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9FA30AD-D37A-4425-B66E-A1D3ED968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5" r:id="rId2"/>
    <sheet name="Graphs 2" sheetId="6" r:id="rId3"/>
    <sheet name="BAV" sheetId="4" r:id="rId4"/>
    <sheet name="Sheet1" sheetId="2" r:id="rId5"/>
  </sheets>
  <definedNames>
    <definedName name="solver_adj" localSheetId="0" hidden="1">'Active 1'!$E$11:$E$13</definedName>
    <definedName name="solver_adj" localSheetId="1" hidden="1">'Active 2'!$AC$3:$AC$10</definedName>
    <definedName name="solver_cvg" localSheetId="0" hidden="1">0.001</definedName>
    <definedName name="solver_cvg" localSheetId="1" hidden="1">0.001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2'!$AC$11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F4" i="5" l="1"/>
  <c r="F4" i="1"/>
  <c r="E499" i="5"/>
  <c r="F499" i="5"/>
  <c r="G499" i="5" s="1"/>
  <c r="Q499" i="5"/>
  <c r="S499" i="5"/>
  <c r="E502" i="1"/>
  <c r="F502" i="1" s="1"/>
  <c r="P502" i="1"/>
  <c r="E500" i="1"/>
  <c r="F500" i="1" s="1"/>
  <c r="P500" i="1"/>
  <c r="E501" i="1"/>
  <c r="F501" i="1" s="1"/>
  <c r="P501" i="1"/>
  <c r="E469" i="5"/>
  <c r="F469" i="5" s="1"/>
  <c r="Q469" i="5"/>
  <c r="S469" i="5"/>
  <c r="E470" i="5"/>
  <c r="F470" i="5" s="1"/>
  <c r="Q470" i="5"/>
  <c r="S470" i="5"/>
  <c r="E471" i="5"/>
  <c r="F471" i="5"/>
  <c r="Q471" i="5"/>
  <c r="S471" i="5"/>
  <c r="E472" i="5"/>
  <c r="F472" i="5"/>
  <c r="AU472" i="5" s="1"/>
  <c r="G472" i="5"/>
  <c r="Q472" i="5"/>
  <c r="S472" i="5"/>
  <c r="Z472" i="5"/>
  <c r="E473" i="5"/>
  <c r="F473" i="5"/>
  <c r="AU473" i="5" s="1"/>
  <c r="G473" i="5"/>
  <c r="K473" i="5"/>
  <c r="Q473" i="5"/>
  <c r="S473" i="5"/>
  <c r="Z473" i="5"/>
  <c r="E474" i="5"/>
  <c r="F474" i="5"/>
  <c r="AU474" i="5" s="1"/>
  <c r="G474" i="5"/>
  <c r="AC474" i="5" s="1"/>
  <c r="K474" i="5"/>
  <c r="Q474" i="5"/>
  <c r="S474" i="5"/>
  <c r="Z474" i="5"/>
  <c r="E475" i="5"/>
  <c r="F475" i="5" s="1"/>
  <c r="Q475" i="5"/>
  <c r="S475" i="5"/>
  <c r="E476" i="5"/>
  <c r="F476" i="5"/>
  <c r="G476" i="5" s="1"/>
  <c r="Q476" i="5"/>
  <c r="R476" i="5"/>
  <c r="T476" i="5" s="1"/>
  <c r="S476" i="5"/>
  <c r="AF476" i="5" s="1"/>
  <c r="AC476" i="5"/>
  <c r="AU476" i="5"/>
  <c r="E477" i="5"/>
  <c r="F477" i="5" s="1"/>
  <c r="Q477" i="5"/>
  <c r="S477" i="5"/>
  <c r="AU477" i="5"/>
  <c r="E478" i="5"/>
  <c r="F478" i="5" s="1"/>
  <c r="Q478" i="5"/>
  <c r="S478" i="5"/>
  <c r="E479" i="5"/>
  <c r="F479" i="5" s="1"/>
  <c r="Q479" i="5"/>
  <c r="S479" i="5"/>
  <c r="E480" i="5"/>
  <c r="F480" i="5"/>
  <c r="AU480" i="5" s="1"/>
  <c r="Q480" i="5"/>
  <c r="S480" i="5"/>
  <c r="Z480" i="5"/>
  <c r="E481" i="5"/>
  <c r="F481" i="5"/>
  <c r="G481" i="5"/>
  <c r="K481" i="5"/>
  <c r="Q481" i="5"/>
  <c r="S481" i="5"/>
  <c r="Z481" i="5"/>
  <c r="AU481" i="5"/>
  <c r="E482" i="5"/>
  <c r="F482" i="5"/>
  <c r="AU482" i="5" s="1"/>
  <c r="G482" i="5"/>
  <c r="AC482" i="5" s="1"/>
  <c r="K482" i="5"/>
  <c r="Q482" i="5"/>
  <c r="S482" i="5"/>
  <c r="Z482" i="5"/>
  <c r="E483" i="5"/>
  <c r="F483" i="5" s="1"/>
  <c r="Q483" i="5"/>
  <c r="S483" i="5"/>
  <c r="E484" i="5"/>
  <c r="F484" i="5"/>
  <c r="Q484" i="5"/>
  <c r="S484" i="5"/>
  <c r="AU484" i="5"/>
  <c r="E485" i="5"/>
  <c r="F485" i="5" s="1"/>
  <c r="G485" i="5" s="1"/>
  <c r="Q485" i="5"/>
  <c r="S485" i="5"/>
  <c r="Z485" i="5"/>
  <c r="E486" i="5"/>
  <c r="F486" i="5" s="1"/>
  <c r="Q486" i="5"/>
  <c r="S486" i="5"/>
  <c r="AU486" i="5"/>
  <c r="E487" i="5"/>
  <c r="F487" i="5"/>
  <c r="Q487" i="5"/>
  <c r="S487" i="5"/>
  <c r="E488" i="5"/>
  <c r="F488" i="5"/>
  <c r="AU488" i="5" s="1"/>
  <c r="G488" i="5"/>
  <c r="Q488" i="5"/>
  <c r="S488" i="5"/>
  <c r="AF488" i="5"/>
  <c r="AT488" i="5"/>
  <c r="E489" i="5"/>
  <c r="F489" i="5" s="1"/>
  <c r="Q489" i="5"/>
  <c r="S489" i="5"/>
  <c r="E490" i="5"/>
  <c r="F490" i="5"/>
  <c r="AU490" i="5" s="1"/>
  <c r="G490" i="5"/>
  <c r="Q490" i="5"/>
  <c r="S490" i="5"/>
  <c r="E491" i="5"/>
  <c r="F491" i="5" s="1"/>
  <c r="G491" i="5" s="1"/>
  <c r="Q491" i="5"/>
  <c r="S491" i="5"/>
  <c r="Z491" i="5"/>
  <c r="AU491" i="5"/>
  <c r="E492" i="5"/>
  <c r="F492" i="5"/>
  <c r="Q492" i="5"/>
  <c r="S492" i="5"/>
  <c r="E493" i="5"/>
  <c r="F493" i="5" s="1"/>
  <c r="Q493" i="5"/>
  <c r="S493" i="5"/>
  <c r="E494" i="5"/>
  <c r="F494" i="5" s="1"/>
  <c r="Q494" i="5"/>
  <c r="S494" i="5"/>
  <c r="AU494" i="5"/>
  <c r="E495" i="5"/>
  <c r="F495" i="5"/>
  <c r="Q495" i="5"/>
  <c r="S495" i="5"/>
  <c r="E496" i="5"/>
  <c r="F496" i="5" s="1"/>
  <c r="AU496" i="5" s="1"/>
  <c r="G496" i="5"/>
  <c r="Q496" i="5"/>
  <c r="S496" i="5"/>
  <c r="Z496" i="5"/>
  <c r="AF496" i="5"/>
  <c r="E497" i="5"/>
  <c r="F497" i="5"/>
  <c r="Q497" i="5"/>
  <c r="S497" i="5"/>
  <c r="E498" i="5"/>
  <c r="F498" i="5"/>
  <c r="AU498" i="5" s="1"/>
  <c r="G498" i="5"/>
  <c r="Q498" i="5"/>
  <c r="S498" i="5"/>
  <c r="Z498" i="5"/>
  <c r="E499" i="1"/>
  <c r="F499" i="1" s="1"/>
  <c r="P499" i="1"/>
  <c r="E487" i="1"/>
  <c r="F487" i="1"/>
  <c r="G487" i="1"/>
  <c r="K487" i="1"/>
  <c r="P487" i="1"/>
  <c r="E488" i="1"/>
  <c r="F488" i="1"/>
  <c r="P488" i="1"/>
  <c r="E489" i="1"/>
  <c r="F489" i="1"/>
  <c r="P489" i="1"/>
  <c r="E490" i="1"/>
  <c r="F490" i="1"/>
  <c r="P490" i="1"/>
  <c r="E491" i="1"/>
  <c r="F491" i="1"/>
  <c r="P491" i="1"/>
  <c r="E492" i="1"/>
  <c r="F492" i="1"/>
  <c r="G492" i="1"/>
  <c r="K492" i="1"/>
  <c r="P492" i="1"/>
  <c r="E493" i="1"/>
  <c r="F493" i="1"/>
  <c r="G493" i="1"/>
  <c r="K493" i="1"/>
  <c r="P493" i="1"/>
  <c r="E494" i="1"/>
  <c r="F494" i="1"/>
  <c r="P494" i="1"/>
  <c r="E495" i="1"/>
  <c r="F495" i="1"/>
  <c r="G495" i="1"/>
  <c r="K495" i="1"/>
  <c r="P495" i="1"/>
  <c r="E496" i="1"/>
  <c r="F496" i="1"/>
  <c r="P496" i="1"/>
  <c r="E497" i="1"/>
  <c r="F497" i="1"/>
  <c r="P497" i="1"/>
  <c r="E498" i="1"/>
  <c r="F498" i="1"/>
  <c r="P498" i="1"/>
  <c r="E483" i="1"/>
  <c r="F483" i="1"/>
  <c r="P483" i="1"/>
  <c r="E486" i="1"/>
  <c r="F486" i="1"/>
  <c r="P486" i="1"/>
  <c r="E472" i="1"/>
  <c r="F472" i="1"/>
  <c r="G472" i="1"/>
  <c r="K472" i="1"/>
  <c r="P472" i="1"/>
  <c r="E473" i="1"/>
  <c r="F473" i="1"/>
  <c r="G473" i="1"/>
  <c r="K473" i="1"/>
  <c r="E479" i="1"/>
  <c r="F479" i="1"/>
  <c r="G479" i="1"/>
  <c r="K479" i="1"/>
  <c r="E480" i="1"/>
  <c r="F480" i="1"/>
  <c r="G480" i="1"/>
  <c r="K480" i="1"/>
  <c r="E481" i="1"/>
  <c r="F481" i="1"/>
  <c r="E482" i="1"/>
  <c r="F482" i="1"/>
  <c r="G482" i="1"/>
  <c r="K482" i="1"/>
  <c r="E485" i="1"/>
  <c r="F485" i="1"/>
  <c r="G485" i="1"/>
  <c r="K485" i="1"/>
  <c r="E463" i="1"/>
  <c r="F463" i="1"/>
  <c r="G463" i="1"/>
  <c r="K463" i="1"/>
  <c r="E464" i="1"/>
  <c r="F464" i="1"/>
  <c r="E469" i="1"/>
  <c r="F469" i="1"/>
  <c r="G469" i="1"/>
  <c r="K469" i="1"/>
  <c r="E484" i="1"/>
  <c r="F484" i="1"/>
  <c r="G484" i="1"/>
  <c r="K484" i="1"/>
  <c r="P473" i="1"/>
  <c r="P479" i="1"/>
  <c r="P480" i="1"/>
  <c r="P481" i="1"/>
  <c r="P482" i="1"/>
  <c r="P485" i="1"/>
  <c r="P463" i="1"/>
  <c r="P464" i="1"/>
  <c r="P469" i="1"/>
  <c r="P484" i="1"/>
  <c r="E474" i="1"/>
  <c r="F474" i="1"/>
  <c r="E475" i="1"/>
  <c r="F475" i="1"/>
  <c r="E476" i="1"/>
  <c r="F476" i="1"/>
  <c r="G476" i="1"/>
  <c r="K476" i="1"/>
  <c r="E477" i="1"/>
  <c r="F477" i="1"/>
  <c r="E478" i="1"/>
  <c r="F478" i="1"/>
  <c r="G478" i="1"/>
  <c r="K478" i="1"/>
  <c r="F457" i="1"/>
  <c r="G457" i="1"/>
  <c r="E458" i="1"/>
  <c r="F458" i="1"/>
  <c r="G458" i="1"/>
  <c r="K458" i="1"/>
  <c r="E459" i="1"/>
  <c r="F459" i="1"/>
  <c r="G459" i="1"/>
  <c r="K459" i="1"/>
  <c r="E460" i="1"/>
  <c r="F460" i="1"/>
  <c r="G460" i="1"/>
  <c r="E461" i="1"/>
  <c r="F461" i="1"/>
  <c r="G461" i="1"/>
  <c r="E462" i="1"/>
  <c r="F462" i="1"/>
  <c r="G462" i="1"/>
  <c r="K462" i="1"/>
  <c r="E465" i="1"/>
  <c r="F465" i="1"/>
  <c r="G465" i="1"/>
  <c r="K465" i="1"/>
  <c r="E466" i="1"/>
  <c r="F466" i="1"/>
  <c r="G466" i="1"/>
  <c r="K466" i="1"/>
  <c r="E467" i="1"/>
  <c r="F467" i="1"/>
  <c r="E468" i="1"/>
  <c r="F468" i="1"/>
  <c r="G468" i="1"/>
  <c r="E470" i="1"/>
  <c r="F470" i="1"/>
  <c r="G470" i="1"/>
  <c r="E471" i="1"/>
  <c r="F471" i="1"/>
  <c r="G471" i="1"/>
  <c r="K471" i="1"/>
  <c r="D11" i="1"/>
  <c r="D12" i="1"/>
  <c r="O428" i="1" s="1"/>
  <c r="R428" i="1" s="1"/>
  <c r="T428" i="1" s="1"/>
  <c r="P474" i="1"/>
  <c r="P475" i="1"/>
  <c r="P476" i="1"/>
  <c r="P477" i="1"/>
  <c r="P478" i="1"/>
  <c r="E463" i="5"/>
  <c r="F463" i="5"/>
  <c r="E465" i="5"/>
  <c r="F465" i="5"/>
  <c r="Q463" i="5"/>
  <c r="R463" i="5"/>
  <c r="T463" i="5"/>
  <c r="S463" i="5"/>
  <c r="Q465" i="5"/>
  <c r="S465" i="5"/>
  <c r="E425" i="1"/>
  <c r="F425" i="1"/>
  <c r="G425" i="1"/>
  <c r="K425" i="1"/>
  <c r="E457" i="1"/>
  <c r="P465" i="1"/>
  <c r="P467" i="1"/>
  <c r="AB8" i="5"/>
  <c r="AB9" i="5"/>
  <c r="AB10" i="5"/>
  <c r="AB7" i="5"/>
  <c r="AB6" i="5"/>
  <c r="AB12" i="5"/>
  <c r="AB11" i="5"/>
  <c r="AB3" i="5"/>
  <c r="AB4" i="5"/>
  <c r="AB5" i="5"/>
  <c r="AY3" i="5"/>
  <c r="AD2" i="5"/>
  <c r="AB18" i="5"/>
  <c r="AB2" i="5"/>
  <c r="E468" i="5"/>
  <c r="F468" i="5"/>
  <c r="G468" i="5"/>
  <c r="E467" i="5"/>
  <c r="F467" i="5"/>
  <c r="G467" i="5"/>
  <c r="E466" i="5"/>
  <c r="F466" i="5"/>
  <c r="G466" i="5"/>
  <c r="E464" i="5"/>
  <c r="F464" i="5"/>
  <c r="G464" i="5"/>
  <c r="E462" i="5"/>
  <c r="F462" i="5"/>
  <c r="G462" i="5"/>
  <c r="E461" i="5"/>
  <c r="F461" i="5"/>
  <c r="G461" i="5"/>
  <c r="E460" i="5"/>
  <c r="F460" i="5"/>
  <c r="G460" i="5"/>
  <c r="AF460" i="5"/>
  <c r="E425" i="5"/>
  <c r="F425" i="5"/>
  <c r="G425" i="5"/>
  <c r="K425" i="5"/>
  <c r="E458" i="5"/>
  <c r="F458" i="5"/>
  <c r="G458" i="5"/>
  <c r="E457" i="5"/>
  <c r="F457" i="5"/>
  <c r="G457" i="5"/>
  <c r="E459" i="5"/>
  <c r="F459" i="5"/>
  <c r="E456" i="5"/>
  <c r="F456" i="5"/>
  <c r="E455" i="5"/>
  <c r="F455" i="5"/>
  <c r="E454" i="5"/>
  <c r="F454" i="5"/>
  <c r="E453" i="5"/>
  <c r="F453" i="5"/>
  <c r="E452" i="5"/>
  <c r="F452" i="5"/>
  <c r="E451" i="5"/>
  <c r="F451" i="5"/>
  <c r="E450" i="5"/>
  <c r="F450" i="5"/>
  <c r="E449" i="5"/>
  <c r="F449" i="5"/>
  <c r="E448" i="5"/>
  <c r="F448" i="5"/>
  <c r="E447" i="5"/>
  <c r="F447" i="5"/>
  <c r="Z447" i="5"/>
  <c r="E446" i="5"/>
  <c r="F446" i="5"/>
  <c r="E445" i="5"/>
  <c r="F445" i="5"/>
  <c r="E444" i="5"/>
  <c r="F444" i="5"/>
  <c r="E443" i="5"/>
  <c r="F443" i="5"/>
  <c r="E442" i="5"/>
  <c r="F442" i="5"/>
  <c r="E441" i="5"/>
  <c r="F441" i="5"/>
  <c r="E440" i="5"/>
  <c r="F440" i="5"/>
  <c r="E439" i="5"/>
  <c r="F439" i="5"/>
  <c r="E438" i="5"/>
  <c r="F438" i="5"/>
  <c r="E437" i="5"/>
  <c r="F437" i="5"/>
  <c r="E436" i="5"/>
  <c r="F436" i="5"/>
  <c r="E435" i="5"/>
  <c r="F435" i="5"/>
  <c r="E434" i="5"/>
  <c r="F434" i="5"/>
  <c r="E433" i="5"/>
  <c r="F433" i="5"/>
  <c r="G433" i="5"/>
  <c r="AC433" i="5"/>
  <c r="E432" i="5"/>
  <c r="F432" i="5"/>
  <c r="G432" i="5"/>
  <c r="E431" i="5"/>
  <c r="F431" i="5"/>
  <c r="G431" i="5"/>
  <c r="E430" i="5"/>
  <c r="F430" i="5"/>
  <c r="E429" i="5"/>
  <c r="F429" i="5"/>
  <c r="E428" i="5"/>
  <c r="F428" i="5"/>
  <c r="G428" i="5"/>
  <c r="E427" i="5"/>
  <c r="F427" i="5"/>
  <c r="E426" i="5"/>
  <c r="F426" i="5"/>
  <c r="G426" i="5"/>
  <c r="E424" i="5"/>
  <c r="F424" i="5"/>
  <c r="G424" i="5"/>
  <c r="AC424" i="5"/>
  <c r="E423" i="5"/>
  <c r="F423" i="5"/>
  <c r="E422" i="5"/>
  <c r="F422" i="5"/>
  <c r="E421" i="5"/>
  <c r="F421" i="5"/>
  <c r="E420" i="5"/>
  <c r="F420" i="5"/>
  <c r="Z420" i="5"/>
  <c r="E418" i="5"/>
  <c r="F418" i="5"/>
  <c r="G418" i="5"/>
  <c r="E415" i="5"/>
  <c r="F415" i="5"/>
  <c r="G415" i="5"/>
  <c r="E412" i="5"/>
  <c r="F412" i="5"/>
  <c r="Z412" i="5"/>
  <c r="E411" i="5"/>
  <c r="F411" i="5"/>
  <c r="E410" i="5"/>
  <c r="F410" i="5"/>
  <c r="G410" i="5"/>
  <c r="Z410" i="5"/>
  <c r="E408" i="5"/>
  <c r="F408" i="5"/>
  <c r="Z408" i="5"/>
  <c r="E407" i="5"/>
  <c r="F407" i="5"/>
  <c r="E404" i="5"/>
  <c r="F404" i="5"/>
  <c r="E403" i="5"/>
  <c r="F403" i="5"/>
  <c r="E402" i="5"/>
  <c r="F402" i="5"/>
  <c r="E401" i="5"/>
  <c r="F401" i="5"/>
  <c r="E400" i="5"/>
  <c r="F400" i="5"/>
  <c r="E399" i="5"/>
  <c r="F399" i="5"/>
  <c r="E398" i="5"/>
  <c r="F398" i="5"/>
  <c r="E397" i="5"/>
  <c r="F397" i="5"/>
  <c r="E395" i="5"/>
  <c r="F395" i="5"/>
  <c r="E392" i="5"/>
  <c r="F392" i="5"/>
  <c r="E391" i="5"/>
  <c r="F391" i="5"/>
  <c r="G391" i="5"/>
  <c r="E388" i="5"/>
  <c r="F388" i="5"/>
  <c r="E387" i="5"/>
  <c r="F387" i="5"/>
  <c r="E386" i="5"/>
  <c r="F386" i="5"/>
  <c r="G386" i="5"/>
  <c r="E385" i="5"/>
  <c r="F385" i="5"/>
  <c r="G385" i="5"/>
  <c r="E384" i="5"/>
  <c r="F384" i="5"/>
  <c r="E382" i="5"/>
  <c r="F382" i="5"/>
  <c r="E381" i="5"/>
  <c r="F381" i="5"/>
  <c r="E380" i="5"/>
  <c r="F380" i="5"/>
  <c r="E374" i="5"/>
  <c r="F374" i="5"/>
  <c r="E414" i="5"/>
  <c r="F414" i="5"/>
  <c r="E406" i="5"/>
  <c r="F406" i="5"/>
  <c r="E396" i="5"/>
  <c r="F396" i="5"/>
  <c r="E342" i="5"/>
  <c r="F342" i="5"/>
  <c r="E372" i="5"/>
  <c r="F372" i="5"/>
  <c r="E341" i="5"/>
  <c r="F341" i="5"/>
  <c r="E340" i="5"/>
  <c r="F340" i="5"/>
  <c r="E339" i="5"/>
  <c r="F339" i="5"/>
  <c r="E338" i="5"/>
  <c r="F338" i="5"/>
  <c r="E251" i="5"/>
  <c r="F251" i="5"/>
  <c r="E250" i="5"/>
  <c r="F250" i="5"/>
  <c r="E276" i="5"/>
  <c r="F276" i="5"/>
  <c r="E275" i="5"/>
  <c r="F275" i="5"/>
  <c r="E253" i="5"/>
  <c r="F253" i="5"/>
  <c r="E252" i="5"/>
  <c r="F252" i="5"/>
  <c r="E260" i="5"/>
  <c r="F260" i="5"/>
  <c r="Z260" i="5"/>
  <c r="E255" i="5"/>
  <c r="F255" i="5"/>
  <c r="G255" i="5"/>
  <c r="E254" i="5"/>
  <c r="F254" i="5"/>
  <c r="E237" i="5"/>
  <c r="F237" i="5"/>
  <c r="E236" i="5"/>
  <c r="F236" i="5"/>
  <c r="E259" i="5"/>
  <c r="F259" i="5"/>
  <c r="E368" i="5"/>
  <c r="F368" i="5"/>
  <c r="E357" i="5"/>
  <c r="F357" i="5"/>
  <c r="E320" i="5"/>
  <c r="F320" i="5"/>
  <c r="E364" i="5"/>
  <c r="F364" i="5"/>
  <c r="E328" i="5"/>
  <c r="F328" i="5"/>
  <c r="E334" i="5"/>
  <c r="F334" i="5"/>
  <c r="E359" i="5"/>
  <c r="F359" i="5"/>
  <c r="E315" i="5"/>
  <c r="F315" i="5"/>
  <c r="G186" i="5"/>
  <c r="Z186" i="5"/>
  <c r="E256" i="5"/>
  <c r="F256" i="5"/>
  <c r="E318" i="5"/>
  <c r="F318" i="5"/>
  <c r="G318" i="5"/>
  <c r="G300" i="5"/>
  <c r="AC300" i="5"/>
  <c r="Z300" i="5"/>
  <c r="E233" i="5"/>
  <c r="F233" i="5"/>
  <c r="E350" i="5"/>
  <c r="F350" i="5"/>
  <c r="E355" i="5"/>
  <c r="F355" i="5"/>
  <c r="G355" i="5"/>
  <c r="E365" i="5"/>
  <c r="F365" i="5"/>
  <c r="G263" i="5"/>
  <c r="Z263" i="5"/>
  <c r="E352" i="5"/>
  <c r="F352" i="5"/>
  <c r="E362" i="5"/>
  <c r="F362" i="5"/>
  <c r="G283" i="5"/>
  <c r="Z283" i="5"/>
  <c r="E191" i="5"/>
  <c r="F191" i="5"/>
  <c r="E248" i="5"/>
  <c r="F248" i="5"/>
  <c r="E354" i="5"/>
  <c r="F354" i="5"/>
  <c r="E312" i="5"/>
  <c r="F312" i="5"/>
  <c r="E361" i="5"/>
  <c r="F361" i="5"/>
  <c r="E285" i="5"/>
  <c r="F285" i="5"/>
  <c r="E284" i="5"/>
  <c r="F284" i="5"/>
  <c r="E326" i="5"/>
  <c r="F326" i="5"/>
  <c r="E244" i="5"/>
  <c r="F244" i="5"/>
  <c r="G170" i="5"/>
  <c r="AC170" i="5"/>
  <c r="Z170" i="5"/>
  <c r="E235" i="5"/>
  <c r="F235" i="5"/>
  <c r="E310" i="5"/>
  <c r="F310" i="5"/>
  <c r="Z310" i="5"/>
  <c r="G310" i="5"/>
  <c r="G220" i="5"/>
  <c r="Z220" i="5"/>
  <c r="AC220" i="5"/>
  <c r="E360" i="5"/>
  <c r="F360" i="5"/>
  <c r="G176" i="5"/>
  <c r="Z176" i="5"/>
  <c r="E294" i="5"/>
  <c r="F294" i="5"/>
  <c r="E332" i="5"/>
  <c r="F332" i="5"/>
  <c r="E333" i="5"/>
  <c r="F333" i="5"/>
  <c r="E200" i="5"/>
  <c r="F200" i="5"/>
  <c r="G200" i="5"/>
  <c r="G290" i="5"/>
  <c r="Z290" i="5"/>
  <c r="E345" i="5"/>
  <c r="F345" i="5"/>
  <c r="G195" i="5"/>
  <c r="AC195" i="5"/>
  <c r="Z195" i="5"/>
  <c r="E305" i="5"/>
  <c r="F305" i="5"/>
  <c r="E216" i="5"/>
  <c r="F216" i="5"/>
  <c r="E353" i="5"/>
  <c r="F353" i="5"/>
  <c r="G174" i="5"/>
  <c r="AC174" i="5"/>
  <c r="Z174" i="5"/>
  <c r="E306" i="5"/>
  <c r="F306" i="5"/>
  <c r="E232" i="5"/>
  <c r="F232" i="5"/>
  <c r="E347" i="5"/>
  <c r="F347" i="5"/>
  <c r="E128" i="5"/>
  <c r="F128" i="5"/>
  <c r="E349" i="5"/>
  <c r="F349" i="5"/>
  <c r="E243" i="5"/>
  <c r="F243" i="5"/>
  <c r="E215" i="5"/>
  <c r="F215" i="5"/>
  <c r="E327" i="5"/>
  <c r="F327" i="5"/>
  <c r="E230" i="5"/>
  <c r="F230" i="5"/>
  <c r="E348" i="5"/>
  <c r="F348" i="5"/>
  <c r="E363" i="5"/>
  <c r="F363" i="5"/>
  <c r="G288" i="5"/>
  <c r="AC288" i="5"/>
  <c r="Z288" i="5"/>
  <c r="G286" i="5"/>
  <c r="Z286" i="5"/>
  <c r="E335" i="5"/>
  <c r="F335" i="5"/>
  <c r="G335" i="5"/>
  <c r="E239" i="5"/>
  <c r="F239" i="5"/>
  <c r="G239" i="5"/>
  <c r="G280" i="5"/>
  <c r="AC280" i="5"/>
  <c r="Z280" i="5"/>
  <c r="E205" i="5"/>
  <c r="F205" i="5"/>
  <c r="Z205" i="5"/>
  <c r="G205" i="5"/>
  <c r="E274" i="5"/>
  <c r="F274" i="5"/>
  <c r="Z274" i="5"/>
  <c r="G274" i="5"/>
  <c r="E224" i="5"/>
  <c r="F224" i="5"/>
  <c r="Z224" i="5"/>
  <c r="G224" i="5"/>
  <c r="E214" i="5"/>
  <c r="F214" i="5"/>
  <c r="Z214" i="5"/>
  <c r="G214" i="5"/>
  <c r="E211" i="5"/>
  <c r="F211" i="5"/>
  <c r="Z211" i="5"/>
  <c r="G211" i="5"/>
  <c r="E229" i="5"/>
  <c r="F229" i="5"/>
  <c r="G229" i="5"/>
  <c r="E228" i="5"/>
  <c r="F228" i="5"/>
  <c r="E115" i="5"/>
  <c r="F115" i="5"/>
  <c r="G115" i="5"/>
  <c r="E182" i="5"/>
  <c r="F182" i="5"/>
  <c r="E209" i="5"/>
  <c r="F209" i="5"/>
  <c r="Z209" i="5"/>
  <c r="G297" i="5"/>
  <c r="AC297" i="5"/>
  <c r="Z297" i="5"/>
  <c r="E140" i="5"/>
  <c r="F140" i="5"/>
  <c r="G140" i="5"/>
  <c r="AC140" i="5"/>
  <c r="Z140" i="5"/>
  <c r="E273" i="5"/>
  <c r="F273" i="5"/>
  <c r="E221" i="5"/>
  <c r="F221" i="5"/>
  <c r="E234" i="5"/>
  <c r="F234" i="5"/>
  <c r="E351" i="5"/>
  <c r="F351" i="5"/>
  <c r="E344" i="5"/>
  <c r="F344" i="5"/>
  <c r="E282" i="5"/>
  <c r="F282" i="5"/>
  <c r="G301" i="5"/>
  <c r="Z301" i="5"/>
  <c r="G308" i="5"/>
  <c r="AC308" i="5"/>
  <c r="Z308" i="5"/>
  <c r="E222" i="5"/>
  <c r="F222" i="5"/>
  <c r="G222" i="5"/>
  <c r="E272" i="5"/>
  <c r="F272" i="5"/>
  <c r="G272" i="5"/>
  <c r="E329" i="5"/>
  <c r="F329" i="5"/>
  <c r="G329" i="5"/>
  <c r="R329" i="5"/>
  <c r="E241" i="5"/>
  <c r="F241" i="5"/>
  <c r="G241" i="5"/>
  <c r="G287" i="5"/>
  <c r="AC287" i="5"/>
  <c r="Z287" i="5"/>
  <c r="E189" i="5"/>
  <c r="F189" i="5"/>
  <c r="E142" i="5"/>
  <c r="F142" i="5"/>
  <c r="E218" i="5"/>
  <c r="F218" i="5"/>
  <c r="E303" i="5"/>
  <c r="F303" i="5"/>
  <c r="E289" i="5"/>
  <c r="F289" i="5"/>
  <c r="E118" i="5"/>
  <c r="F118" i="5"/>
  <c r="E358" i="5"/>
  <c r="F358" i="5"/>
  <c r="E336" i="5"/>
  <c r="F336" i="5"/>
  <c r="E325" i="5"/>
  <c r="F325" i="5"/>
  <c r="G278" i="5"/>
  <c r="AC278" i="5"/>
  <c r="Z278" i="5"/>
  <c r="G304" i="5"/>
  <c r="Z304" i="5"/>
  <c r="G319" i="5"/>
  <c r="Z319" i="5"/>
  <c r="AC319" i="5"/>
  <c r="E208" i="5"/>
  <c r="F208" i="5"/>
  <c r="E271" i="5"/>
  <c r="F271" i="5"/>
  <c r="E257" i="5"/>
  <c r="F257" i="5"/>
  <c r="E124" i="5"/>
  <c r="F124" i="5"/>
  <c r="E356" i="5"/>
  <c r="F356" i="5"/>
  <c r="E331" i="5"/>
  <c r="F331" i="5"/>
  <c r="G307" i="5"/>
  <c r="AC307" i="5"/>
  <c r="Z307" i="5"/>
  <c r="E217" i="5"/>
  <c r="F217" i="5"/>
  <c r="G242" i="5"/>
  <c r="AC242" i="5"/>
  <c r="Z242" i="5"/>
  <c r="G323" i="5"/>
  <c r="Z323" i="5"/>
  <c r="E227" i="5"/>
  <c r="F227" i="5"/>
  <c r="G227" i="5"/>
  <c r="G135" i="5"/>
  <c r="Z135" i="5"/>
  <c r="E226" i="5"/>
  <c r="F226" i="5"/>
  <c r="G226" i="5"/>
  <c r="G279" i="5"/>
  <c r="AC279" i="5"/>
  <c r="Z279" i="5"/>
  <c r="E198" i="5"/>
  <c r="F198" i="5"/>
  <c r="E199" i="5"/>
  <c r="F199" i="5"/>
  <c r="E206" i="5"/>
  <c r="F206" i="5"/>
  <c r="E343" i="5"/>
  <c r="F343" i="5"/>
  <c r="E196" i="5"/>
  <c r="F196" i="5"/>
  <c r="E309" i="5"/>
  <c r="F309" i="5"/>
  <c r="E245" i="5"/>
  <c r="F245" i="5"/>
  <c r="E134" i="5"/>
  <c r="F134" i="5"/>
  <c r="G321" i="5"/>
  <c r="Z321" i="5"/>
  <c r="AC321" i="5"/>
  <c r="E219" i="5"/>
  <c r="F219" i="5"/>
  <c r="G219" i="5"/>
  <c r="Z219" i="5"/>
  <c r="G202" i="5"/>
  <c r="Z202" i="5"/>
  <c r="E207" i="5"/>
  <c r="F207" i="5"/>
  <c r="E314" i="5"/>
  <c r="F314" i="5"/>
  <c r="E247" i="5"/>
  <c r="F247" i="5"/>
  <c r="E246" i="5"/>
  <c r="F246" i="5"/>
  <c r="G302" i="5"/>
  <c r="Z302" i="5"/>
  <c r="E123" i="5"/>
  <c r="F123" i="5"/>
  <c r="G123" i="5"/>
  <c r="G265" i="5"/>
  <c r="AC265" i="5"/>
  <c r="Z265" i="5"/>
  <c r="E249" i="5"/>
  <c r="F249" i="5"/>
  <c r="G249" i="5"/>
  <c r="E137" i="5"/>
  <c r="F137" i="5"/>
  <c r="G137" i="5"/>
  <c r="G264" i="5"/>
  <c r="Z264" i="5"/>
  <c r="AC264" i="5"/>
  <c r="E366" i="5"/>
  <c r="F366" i="5"/>
  <c r="E330" i="5"/>
  <c r="F330" i="5"/>
  <c r="G313" i="5"/>
  <c r="Z313" i="5"/>
  <c r="E213" i="5"/>
  <c r="F213" i="5"/>
  <c r="E125" i="5"/>
  <c r="F125" i="5"/>
  <c r="G193" i="5"/>
  <c r="AC193" i="5"/>
  <c r="Z193" i="5"/>
  <c r="E153" i="5"/>
  <c r="F153" i="5"/>
  <c r="E129" i="5"/>
  <c r="F129" i="5"/>
  <c r="E107" i="5"/>
  <c r="F107" i="5"/>
  <c r="G293" i="5"/>
  <c r="AC293" i="5"/>
  <c r="Z293" i="5"/>
  <c r="G178" i="5"/>
  <c r="AC178" i="5"/>
  <c r="Z178" i="5"/>
  <c r="G316" i="5"/>
  <c r="Z316" i="5"/>
  <c r="E269" i="5"/>
  <c r="F269" i="5"/>
  <c r="G311" i="5"/>
  <c r="AC311" i="5"/>
  <c r="Z311" i="5"/>
  <c r="E197" i="5"/>
  <c r="F197" i="5"/>
  <c r="E192" i="5"/>
  <c r="F192" i="5"/>
  <c r="G177" i="5"/>
  <c r="Z177" i="5"/>
  <c r="AC177" i="5"/>
  <c r="E268" i="5"/>
  <c r="F268" i="5"/>
  <c r="G268" i="5"/>
  <c r="E267" i="5"/>
  <c r="F267" i="5"/>
  <c r="G267" i="5"/>
  <c r="G324" i="5"/>
  <c r="AC324" i="5"/>
  <c r="Z324" i="5"/>
  <c r="E238" i="5"/>
  <c r="F238" i="5"/>
  <c r="E281" i="5"/>
  <c r="F281" i="5"/>
  <c r="E266" i="5"/>
  <c r="F266" i="5"/>
  <c r="E122" i="5"/>
  <c r="F122" i="5"/>
  <c r="E143" i="5"/>
  <c r="F143" i="5"/>
  <c r="E201" i="5"/>
  <c r="F201" i="5"/>
  <c r="E270" i="5"/>
  <c r="F270" i="5"/>
  <c r="G322" i="5"/>
  <c r="AC322" i="5"/>
  <c r="Z322" i="5"/>
  <c r="E212" i="5"/>
  <c r="F212" i="5"/>
  <c r="E183" i="5"/>
  <c r="F183" i="5"/>
  <c r="G179" i="5"/>
  <c r="AC179" i="5"/>
  <c r="Z179" i="5"/>
  <c r="G173" i="5"/>
  <c r="Z173" i="5"/>
  <c r="AC173" i="5"/>
  <c r="E181" i="5"/>
  <c r="F181" i="5"/>
  <c r="G181" i="5"/>
  <c r="G190" i="5"/>
  <c r="AC190" i="5"/>
  <c r="Z190" i="5"/>
  <c r="E126" i="5"/>
  <c r="F126" i="5"/>
  <c r="G317" i="5"/>
  <c r="AC317" i="5"/>
  <c r="Z317" i="5"/>
  <c r="E119" i="5"/>
  <c r="F119" i="5"/>
  <c r="G258" i="5"/>
  <c r="Z258" i="5"/>
  <c r="AC258" i="5"/>
  <c r="G298" i="5"/>
  <c r="AC298" i="5"/>
  <c r="Z298" i="5"/>
  <c r="G299" i="5"/>
  <c r="Z299" i="5"/>
  <c r="G291" i="5"/>
  <c r="Z291" i="5"/>
  <c r="AC291" i="5"/>
  <c r="E240" i="5"/>
  <c r="F240" i="5"/>
  <c r="E223" i="5"/>
  <c r="F223" i="5"/>
  <c r="E225" i="5"/>
  <c r="F225" i="5"/>
  <c r="E136" i="5"/>
  <c r="F136" i="5"/>
  <c r="E292" i="5"/>
  <c r="F292" i="5"/>
  <c r="G194" i="5"/>
  <c r="Z194" i="5"/>
  <c r="AC194" i="5"/>
  <c r="E121" i="5"/>
  <c r="F121" i="5"/>
  <c r="E180" i="5"/>
  <c r="F180" i="5"/>
  <c r="E120" i="5"/>
  <c r="F120" i="5"/>
  <c r="E204" i="5"/>
  <c r="F204" i="5"/>
  <c r="E277" i="5"/>
  <c r="F277" i="5"/>
  <c r="E117" i="5"/>
  <c r="F117" i="5"/>
  <c r="G210" i="5"/>
  <c r="AC210" i="5"/>
  <c r="Z210" i="5"/>
  <c r="E130" i="5"/>
  <c r="F130" i="5"/>
  <c r="E131" i="5"/>
  <c r="F131" i="5"/>
  <c r="E184" i="5"/>
  <c r="F184" i="5"/>
  <c r="E116" i="5"/>
  <c r="F116" i="5"/>
  <c r="E203" i="5"/>
  <c r="F203" i="5"/>
  <c r="E295" i="5"/>
  <c r="F295" i="5"/>
  <c r="E127" i="5"/>
  <c r="F127" i="5"/>
  <c r="G296" i="5"/>
  <c r="Z296" i="5"/>
  <c r="E375" i="5"/>
  <c r="F375" i="5"/>
  <c r="E417" i="5"/>
  <c r="F417" i="5"/>
  <c r="E413" i="5"/>
  <c r="F413" i="5"/>
  <c r="E416" i="5"/>
  <c r="F416" i="5"/>
  <c r="E405" i="5"/>
  <c r="F405" i="5"/>
  <c r="E419" i="5"/>
  <c r="F419" i="5"/>
  <c r="E409" i="5"/>
  <c r="F409" i="5"/>
  <c r="E383" i="5"/>
  <c r="F383" i="5"/>
  <c r="E390" i="5"/>
  <c r="F390" i="5"/>
  <c r="E389" i="5"/>
  <c r="F389" i="5"/>
  <c r="E393" i="5"/>
  <c r="F393" i="5"/>
  <c r="E154" i="5"/>
  <c r="F154" i="5"/>
  <c r="E394" i="5"/>
  <c r="F394" i="5"/>
  <c r="E378" i="5"/>
  <c r="F378" i="5"/>
  <c r="E371" i="5"/>
  <c r="F371" i="5"/>
  <c r="G371" i="5"/>
  <c r="E367" i="5"/>
  <c r="F367" i="5"/>
  <c r="G367" i="5"/>
  <c r="E373" i="5"/>
  <c r="F373" i="5"/>
  <c r="E379" i="5"/>
  <c r="F379" i="5"/>
  <c r="G379" i="5"/>
  <c r="E377" i="5"/>
  <c r="F377" i="5"/>
  <c r="E148" i="5"/>
  <c r="F148" i="5"/>
  <c r="G148" i="5"/>
  <c r="AC148" i="5"/>
  <c r="Z148" i="5"/>
  <c r="E262" i="5"/>
  <c r="F262" i="5"/>
  <c r="E376" i="5"/>
  <c r="F376" i="5"/>
  <c r="Z376" i="5"/>
  <c r="G376" i="5"/>
  <c r="AC376" i="5"/>
  <c r="E370" i="5"/>
  <c r="F370" i="5"/>
  <c r="G370" i="5"/>
  <c r="AC370" i="5"/>
  <c r="Z370" i="5"/>
  <c r="E261" i="5"/>
  <c r="F261" i="5"/>
  <c r="E169" i="5"/>
  <c r="F169" i="5"/>
  <c r="Z169" i="5"/>
  <c r="G169" i="5"/>
  <c r="AC169" i="5"/>
  <c r="E369" i="5"/>
  <c r="F369" i="5"/>
  <c r="E185" i="5"/>
  <c r="F185" i="5"/>
  <c r="E163" i="5"/>
  <c r="F163" i="5"/>
  <c r="E158" i="5"/>
  <c r="F158" i="5"/>
  <c r="E231" i="5"/>
  <c r="F231" i="5"/>
  <c r="Z231" i="5"/>
  <c r="G231" i="5"/>
  <c r="E159" i="5"/>
  <c r="F159" i="5"/>
  <c r="E157" i="5"/>
  <c r="F157" i="5"/>
  <c r="E155" i="5"/>
  <c r="F155" i="5"/>
  <c r="E188" i="5"/>
  <c r="F188" i="5"/>
  <c r="Z188" i="5"/>
  <c r="G188" i="5"/>
  <c r="E337" i="5"/>
  <c r="F337" i="5"/>
  <c r="E156" i="5"/>
  <c r="F156" i="5"/>
  <c r="E152" i="5"/>
  <c r="F152" i="5"/>
  <c r="E138" i="5"/>
  <c r="F138" i="5"/>
  <c r="Z138" i="5"/>
  <c r="G138" i="5"/>
  <c r="E168" i="5"/>
  <c r="F168" i="5"/>
  <c r="E167" i="5"/>
  <c r="F167" i="5"/>
  <c r="E165" i="5"/>
  <c r="F165" i="5"/>
  <c r="E132" i="5"/>
  <c r="F132" i="5"/>
  <c r="Z132" i="5"/>
  <c r="G132" i="5"/>
  <c r="E162" i="5"/>
  <c r="F162" i="5"/>
  <c r="E141" i="5"/>
  <c r="F141" i="5"/>
  <c r="E172" i="5"/>
  <c r="F172" i="5"/>
  <c r="E161" i="5"/>
  <c r="F161" i="5"/>
  <c r="Z161" i="5"/>
  <c r="G161" i="5"/>
  <c r="E171" i="5"/>
  <c r="F171" i="5"/>
  <c r="E187" i="5"/>
  <c r="F187" i="5"/>
  <c r="E108" i="5"/>
  <c r="F108" i="5"/>
  <c r="E145" i="5"/>
  <c r="F145" i="5"/>
  <c r="Z145" i="5"/>
  <c r="G145" i="5"/>
  <c r="E110" i="5"/>
  <c r="F110" i="5"/>
  <c r="E160" i="5"/>
  <c r="F160" i="5"/>
  <c r="E106" i="5"/>
  <c r="F106" i="5"/>
  <c r="E100" i="5"/>
  <c r="F100" i="5"/>
  <c r="Z100" i="5"/>
  <c r="G100" i="5"/>
  <c r="E99" i="5"/>
  <c r="F99" i="5"/>
  <c r="E105" i="5"/>
  <c r="F105" i="5"/>
  <c r="E166" i="5"/>
  <c r="F166" i="5"/>
  <c r="E150" i="5"/>
  <c r="F150" i="5"/>
  <c r="Z150" i="5"/>
  <c r="G150" i="5"/>
  <c r="E144" i="5"/>
  <c r="F144" i="5"/>
  <c r="E109" i="5"/>
  <c r="F109" i="5"/>
  <c r="G109" i="5"/>
  <c r="E101" i="5"/>
  <c r="F101" i="5"/>
  <c r="G101" i="5"/>
  <c r="E104" i="5"/>
  <c r="F104" i="5"/>
  <c r="G104" i="5"/>
  <c r="E114" i="5"/>
  <c r="F114" i="5"/>
  <c r="E113" i="5"/>
  <c r="F113" i="5"/>
  <c r="G113" i="5"/>
  <c r="H113" i="5"/>
  <c r="E175" i="5"/>
  <c r="F175" i="5"/>
  <c r="E146" i="5"/>
  <c r="F146" i="5"/>
  <c r="E112" i="5"/>
  <c r="F112" i="5"/>
  <c r="G112" i="5"/>
  <c r="Z112" i="5"/>
  <c r="E102" i="5"/>
  <c r="F102" i="5"/>
  <c r="G102" i="5"/>
  <c r="E164" i="5"/>
  <c r="F164" i="5"/>
  <c r="G164" i="5"/>
  <c r="H164" i="5"/>
  <c r="E149" i="5"/>
  <c r="F149" i="5"/>
  <c r="G149" i="5"/>
  <c r="Z149" i="5"/>
  <c r="E151" i="5"/>
  <c r="F151" i="5"/>
  <c r="G151" i="5"/>
  <c r="E133" i="5"/>
  <c r="F133" i="5"/>
  <c r="E139" i="5"/>
  <c r="F139" i="5"/>
  <c r="Z139" i="5"/>
  <c r="E97" i="5"/>
  <c r="F97" i="5"/>
  <c r="G97" i="5"/>
  <c r="E98" i="5"/>
  <c r="F98" i="5"/>
  <c r="E103" i="5"/>
  <c r="F103" i="5"/>
  <c r="E91" i="5"/>
  <c r="F91" i="5"/>
  <c r="E95" i="5"/>
  <c r="F95" i="5"/>
  <c r="G95" i="5"/>
  <c r="E93" i="5"/>
  <c r="F93" i="5"/>
  <c r="E94" i="5"/>
  <c r="F94" i="5"/>
  <c r="E92" i="5"/>
  <c r="F92" i="5"/>
  <c r="E96" i="5"/>
  <c r="F96" i="5"/>
  <c r="G96" i="5"/>
  <c r="E111" i="5"/>
  <c r="F111" i="5"/>
  <c r="E90" i="5"/>
  <c r="F90" i="5"/>
  <c r="E147" i="5"/>
  <c r="F147" i="5"/>
  <c r="E346" i="5"/>
  <c r="F346" i="5"/>
  <c r="G346" i="5"/>
  <c r="E89" i="5"/>
  <c r="F89" i="5"/>
  <c r="E87" i="5"/>
  <c r="F87" i="5"/>
  <c r="G87" i="5"/>
  <c r="E88" i="5"/>
  <c r="F88" i="5"/>
  <c r="E86" i="5"/>
  <c r="F86" i="5"/>
  <c r="G86" i="5"/>
  <c r="H86" i="5"/>
  <c r="E31" i="5"/>
  <c r="F31" i="5"/>
  <c r="E78" i="5"/>
  <c r="F78" i="5"/>
  <c r="G78" i="5"/>
  <c r="H78" i="5"/>
  <c r="E85" i="5"/>
  <c r="F85" i="5"/>
  <c r="E69" i="5"/>
  <c r="F69" i="5"/>
  <c r="G69" i="5"/>
  <c r="E84" i="5"/>
  <c r="F84" i="5"/>
  <c r="AY80" i="5"/>
  <c r="E83" i="5"/>
  <c r="F83" i="5"/>
  <c r="G83" i="5"/>
  <c r="AY79" i="5"/>
  <c r="E66" i="5"/>
  <c r="F66" i="5"/>
  <c r="AY78" i="5"/>
  <c r="E82" i="5"/>
  <c r="F82" i="5"/>
  <c r="AY77" i="5"/>
  <c r="E80" i="5"/>
  <c r="F80" i="5"/>
  <c r="G80" i="5"/>
  <c r="AC80" i="5"/>
  <c r="AY76" i="5"/>
  <c r="E81" i="5"/>
  <c r="F81" i="5"/>
  <c r="AY75" i="5"/>
  <c r="E79" i="5"/>
  <c r="F79" i="5"/>
  <c r="G79" i="5"/>
  <c r="AY74" i="5"/>
  <c r="E71" i="5"/>
  <c r="F71" i="5"/>
  <c r="AY73" i="5"/>
  <c r="E68" i="5"/>
  <c r="F68" i="5"/>
  <c r="Z68" i="5"/>
  <c r="G68" i="5"/>
  <c r="AY72" i="5"/>
  <c r="E64" i="5"/>
  <c r="F64" i="5"/>
  <c r="AY71" i="5"/>
  <c r="E63" i="5"/>
  <c r="F63" i="5"/>
  <c r="AY70" i="5"/>
  <c r="E77" i="5"/>
  <c r="F77" i="5"/>
  <c r="AY69" i="5"/>
  <c r="E59" i="5"/>
  <c r="F59" i="5"/>
  <c r="G59" i="5"/>
  <c r="AC59" i="5"/>
  <c r="AY68" i="5"/>
  <c r="E75" i="5"/>
  <c r="F75" i="5"/>
  <c r="AY67" i="5"/>
  <c r="E70" i="5"/>
  <c r="F70" i="5"/>
  <c r="G70" i="5"/>
  <c r="AY66" i="5"/>
  <c r="E33" i="5"/>
  <c r="F33" i="5"/>
  <c r="AY65" i="5"/>
  <c r="E50" i="5"/>
  <c r="F50" i="5"/>
  <c r="AY64" i="5"/>
  <c r="E60" i="5"/>
  <c r="F60" i="5"/>
  <c r="AY63" i="5"/>
  <c r="E62" i="5"/>
  <c r="F62" i="5"/>
  <c r="AY62" i="5"/>
  <c r="E67" i="5"/>
  <c r="F67" i="5"/>
  <c r="AY61" i="5"/>
  <c r="E47" i="5"/>
  <c r="F47" i="5"/>
  <c r="Z47" i="5"/>
  <c r="AY60" i="5"/>
  <c r="E61" i="5"/>
  <c r="F61" i="5"/>
  <c r="AY59" i="5"/>
  <c r="E58" i="5"/>
  <c r="F58" i="5"/>
  <c r="G58" i="5"/>
  <c r="AY58" i="5"/>
  <c r="E57" i="5"/>
  <c r="F57" i="5"/>
  <c r="AY57" i="5"/>
  <c r="E72" i="5"/>
  <c r="F72" i="5"/>
  <c r="AY56" i="5"/>
  <c r="E49" i="5"/>
  <c r="F49" i="5"/>
  <c r="AY55" i="5"/>
  <c r="E54" i="5"/>
  <c r="F54" i="5"/>
  <c r="AY54" i="5"/>
  <c r="E34" i="5"/>
  <c r="F34" i="5"/>
  <c r="AY53" i="5"/>
  <c r="E43" i="5"/>
  <c r="F43" i="5"/>
  <c r="G43" i="5"/>
  <c r="H43" i="5"/>
  <c r="AY52" i="5"/>
  <c r="E76" i="5"/>
  <c r="F76" i="5"/>
  <c r="Z76" i="5"/>
  <c r="AA76" i="5"/>
  <c r="AY51" i="5"/>
  <c r="E55" i="5"/>
  <c r="F55" i="5"/>
  <c r="G55" i="5"/>
  <c r="H55" i="5"/>
  <c r="AY50" i="5"/>
  <c r="E53" i="5"/>
  <c r="F53" i="5"/>
  <c r="AY49" i="5"/>
  <c r="E56" i="5"/>
  <c r="F56" i="5"/>
  <c r="AY48" i="5"/>
  <c r="E42" i="5"/>
  <c r="F42" i="5"/>
  <c r="G42" i="5"/>
  <c r="Z42" i="5"/>
  <c r="AY47" i="5"/>
  <c r="E52" i="5"/>
  <c r="F52" i="5"/>
  <c r="AY46" i="5"/>
  <c r="E41" i="5"/>
  <c r="F41" i="5"/>
  <c r="AY45" i="5"/>
  <c r="E74" i="5"/>
  <c r="F74" i="5"/>
  <c r="G74" i="5"/>
  <c r="AF74" i="5"/>
  <c r="AY44" i="5"/>
  <c r="E44" i="5"/>
  <c r="F44" i="5"/>
  <c r="AY43" i="5"/>
  <c r="E32" i="5"/>
  <c r="F32" i="5"/>
  <c r="AY42" i="5"/>
  <c r="E36" i="5"/>
  <c r="F36" i="5"/>
  <c r="G36" i="5"/>
  <c r="AC36" i="5"/>
  <c r="AY41" i="5"/>
  <c r="E51" i="5"/>
  <c r="F51" i="5"/>
  <c r="AY40" i="5"/>
  <c r="E65" i="5"/>
  <c r="F65" i="5"/>
  <c r="G65" i="5"/>
  <c r="AY39" i="5"/>
  <c r="E40" i="5"/>
  <c r="F40" i="5"/>
  <c r="AY38" i="5"/>
  <c r="E46" i="5"/>
  <c r="F46" i="5"/>
  <c r="AY37" i="5"/>
  <c r="E73" i="5"/>
  <c r="F73" i="5"/>
  <c r="AY36" i="5"/>
  <c r="E48" i="5"/>
  <c r="F48" i="5"/>
  <c r="G48" i="5"/>
  <c r="AY35" i="5"/>
  <c r="E45" i="5"/>
  <c r="F45" i="5"/>
  <c r="AY34" i="5"/>
  <c r="E35" i="5"/>
  <c r="F35" i="5"/>
  <c r="G35" i="5"/>
  <c r="AY33" i="5"/>
  <c r="E38" i="5"/>
  <c r="F38" i="5"/>
  <c r="AY32" i="5"/>
  <c r="E39" i="5"/>
  <c r="F39" i="5"/>
  <c r="AY31" i="5"/>
  <c r="E37" i="5"/>
  <c r="F37" i="5"/>
  <c r="G37" i="5"/>
  <c r="AY30" i="5"/>
  <c r="E30" i="5"/>
  <c r="F30" i="5"/>
  <c r="G30" i="5"/>
  <c r="AC30" i="5"/>
  <c r="AY29" i="5"/>
  <c r="E29" i="5"/>
  <c r="F29" i="5"/>
  <c r="G29" i="5"/>
  <c r="Z29" i="5"/>
  <c r="AY28" i="5"/>
  <c r="E28" i="5"/>
  <c r="F28" i="5"/>
  <c r="G28" i="5"/>
  <c r="H28" i="5"/>
  <c r="AY27" i="5"/>
  <c r="E27" i="5"/>
  <c r="F27" i="5"/>
  <c r="G27" i="5"/>
  <c r="Z27" i="5"/>
  <c r="AY26" i="5"/>
  <c r="E23" i="5"/>
  <c r="F23" i="5"/>
  <c r="AY25" i="5"/>
  <c r="E25" i="5"/>
  <c r="F25" i="5"/>
  <c r="G25" i="5"/>
  <c r="AF25" i="5"/>
  <c r="AY24" i="5"/>
  <c r="E26" i="5"/>
  <c r="F26" i="5"/>
  <c r="G26" i="5"/>
  <c r="AF26" i="5"/>
  <c r="AY23" i="5"/>
  <c r="E21" i="5"/>
  <c r="F21" i="5"/>
  <c r="AY22" i="5"/>
  <c r="E24" i="5"/>
  <c r="F24" i="5"/>
  <c r="G24" i="5"/>
  <c r="H24" i="5"/>
  <c r="Z24" i="5"/>
  <c r="AY21" i="5"/>
  <c r="E22" i="5"/>
  <c r="F22" i="5"/>
  <c r="AY20" i="5"/>
  <c r="AY19" i="5"/>
  <c r="AY18" i="5"/>
  <c r="AY17" i="5"/>
  <c r="AB13" i="5"/>
  <c r="AB17" i="5"/>
  <c r="AY16" i="5"/>
  <c r="AB16" i="5"/>
  <c r="AY15" i="5"/>
  <c r="AY14" i="5"/>
  <c r="AB14" i="5"/>
  <c r="AY13" i="5"/>
  <c r="AY12" i="5"/>
  <c r="AY11" i="5"/>
  <c r="AY10" i="5"/>
  <c r="Z10" i="5"/>
  <c r="AY9" i="5"/>
  <c r="AY8" i="5"/>
  <c r="AY7" i="5"/>
  <c r="AY6" i="5"/>
  <c r="AY5" i="5"/>
  <c r="AY4" i="5"/>
  <c r="AY2" i="5"/>
  <c r="S236" i="5"/>
  <c r="S237" i="5"/>
  <c r="S254" i="5"/>
  <c r="S255" i="5"/>
  <c r="S260" i="5"/>
  <c r="S252" i="5"/>
  <c r="S253" i="5"/>
  <c r="S275" i="5"/>
  <c r="S276" i="5"/>
  <c r="S250" i="5"/>
  <c r="S251" i="5"/>
  <c r="S338" i="5"/>
  <c r="S339" i="5"/>
  <c r="S340" i="5"/>
  <c r="S341" i="5"/>
  <c r="S372" i="5"/>
  <c r="S342" i="5"/>
  <c r="S396" i="5"/>
  <c r="S406" i="5"/>
  <c r="S414" i="5"/>
  <c r="S374" i="5"/>
  <c r="S380" i="5"/>
  <c r="S381" i="5"/>
  <c r="S382" i="5"/>
  <c r="S385" i="5"/>
  <c r="S386" i="5"/>
  <c r="S387" i="5"/>
  <c r="S388" i="5"/>
  <c r="S391" i="5"/>
  <c r="S392" i="5"/>
  <c r="S395" i="5"/>
  <c r="S397" i="5"/>
  <c r="S398" i="5"/>
  <c r="S399" i="5"/>
  <c r="S400" i="5"/>
  <c r="S401" i="5"/>
  <c r="S402" i="5"/>
  <c r="S403" i="5"/>
  <c r="S404" i="5"/>
  <c r="S407" i="5"/>
  <c r="S410" i="5"/>
  <c r="S411" i="5"/>
  <c r="S415" i="5"/>
  <c r="S418" i="5"/>
  <c r="S421" i="5"/>
  <c r="S422" i="5"/>
  <c r="S423" i="5"/>
  <c r="S424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9" i="5"/>
  <c r="S457" i="5"/>
  <c r="S458" i="5"/>
  <c r="S425" i="5"/>
  <c r="S460" i="5"/>
  <c r="S461" i="5"/>
  <c r="S462" i="5"/>
  <c r="S464" i="5"/>
  <c r="S466" i="5"/>
  <c r="S467" i="5"/>
  <c r="S468" i="5"/>
  <c r="S259" i="5"/>
  <c r="S127" i="5"/>
  <c r="S295" i="5"/>
  <c r="S203" i="5"/>
  <c r="S116" i="5"/>
  <c r="S184" i="5"/>
  <c r="S131" i="5"/>
  <c r="S130" i="5"/>
  <c r="S210" i="5"/>
  <c r="S117" i="5"/>
  <c r="S277" i="5"/>
  <c r="S204" i="5"/>
  <c r="S120" i="5"/>
  <c r="S180" i="5"/>
  <c r="S121" i="5"/>
  <c r="S194" i="5"/>
  <c r="S292" i="5"/>
  <c r="S136" i="5"/>
  <c r="S225" i="5"/>
  <c r="S223" i="5"/>
  <c r="S240" i="5"/>
  <c r="S291" i="5"/>
  <c r="S299" i="5"/>
  <c r="S298" i="5"/>
  <c r="S258" i="5"/>
  <c r="S119" i="5"/>
  <c r="S317" i="5"/>
  <c r="S126" i="5"/>
  <c r="S190" i="5"/>
  <c r="S181" i="5"/>
  <c r="S173" i="5"/>
  <c r="S179" i="5"/>
  <c r="S183" i="5"/>
  <c r="S212" i="5"/>
  <c r="S322" i="5"/>
  <c r="S270" i="5"/>
  <c r="S201" i="5"/>
  <c r="S143" i="5"/>
  <c r="S122" i="5"/>
  <c r="S266" i="5"/>
  <c r="S281" i="5"/>
  <c r="S238" i="5"/>
  <c r="S324" i="5"/>
  <c r="S267" i="5"/>
  <c r="S268" i="5"/>
  <c r="S177" i="5"/>
  <c r="S192" i="5"/>
  <c r="S197" i="5"/>
  <c r="S311" i="5"/>
  <c r="S269" i="5"/>
  <c r="S316" i="5"/>
  <c r="S178" i="5"/>
  <c r="S293" i="5"/>
  <c r="S107" i="5"/>
  <c r="S129" i="5"/>
  <c r="S153" i="5"/>
  <c r="S193" i="5"/>
  <c r="S125" i="5"/>
  <c r="S213" i="5"/>
  <c r="S313" i="5"/>
  <c r="S330" i="5"/>
  <c r="S366" i="5"/>
  <c r="S264" i="5"/>
  <c r="S137" i="5"/>
  <c r="S249" i="5"/>
  <c r="S265" i="5"/>
  <c r="S123" i="5"/>
  <c r="S302" i="5"/>
  <c r="S246" i="5"/>
  <c r="S247" i="5"/>
  <c r="S314" i="5"/>
  <c r="S207" i="5"/>
  <c r="S202" i="5"/>
  <c r="S219" i="5"/>
  <c r="S321" i="5"/>
  <c r="S134" i="5"/>
  <c r="S245" i="5"/>
  <c r="S309" i="5"/>
  <c r="S196" i="5"/>
  <c r="S343" i="5"/>
  <c r="S206" i="5"/>
  <c r="S199" i="5"/>
  <c r="S198" i="5"/>
  <c r="S279" i="5"/>
  <c r="S226" i="5"/>
  <c r="S135" i="5"/>
  <c r="S227" i="5"/>
  <c r="S323" i="5"/>
  <c r="S242" i="5"/>
  <c r="S217" i="5"/>
  <c r="S307" i="5"/>
  <c r="S331" i="5"/>
  <c r="S356" i="5"/>
  <c r="S124" i="5"/>
  <c r="S257" i="5"/>
  <c r="S271" i="5"/>
  <c r="S208" i="5"/>
  <c r="S319" i="5"/>
  <c r="S304" i="5"/>
  <c r="S278" i="5"/>
  <c r="S325" i="5"/>
  <c r="S336" i="5"/>
  <c r="S358" i="5"/>
  <c r="S118" i="5"/>
  <c r="S289" i="5"/>
  <c r="S303" i="5"/>
  <c r="S218" i="5"/>
  <c r="S142" i="5"/>
  <c r="S189" i="5"/>
  <c r="S287" i="5"/>
  <c r="S241" i="5"/>
  <c r="S329" i="5"/>
  <c r="S272" i="5"/>
  <c r="S222" i="5"/>
  <c r="S308" i="5"/>
  <c r="S301" i="5"/>
  <c r="S282" i="5"/>
  <c r="S344" i="5"/>
  <c r="S351" i="5"/>
  <c r="S234" i="5"/>
  <c r="S221" i="5"/>
  <c r="S273" i="5"/>
  <c r="S140" i="5"/>
  <c r="S297" i="5"/>
  <c r="S209" i="5"/>
  <c r="S182" i="5"/>
  <c r="S115" i="5"/>
  <c r="S228" i="5"/>
  <c r="S229" i="5"/>
  <c r="S211" i="5"/>
  <c r="S214" i="5"/>
  <c r="S224" i="5"/>
  <c r="S274" i="5"/>
  <c r="S205" i="5"/>
  <c r="S280" i="5"/>
  <c r="S239" i="5"/>
  <c r="S335" i="5"/>
  <c r="S286" i="5"/>
  <c r="S288" i="5"/>
  <c r="S363" i="5"/>
  <c r="S348" i="5"/>
  <c r="S230" i="5"/>
  <c r="S327" i="5"/>
  <c r="S215" i="5"/>
  <c r="S243" i="5"/>
  <c r="S349" i="5"/>
  <c r="S128" i="5"/>
  <c r="S347" i="5"/>
  <c r="S232" i="5"/>
  <c r="S306" i="5"/>
  <c r="S174" i="5"/>
  <c r="S353" i="5"/>
  <c r="S216" i="5"/>
  <c r="S305" i="5"/>
  <c r="S195" i="5"/>
  <c r="S345" i="5"/>
  <c r="S290" i="5"/>
  <c r="S200" i="5"/>
  <c r="S333" i="5"/>
  <c r="S332" i="5"/>
  <c r="S294" i="5"/>
  <c r="S176" i="5"/>
  <c r="S360" i="5"/>
  <c r="S220" i="5"/>
  <c r="S310" i="5"/>
  <c r="S235" i="5"/>
  <c r="S170" i="5"/>
  <c r="S244" i="5"/>
  <c r="S326" i="5"/>
  <c r="S284" i="5"/>
  <c r="S285" i="5"/>
  <c r="S361" i="5"/>
  <c r="S312" i="5"/>
  <c r="S354" i="5"/>
  <c r="S248" i="5"/>
  <c r="S191" i="5"/>
  <c r="S283" i="5"/>
  <c r="S362" i="5"/>
  <c r="S352" i="5"/>
  <c r="S263" i="5"/>
  <c r="S365" i="5"/>
  <c r="S355" i="5"/>
  <c r="S350" i="5"/>
  <c r="S233" i="5"/>
  <c r="S300" i="5"/>
  <c r="S318" i="5"/>
  <c r="S256" i="5"/>
  <c r="S186" i="5"/>
  <c r="S315" i="5"/>
  <c r="S359" i="5"/>
  <c r="S334" i="5"/>
  <c r="S328" i="5"/>
  <c r="S364" i="5"/>
  <c r="S320" i="5"/>
  <c r="S357" i="5"/>
  <c r="S368" i="5"/>
  <c r="S296" i="5"/>
  <c r="S24" i="5"/>
  <c r="S21" i="5"/>
  <c r="S26" i="5"/>
  <c r="S25" i="5"/>
  <c r="S23" i="5"/>
  <c r="S27" i="5"/>
  <c r="S28" i="5"/>
  <c r="S29" i="5"/>
  <c r="S30" i="5"/>
  <c r="S37" i="5"/>
  <c r="S39" i="5"/>
  <c r="S38" i="5"/>
  <c r="S35" i="5"/>
  <c r="S45" i="5"/>
  <c r="S48" i="5"/>
  <c r="S73" i="5"/>
  <c r="S46" i="5"/>
  <c r="S40" i="5"/>
  <c r="S65" i="5"/>
  <c r="S51" i="5"/>
  <c r="S36" i="5"/>
  <c r="S32" i="5"/>
  <c r="S44" i="5"/>
  <c r="S74" i="5"/>
  <c r="S41" i="5"/>
  <c r="S52" i="5"/>
  <c r="S42" i="5"/>
  <c r="S56" i="5"/>
  <c r="S53" i="5"/>
  <c r="S55" i="5"/>
  <c r="S76" i="5"/>
  <c r="S43" i="5"/>
  <c r="S34" i="5"/>
  <c r="S54" i="5"/>
  <c r="S49" i="5"/>
  <c r="S72" i="5"/>
  <c r="S57" i="5"/>
  <c r="S58" i="5"/>
  <c r="S61" i="5"/>
  <c r="S47" i="5"/>
  <c r="S67" i="5"/>
  <c r="S62" i="5"/>
  <c r="S60" i="5"/>
  <c r="S50" i="5"/>
  <c r="S33" i="5"/>
  <c r="S70" i="5"/>
  <c r="S75" i="5"/>
  <c r="S59" i="5"/>
  <c r="S77" i="5"/>
  <c r="S63" i="5"/>
  <c r="S64" i="5"/>
  <c r="S68" i="5"/>
  <c r="S71" i="5"/>
  <c r="S79" i="5"/>
  <c r="S81" i="5"/>
  <c r="S80" i="5"/>
  <c r="S82" i="5"/>
  <c r="S66" i="5"/>
  <c r="S83" i="5"/>
  <c r="S84" i="5"/>
  <c r="S69" i="5"/>
  <c r="S85" i="5"/>
  <c r="S78" i="5"/>
  <c r="S31" i="5"/>
  <c r="S86" i="5"/>
  <c r="S88" i="5"/>
  <c r="S87" i="5"/>
  <c r="S89" i="5"/>
  <c r="S346" i="5"/>
  <c r="S147" i="5"/>
  <c r="S90" i="5"/>
  <c r="S111" i="5"/>
  <c r="S96" i="5"/>
  <c r="S92" i="5"/>
  <c r="S94" i="5"/>
  <c r="S93" i="5"/>
  <c r="S95" i="5"/>
  <c r="S91" i="5"/>
  <c r="S103" i="5"/>
  <c r="S98" i="5"/>
  <c r="S97" i="5"/>
  <c r="S139" i="5"/>
  <c r="S133" i="5"/>
  <c r="S151" i="5"/>
  <c r="S149" i="5"/>
  <c r="S164" i="5"/>
  <c r="S102" i="5"/>
  <c r="S112" i="5"/>
  <c r="S146" i="5"/>
  <c r="S175" i="5"/>
  <c r="S113" i="5"/>
  <c r="S114" i="5"/>
  <c r="S104" i="5"/>
  <c r="S101" i="5"/>
  <c r="S109" i="5"/>
  <c r="S144" i="5"/>
  <c r="S150" i="5"/>
  <c r="S166" i="5"/>
  <c r="S105" i="5"/>
  <c r="S99" i="5"/>
  <c r="S100" i="5"/>
  <c r="S106" i="5"/>
  <c r="S160" i="5"/>
  <c r="S110" i="5"/>
  <c r="S145" i="5"/>
  <c r="S108" i="5"/>
  <c r="S187" i="5"/>
  <c r="S171" i="5"/>
  <c r="S161" i="5"/>
  <c r="S172" i="5"/>
  <c r="S141" i="5"/>
  <c r="S162" i="5"/>
  <c r="S132" i="5"/>
  <c r="S165" i="5"/>
  <c r="S167" i="5"/>
  <c r="S168" i="5"/>
  <c r="S138" i="5"/>
  <c r="S152" i="5"/>
  <c r="S156" i="5"/>
  <c r="S337" i="5"/>
  <c r="S188" i="5"/>
  <c r="S155" i="5"/>
  <c r="S157" i="5"/>
  <c r="S159" i="5"/>
  <c r="S231" i="5"/>
  <c r="S158" i="5"/>
  <c r="S163" i="5"/>
  <c r="S185" i="5"/>
  <c r="S369" i="5"/>
  <c r="S169" i="5"/>
  <c r="S261" i="5"/>
  <c r="S370" i="5"/>
  <c r="S376" i="5"/>
  <c r="S262" i="5"/>
  <c r="S148" i="5"/>
  <c r="S377" i="5"/>
  <c r="S379" i="5"/>
  <c r="S373" i="5"/>
  <c r="S367" i="5"/>
  <c r="S371" i="5"/>
  <c r="S378" i="5"/>
  <c r="S394" i="5"/>
  <c r="S154" i="5"/>
  <c r="S393" i="5"/>
  <c r="S389" i="5"/>
  <c r="S390" i="5"/>
  <c r="S383" i="5"/>
  <c r="S409" i="5"/>
  <c r="S419" i="5"/>
  <c r="S405" i="5"/>
  <c r="S416" i="5"/>
  <c r="S413" i="5"/>
  <c r="S417" i="5"/>
  <c r="S375" i="5"/>
  <c r="S22" i="5"/>
  <c r="C9" i="5"/>
  <c r="D9" i="5"/>
  <c r="D11" i="5"/>
  <c r="D12" i="5"/>
  <c r="D13" i="5"/>
  <c r="R97" i="5"/>
  <c r="T97" i="5"/>
  <c r="R98" i="5"/>
  <c r="T98" i="5"/>
  <c r="R99" i="5"/>
  <c r="T99" i="5"/>
  <c r="R100" i="5"/>
  <c r="T100" i="5"/>
  <c r="R101" i="5"/>
  <c r="T101" i="5"/>
  <c r="R102" i="5"/>
  <c r="T102" i="5"/>
  <c r="R103" i="5"/>
  <c r="T103" i="5"/>
  <c r="R104" i="5"/>
  <c r="T104" i="5"/>
  <c r="R109" i="5"/>
  <c r="T109" i="5"/>
  <c r="R110" i="5"/>
  <c r="T110" i="5"/>
  <c r="R111" i="5"/>
  <c r="T111" i="5"/>
  <c r="R112" i="5"/>
  <c r="T112" i="5"/>
  <c r="R113" i="5"/>
  <c r="T113" i="5"/>
  <c r="R114" i="5"/>
  <c r="T114" i="5"/>
  <c r="R115" i="5"/>
  <c r="T115" i="5"/>
  <c r="R123" i="5"/>
  <c r="T123" i="5"/>
  <c r="R132" i="5"/>
  <c r="T132" i="5"/>
  <c r="R133" i="5"/>
  <c r="T133" i="5"/>
  <c r="R135" i="5"/>
  <c r="R137" i="5"/>
  <c r="T137" i="5"/>
  <c r="R138" i="5"/>
  <c r="R139" i="5"/>
  <c r="T139" i="5"/>
  <c r="R140" i="5"/>
  <c r="T140" i="5"/>
  <c r="R141" i="5"/>
  <c r="T141" i="5"/>
  <c r="R144" i="5"/>
  <c r="T144" i="5"/>
  <c r="R145" i="5"/>
  <c r="T145" i="5"/>
  <c r="R146" i="5"/>
  <c r="R147" i="5"/>
  <c r="T147" i="5"/>
  <c r="R148" i="5"/>
  <c r="T148" i="5"/>
  <c r="R149" i="5"/>
  <c r="T149" i="5"/>
  <c r="R150" i="5"/>
  <c r="R151" i="5"/>
  <c r="T151" i="5"/>
  <c r="R152" i="5"/>
  <c r="T152" i="5"/>
  <c r="R154" i="5"/>
  <c r="T154" i="5"/>
  <c r="R155" i="5"/>
  <c r="T155" i="5"/>
  <c r="R156" i="5"/>
  <c r="T156" i="5"/>
  <c r="R157" i="5"/>
  <c r="T157" i="5"/>
  <c r="R158" i="5"/>
  <c r="R159" i="5"/>
  <c r="T159" i="5"/>
  <c r="R160" i="5"/>
  <c r="T160" i="5"/>
  <c r="R161" i="5"/>
  <c r="T161" i="5"/>
  <c r="R162" i="5"/>
  <c r="T162" i="5"/>
  <c r="R163" i="5"/>
  <c r="T163" i="5"/>
  <c r="R164" i="5"/>
  <c r="T164" i="5"/>
  <c r="R165" i="5"/>
  <c r="T165" i="5"/>
  <c r="R166" i="5"/>
  <c r="T166" i="5"/>
  <c r="R167" i="5"/>
  <c r="T167" i="5"/>
  <c r="R168" i="5"/>
  <c r="T168" i="5"/>
  <c r="R169" i="5"/>
  <c r="T169" i="5"/>
  <c r="R170" i="5"/>
  <c r="T170" i="5"/>
  <c r="R171" i="5"/>
  <c r="T171" i="5"/>
  <c r="R172" i="5"/>
  <c r="T172" i="5"/>
  <c r="R173" i="5"/>
  <c r="T173" i="5"/>
  <c r="R174" i="5"/>
  <c r="T174" i="5"/>
  <c r="R175" i="5"/>
  <c r="T175" i="5"/>
  <c r="R176" i="5"/>
  <c r="T176" i="5"/>
  <c r="R177" i="5"/>
  <c r="T177" i="5"/>
  <c r="R178" i="5"/>
  <c r="T178" i="5"/>
  <c r="R179" i="5"/>
  <c r="T179" i="5"/>
  <c r="R181" i="5"/>
  <c r="T181" i="5"/>
  <c r="R185" i="5"/>
  <c r="T185" i="5"/>
  <c r="R186" i="5"/>
  <c r="T186" i="5"/>
  <c r="R187" i="5"/>
  <c r="T187" i="5"/>
  <c r="R188" i="5"/>
  <c r="T188" i="5"/>
  <c r="R190" i="5"/>
  <c r="T190" i="5"/>
  <c r="R193" i="5"/>
  <c r="T193" i="5"/>
  <c r="R194" i="5"/>
  <c r="T194" i="5"/>
  <c r="R195" i="5"/>
  <c r="T195" i="5"/>
  <c r="R200" i="5"/>
  <c r="T200" i="5"/>
  <c r="R202" i="5"/>
  <c r="T202" i="5"/>
  <c r="R205" i="5"/>
  <c r="T205" i="5"/>
  <c r="R210" i="5"/>
  <c r="T210" i="5"/>
  <c r="R211" i="5"/>
  <c r="T211" i="5"/>
  <c r="R214" i="5"/>
  <c r="R219" i="5"/>
  <c r="T219" i="5"/>
  <c r="R220" i="5"/>
  <c r="T220" i="5"/>
  <c r="R222" i="5"/>
  <c r="T222" i="5"/>
  <c r="R224" i="5"/>
  <c r="T224" i="5"/>
  <c r="R226" i="5"/>
  <c r="T226" i="5"/>
  <c r="R227" i="5"/>
  <c r="T227" i="5"/>
  <c r="R229" i="5"/>
  <c r="T229" i="5"/>
  <c r="R231" i="5"/>
  <c r="T231" i="5"/>
  <c r="R239" i="5"/>
  <c r="T239" i="5"/>
  <c r="R241" i="5"/>
  <c r="T241" i="5"/>
  <c r="R242" i="5"/>
  <c r="T242" i="5"/>
  <c r="R249" i="5"/>
  <c r="T249" i="5"/>
  <c r="R255" i="5"/>
  <c r="T255" i="5"/>
  <c r="R258" i="5"/>
  <c r="T258" i="5"/>
  <c r="R261" i="5"/>
  <c r="T261" i="5"/>
  <c r="R262" i="5"/>
  <c r="R263" i="5"/>
  <c r="T263" i="5"/>
  <c r="R264" i="5"/>
  <c r="T264" i="5"/>
  <c r="R265" i="5"/>
  <c r="T265" i="5"/>
  <c r="R267" i="5"/>
  <c r="T267" i="5"/>
  <c r="R268" i="5"/>
  <c r="T268" i="5"/>
  <c r="R272" i="5"/>
  <c r="T272" i="5"/>
  <c r="R274" i="5"/>
  <c r="T274" i="5"/>
  <c r="R278" i="5"/>
  <c r="T278" i="5"/>
  <c r="R279" i="5"/>
  <c r="T279" i="5"/>
  <c r="R280" i="5"/>
  <c r="T280" i="5"/>
  <c r="R283" i="5"/>
  <c r="T283" i="5"/>
  <c r="R286" i="5"/>
  <c r="T286" i="5"/>
  <c r="R287" i="5"/>
  <c r="R288" i="5"/>
  <c r="T288" i="5"/>
  <c r="R290" i="5"/>
  <c r="T290" i="5"/>
  <c r="R291" i="5"/>
  <c r="R293" i="5"/>
  <c r="T293" i="5"/>
  <c r="R296" i="5"/>
  <c r="T296" i="5"/>
  <c r="R297" i="5"/>
  <c r="T297" i="5"/>
  <c r="R298" i="5"/>
  <c r="T298" i="5"/>
  <c r="R299" i="5"/>
  <c r="T299" i="5"/>
  <c r="R300" i="5"/>
  <c r="T300" i="5"/>
  <c r="R301" i="5"/>
  <c r="T301" i="5"/>
  <c r="R302" i="5"/>
  <c r="T302" i="5"/>
  <c r="R304" i="5"/>
  <c r="T304" i="5"/>
  <c r="R307" i="5"/>
  <c r="T307" i="5"/>
  <c r="R308" i="5"/>
  <c r="T308" i="5"/>
  <c r="R310" i="5"/>
  <c r="T310" i="5"/>
  <c r="R311" i="5"/>
  <c r="T311" i="5"/>
  <c r="R313" i="5"/>
  <c r="T313" i="5"/>
  <c r="R316" i="5"/>
  <c r="T316" i="5"/>
  <c r="R317" i="5"/>
  <c r="T317" i="5"/>
  <c r="R318" i="5"/>
  <c r="T318" i="5"/>
  <c r="R319" i="5"/>
  <c r="T319" i="5"/>
  <c r="R321" i="5"/>
  <c r="T321" i="5"/>
  <c r="R322" i="5"/>
  <c r="R323" i="5"/>
  <c r="T323" i="5"/>
  <c r="R324" i="5"/>
  <c r="T324" i="5"/>
  <c r="T329" i="5"/>
  <c r="R335" i="5"/>
  <c r="T335" i="5"/>
  <c r="R337" i="5"/>
  <c r="T337" i="5"/>
  <c r="R338" i="5"/>
  <c r="T338" i="5"/>
  <c r="R339" i="5"/>
  <c r="T339" i="5"/>
  <c r="R340" i="5"/>
  <c r="T340" i="5"/>
  <c r="R341" i="5"/>
  <c r="T341" i="5"/>
  <c r="R342" i="5"/>
  <c r="T342" i="5"/>
  <c r="R346" i="5"/>
  <c r="T346" i="5"/>
  <c r="R355" i="5"/>
  <c r="R367" i="5"/>
  <c r="T367" i="5"/>
  <c r="R369" i="5"/>
  <c r="T369" i="5"/>
  <c r="R370" i="5"/>
  <c r="T370" i="5"/>
  <c r="R371" i="5"/>
  <c r="T371" i="5"/>
  <c r="R373" i="5"/>
  <c r="T373" i="5"/>
  <c r="R375" i="5"/>
  <c r="T375" i="5"/>
  <c r="R376" i="5"/>
  <c r="T376" i="5"/>
  <c r="R377" i="5"/>
  <c r="T377" i="5"/>
  <c r="R378" i="5"/>
  <c r="T378" i="5"/>
  <c r="R379" i="5"/>
  <c r="R380" i="5"/>
  <c r="T380" i="5"/>
  <c r="R381" i="5"/>
  <c r="T381" i="5"/>
  <c r="R382" i="5"/>
  <c r="R383" i="5"/>
  <c r="T383" i="5"/>
  <c r="R385" i="5"/>
  <c r="T385" i="5"/>
  <c r="R386" i="5"/>
  <c r="T386" i="5"/>
  <c r="R389" i="5"/>
  <c r="T389" i="5"/>
  <c r="R390" i="5"/>
  <c r="T390" i="5"/>
  <c r="R391" i="5"/>
  <c r="R392" i="5"/>
  <c r="T392" i="5"/>
  <c r="R393" i="5"/>
  <c r="T393" i="5"/>
  <c r="R394" i="5"/>
  <c r="T394" i="5"/>
  <c r="R398" i="5"/>
  <c r="T398" i="5"/>
  <c r="R400" i="5"/>
  <c r="T400" i="5"/>
  <c r="R401" i="5"/>
  <c r="T401" i="5"/>
  <c r="R405" i="5"/>
  <c r="T405" i="5"/>
  <c r="R407" i="5"/>
  <c r="R409" i="5"/>
  <c r="T409" i="5"/>
  <c r="R410" i="5"/>
  <c r="T410" i="5"/>
  <c r="R411" i="5"/>
  <c r="T411" i="5"/>
  <c r="R413" i="5"/>
  <c r="T413" i="5"/>
  <c r="R415" i="5"/>
  <c r="T415" i="5"/>
  <c r="R416" i="5"/>
  <c r="T416" i="5"/>
  <c r="R417" i="5"/>
  <c r="R418" i="5"/>
  <c r="T418" i="5"/>
  <c r="R419" i="5"/>
  <c r="T419" i="5"/>
  <c r="R422" i="5"/>
  <c r="T422" i="5"/>
  <c r="R423" i="5"/>
  <c r="T423" i="5"/>
  <c r="R424" i="5"/>
  <c r="T424" i="5"/>
  <c r="R426" i="5"/>
  <c r="T426" i="5"/>
  <c r="R427" i="5"/>
  <c r="T427" i="5"/>
  <c r="R428" i="5"/>
  <c r="T428" i="5"/>
  <c r="R430" i="5"/>
  <c r="T430" i="5"/>
  <c r="R431" i="5"/>
  <c r="T431" i="5"/>
  <c r="R432" i="5"/>
  <c r="T432" i="5"/>
  <c r="R433" i="5"/>
  <c r="T433" i="5"/>
  <c r="R434" i="5"/>
  <c r="T434" i="5"/>
  <c r="R435" i="5"/>
  <c r="T435" i="5"/>
  <c r="R436" i="5"/>
  <c r="T436" i="5"/>
  <c r="R437" i="5"/>
  <c r="T437" i="5"/>
  <c r="R438" i="5"/>
  <c r="T438" i="5"/>
  <c r="R439" i="5"/>
  <c r="T439" i="5"/>
  <c r="R440" i="5"/>
  <c r="T440" i="5"/>
  <c r="R442" i="5"/>
  <c r="T442" i="5"/>
  <c r="R443" i="5"/>
  <c r="T443" i="5"/>
  <c r="R444" i="5"/>
  <c r="T444" i="5"/>
  <c r="R445" i="5"/>
  <c r="T445" i="5"/>
  <c r="R447" i="5"/>
  <c r="T447" i="5"/>
  <c r="R450" i="5"/>
  <c r="T450" i="5"/>
  <c r="R452" i="5"/>
  <c r="T452" i="5"/>
  <c r="R454" i="5"/>
  <c r="T454" i="5"/>
  <c r="R456" i="5"/>
  <c r="T456" i="5"/>
  <c r="R457" i="5"/>
  <c r="T457" i="5"/>
  <c r="R458" i="5"/>
  <c r="T458" i="5"/>
  <c r="R425" i="5"/>
  <c r="T425" i="5"/>
  <c r="R460" i="5"/>
  <c r="T460" i="5"/>
  <c r="R461" i="5"/>
  <c r="T461" i="5"/>
  <c r="R462" i="5"/>
  <c r="T462" i="5"/>
  <c r="R464" i="5"/>
  <c r="T464" i="5"/>
  <c r="R466" i="5"/>
  <c r="T466" i="5"/>
  <c r="R467" i="5"/>
  <c r="T467" i="5"/>
  <c r="R468" i="5"/>
  <c r="T468" i="5"/>
  <c r="R22" i="5"/>
  <c r="T22" i="5"/>
  <c r="R24" i="5"/>
  <c r="T24" i="5"/>
  <c r="R21" i="5"/>
  <c r="T21" i="5"/>
  <c r="R26" i="5"/>
  <c r="T26" i="5"/>
  <c r="R25" i="5"/>
  <c r="T25" i="5"/>
  <c r="R23" i="5"/>
  <c r="T23" i="5"/>
  <c r="R27" i="5"/>
  <c r="T27" i="5"/>
  <c r="R28" i="5"/>
  <c r="T28" i="5"/>
  <c r="R29" i="5"/>
  <c r="T29" i="5"/>
  <c r="R30" i="5"/>
  <c r="T30" i="5"/>
  <c r="R37" i="5"/>
  <c r="T37" i="5"/>
  <c r="R39" i="5"/>
  <c r="T39" i="5"/>
  <c r="R38" i="5"/>
  <c r="T38" i="5"/>
  <c r="R35" i="5"/>
  <c r="T35" i="5"/>
  <c r="R45" i="5"/>
  <c r="T45" i="5"/>
  <c r="R48" i="5"/>
  <c r="T48" i="5"/>
  <c r="R73" i="5"/>
  <c r="T73" i="5"/>
  <c r="R46" i="5"/>
  <c r="T46" i="5"/>
  <c r="R40" i="5"/>
  <c r="T40" i="5"/>
  <c r="R65" i="5"/>
  <c r="T65" i="5"/>
  <c r="R51" i="5"/>
  <c r="T51" i="5"/>
  <c r="R36" i="5"/>
  <c r="T36" i="5"/>
  <c r="R32" i="5"/>
  <c r="T32" i="5"/>
  <c r="R44" i="5"/>
  <c r="T44" i="5"/>
  <c r="R74" i="5"/>
  <c r="T74" i="5"/>
  <c r="R41" i="5"/>
  <c r="T41" i="5"/>
  <c r="R52" i="5"/>
  <c r="T52" i="5"/>
  <c r="R42" i="5"/>
  <c r="T42" i="5"/>
  <c r="R56" i="5"/>
  <c r="T56" i="5"/>
  <c r="R53" i="5"/>
  <c r="T53" i="5"/>
  <c r="R55" i="5"/>
  <c r="T55" i="5"/>
  <c r="R76" i="5"/>
  <c r="T76" i="5"/>
  <c r="R43" i="5"/>
  <c r="T43" i="5"/>
  <c r="R34" i="5"/>
  <c r="T34" i="5"/>
  <c r="R54" i="5"/>
  <c r="T54" i="5"/>
  <c r="R49" i="5"/>
  <c r="T49" i="5"/>
  <c r="R72" i="5"/>
  <c r="T72" i="5"/>
  <c r="R57" i="5"/>
  <c r="T57" i="5"/>
  <c r="R58" i="5"/>
  <c r="T58" i="5"/>
  <c r="R61" i="5"/>
  <c r="T61" i="5"/>
  <c r="R47" i="5"/>
  <c r="T47" i="5"/>
  <c r="R67" i="5"/>
  <c r="T67" i="5"/>
  <c r="R62" i="5"/>
  <c r="T62" i="5"/>
  <c r="R60" i="5"/>
  <c r="T60" i="5"/>
  <c r="R50" i="5"/>
  <c r="T50" i="5"/>
  <c r="R33" i="5"/>
  <c r="T33" i="5"/>
  <c r="R70" i="5"/>
  <c r="T70" i="5"/>
  <c r="R75" i="5"/>
  <c r="T75" i="5"/>
  <c r="R59" i="5"/>
  <c r="T59" i="5"/>
  <c r="R77" i="5"/>
  <c r="T77" i="5"/>
  <c r="R63" i="5"/>
  <c r="T63" i="5"/>
  <c r="R64" i="5"/>
  <c r="T64" i="5"/>
  <c r="R68" i="5"/>
  <c r="T68" i="5"/>
  <c r="R71" i="5"/>
  <c r="T71" i="5"/>
  <c r="R79" i="5"/>
  <c r="T79" i="5"/>
  <c r="R81" i="5"/>
  <c r="T81" i="5"/>
  <c r="R80" i="5"/>
  <c r="T80" i="5"/>
  <c r="R82" i="5"/>
  <c r="T82" i="5"/>
  <c r="R66" i="5"/>
  <c r="T66" i="5"/>
  <c r="R83" i="5"/>
  <c r="T83" i="5"/>
  <c r="R84" i="5"/>
  <c r="T84" i="5"/>
  <c r="R69" i="5"/>
  <c r="T69" i="5"/>
  <c r="R85" i="5"/>
  <c r="T85" i="5"/>
  <c r="R78" i="5"/>
  <c r="T78" i="5"/>
  <c r="R31" i="5"/>
  <c r="T31" i="5"/>
  <c r="R86" i="5"/>
  <c r="T86" i="5"/>
  <c r="R88" i="5"/>
  <c r="T88" i="5"/>
  <c r="R87" i="5"/>
  <c r="T87" i="5"/>
  <c r="R89" i="5"/>
  <c r="T89" i="5"/>
  <c r="R90" i="5"/>
  <c r="T90" i="5"/>
  <c r="R96" i="5"/>
  <c r="T96" i="5"/>
  <c r="R92" i="5"/>
  <c r="T92" i="5"/>
  <c r="R94" i="5"/>
  <c r="T94" i="5"/>
  <c r="R93" i="5"/>
  <c r="T93" i="5"/>
  <c r="R95" i="5"/>
  <c r="T95" i="5"/>
  <c r="R91" i="5"/>
  <c r="C17" i="5"/>
  <c r="Q24" i="5"/>
  <c r="Q25" i="5"/>
  <c r="Q26" i="5"/>
  <c r="Q27" i="5"/>
  <c r="Q28" i="5"/>
  <c r="Q29" i="5"/>
  <c r="H30" i="5"/>
  <c r="Q30" i="5"/>
  <c r="Q31" i="5"/>
  <c r="Q32" i="5"/>
  <c r="Q33" i="5"/>
  <c r="Q34" i="5"/>
  <c r="Q35" i="5"/>
  <c r="H36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H58" i="5"/>
  <c r="Q58" i="5"/>
  <c r="H59" i="5"/>
  <c r="Q59" i="5"/>
  <c r="Q60" i="5"/>
  <c r="Q61" i="5"/>
  <c r="Q62" i="5"/>
  <c r="Q63" i="5"/>
  <c r="Q64" i="5"/>
  <c r="H65" i="5"/>
  <c r="Q65" i="5"/>
  <c r="Q66" i="5"/>
  <c r="Q67" i="5"/>
  <c r="H68" i="5"/>
  <c r="Q68" i="5"/>
  <c r="H69" i="5"/>
  <c r="Q69" i="5"/>
  <c r="Q70" i="5"/>
  <c r="Q71" i="5"/>
  <c r="Q72" i="5"/>
  <c r="Q73" i="5"/>
  <c r="Q74" i="5"/>
  <c r="Q75" i="5"/>
  <c r="Q76" i="5"/>
  <c r="Q77" i="5"/>
  <c r="Q78" i="5"/>
  <c r="H79" i="5"/>
  <c r="Q79" i="5"/>
  <c r="H80" i="5"/>
  <c r="Q80" i="5"/>
  <c r="Q81" i="5"/>
  <c r="Q82" i="5"/>
  <c r="H83" i="5"/>
  <c r="Q83" i="5"/>
  <c r="Q84" i="5"/>
  <c r="Q85" i="5"/>
  <c r="Q86" i="5"/>
  <c r="H87" i="5"/>
  <c r="Q87" i="5"/>
  <c r="Q88" i="5"/>
  <c r="Q89" i="5"/>
  <c r="Q90" i="5"/>
  <c r="Q91" i="5"/>
  <c r="Q92" i="5"/>
  <c r="Q93" i="5"/>
  <c r="Q94" i="5"/>
  <c r="H95" i="5"/>
  <c r="Q95" i="5"/>
  <c r="H96" i="5"/>
  <c r="Q96" i="5"/>
  <c r="H97" i="5"/>
  <c r="Q97" i="5"/>
  <c r="Q98" i="5"/>
  <c r="Q99" i="5"/>
  <c r="H100" i="5"/>
  <c r="Q100" i="5"/>
  <c r="H101" i="5"/>
  <c r="Q101" i="5"/>
  <c r="H102" i="5"/>
  <c r="Q102" i="5"/>
  <c r="Q103" i="5"/>
  <c r="H104" i="5"/>
  <c r="Q104" i="5"/>
  <c r="Q105" i="5"/>
  <c r="Q106" i="5"/>
  <c r="Q107" i="5"/>
  <c r="Q108" i="5"/>
  <c r="H109" i="5"/>
  <c r="Q109" i="5"/>
  <c r="Q110" i="5"/>
  <c r="Q111" i="5"/>
  <c r="H112" i="5"/>
  <c r="Q112" i="5"/>
  <c r="Q113" i="5"/>
  <c r="Q114" i="5"/>
  <c r="I115" i="5"/>
  <c r="Q115" i="5"/>
  <c r="Q116" i="5"/>
  <c r="Q117" i="5"/>
  <c r="Q118" i="5"/>
  <c r="Q119" i="5"/>
  <c r="Q120" i="5"/>
  <c r="Q121" i="5"/>
  <c r="Q122" i="5"/>
  <c r="I123" i="5"/>
  <c r="Q123" i="5"/>
  <c r="Q124" i="5"/>
  <c r="Q125" i="5"/>
  <c r="Q126" i="5"/>
  <c r="Q127" i="5"/>
  <c r="Q128" i="5"/>
  <c r="Q129" i="5"/>
  <c r="Q130" i="5"/>
  <c r="Q131" i="5"/>
  <c r="H132" i="5"/>
  <c r="Q132" i="5"/>
  <c r="Q133" i="5"/>
  <c r="Q134" i="5"/>
  <c r="E135" i="5"/>
  <c r="I135" i="5"/>
  <c r="Q135" i="5"/>
  <c r="Q136" i="5"/>
  <c r="I137" i="5"/>
  <c r="Q137" i="5"/>
  <c r="H138" i="5"/>
  <c r="Q138" i="5"/>
  <c r="Q139" i="5"/>
  <c r="I140" i="5"/>
  <c r="Q140" i="5"/>
  <c r="Q141" i="5"/>
  <c r="Q142" i="5"/>
  <c r="Q143" i="5"/>
  <c r="Q144" i="5"/>
  <c r="H145" i="5"/>
  <c r="Q145" i="5"/>
  <c r="Q146" i="5"/>
  <c r="Q147" i="5"/>
  <c r="H148" i="5"/>
  <c r="Q148" i="5"/>
  <c r="H149" i="5"/>
  <c r="Q149" i="5"/>
  <c r="H150" i="5"/>
  <c r="Q150" i="5"/>
  <c r="H151" i="5"/>
  <c r="Q151" i="5"/>
  <c r="Q152" i="5"/>
  <c r="Q153" i="5"/>
  <c r="Q154" i="5"/>
  <c r="Q155" i="5"/>
  <c r="Q156" i="5"/>
  <c r="Q157" i="5"/>
  <c r="Q158" i="5"/>
  <c r="Q159" i="5"/>
  <c r="Q160" i="5"/>
  <c r="H161" i="5"/>
  <c r="Q161" i="5"/>
  <c r="Q162" i="5"/>
  <c r="Q163" i="5"/>
  <c r="Q164" i="5"/>
  <c r="Q165" i="5"/>
  <c r="Q166" i="5"/>
  <c r="Q167" i="5"/>
  <c r="Q168" i="5"/>
  <c r="H169" i="5"/>
  <c r="Q169" i="5"/>
  <c r="E170" i="5"/>
  <c r="I170" i="5"/>
  <c r="Q170" i="5"/>
  <c r="Q171" i="5"/>
  <c r="Q172" i="5"/>
  <c r="E173" i="5"/>
  <c r="I173" i="5"/>
  <c r="Q173" i="5"/>
  <c r="E174" i="5"/>
  <c r="I174" i="5"/>
  <c r="Q174" i="5"/>
  <c r="Q175" i="5"/>
  <c r="E176" i="5"/>
  <c r="I176" i="5"/>
  <c r="Q176" i="5"/>
  <c r="E177" i="5"/>
  <c r="I177" i="5"/>
  <c r="Q177" i="5"/>
  <c r="E178" i="5"/>
  <c r="I178" i="5"/>
  <c r="Q178" i="5"/>
  <c r="E179" i="5"/>
  <c r="I179" i="5"/>
  <c r="Q179" i="5"/>
  <c r="Q180" i="5"/>
  <c r="I181" i="5"/>
  <c r="Q181" i="5"/>
  <c r="Q182" i="5"/>
  <c r="Q183" i="5"/>
  <c r="Q184" i="5"/>
  <c r="Q185" i="5"/>
  <c r="E186" i="5"/>
  <c r="I186" i="5"/>
  <c r="Q186" i="5"/>
  <c r="Q187" i="5"/>
  <c r="H188" i="5"/>
  <c r="Q188" i="5"/>
  <c r="Q189" i="5"/>
  <c r="E190" i="5"/>
  <c r="I190" i="5"/>
  <c r="Q190" i="5"/>
  <c r="Q191" i="5"/>
  <c r="Q192" i="5"/>
  <c r="E193" i="5"/>
  <c r="I193" i="5"/>
  <c r="Q193" i="5"/>
  <c r="E194" i="5"/>
  <c r="I194" i="5"/>
  <c r="Q194" i="5"/>
  <c r="E195" i="5"/>
  <c r="I195" i="5"/>
  <c r="Q195" i="5"/>
  <c r="Q196" i="5"/>
  <c r="Q197" i="5"/>
  <c r="Q198" i="5"/>
  <c r="Q199" i="5"/>
  <c r="I200" i="5"/>
  <c r="Q200" i="5"/>
  <c r="Q201" i="5"/>
  <c r="E202" i="5"/>
  <c r="I202" i="5"/>
  <c r="Q202" i="5"/>
  <c r="Q203" i="5"/>
  <c r="Q204" i="5"/>
  <c r="I205" i="5"/>
  <c r="Q205" i="5"/>
  <c r="Q206" i="5"/>
  <c r="Q207" i="5"/>
  <c r="Q208" i="5"/>
  <c r="Q209" i="5"/>
  <c r="E210" i="5"/>
  <c r="I210" i="5"/>
  <c r="Q210" i="5"/>
  <c r="I211" i="5"/>
  <c r="Q211" i="5"/>
  <c r="Q212" i="5"/>
  <c r="Q213" i="5"/>
  <c r="I214" i="5"/>
  <c r="Q214" i="5"/>
  <c r="Q215" i="5"/>
  <c r="Q216" i="5"/>
  <c r="Q217" i="5"/>
  <c r="Q218" i="5"/>
  <c r="I219" i="5"/>
  <c r="Q219" i="5"/>
  <c r="E220" i="5"/>
  <c r="I220" i="5"/>
  <c r="Q220" i="5"/>
  <c r="Q221" i="5"/>
  <c r="I222" i="5"/>
  <c r="Q222" i="5"/>
  <c r="Q223" i="5"/>
  <c r="I224" i="5"/>
  <c r="Q224" i="5"/>
  <c r="Q225" i="5"/>
  <c r="I226" i="5"/>
  <c r="Q226" i="5"/>
  <c r="I227" i="5"/>
  <c r="Q227" i="5"/>
  <c r="Q228" i="5"/>
  <c r="I229" i="5"/>
  <c r="Q229" i="5"/>
  <c r="Q230" i="5"/>
  <c r="H231" i="5"/>
  <c r="Q231" i="5"/>
  <c r="Q232" i="5"/>
  <c r="Q233" i="5"/>
  <c r="Q234" i="5"/>
  <c r="Q235" i="5"/>
  <c r="Q236" i="5"/>
  <c r="Q237" i="5"/>
  <c r="Q238" i="5"/>
  <c r="I239" i="5"/>
  <c r="Q239" i="5"/>
  <c r="Q240" i="5"/>
  <c r="I241" i="5"/>
  <c r="Q241" i="5"/>
  <c r="E242" i="5"/>
  <c r="I242" i="5"/>
  <c r="Q242" i="5"/>
  <c r="Q243" i="5"/>
  <c r="Q244" i="5"/>
  <c r="Q245" i="5"/>
  <c r="Q246" i="5"/>
  <c r="Q247" i="5"/>
  <c r="Q248" i="5"/>
  <c r="I249" i="5"/>
  <c r="Q249" i="5"/>
  <c r="Q250" i="5"/>
  <c r="Q251" i="5"/>
  <c r="Q252" i="5"/>
  <c r="Q253" i="5"/>
  <c r="Q254" i="5"/>
  <c r="J255" i="5"/>
  <c r="Q255" i="5"/>
  <c r="Q256" i="5"/>
  <c r="Q257" i="5"/>
  <c r="E258" i="5"/>
  <c r="I258" i="5"/>
  <c r="Q258" i="5"/>
  <c r="Q259" i="5"/>
  <c r="Q260" i="5"/>
  <c r="Q261" i="5"/>
  <c r="Q262" i="5"/>
  <c r="E263" i="5"/>
  <c r="I263" i="5"/>
  <c r="Q263" i="5"/>
  <c r="E264" i="5"/>
  <c r="I264" i="5"/>
  <c r="Q264" i="5"/>
  <c r="E265" i="5"/>
  <c r="I265" i="5"/>
  <c r="Q265" i="5"/>
  <c r="Q266" i="5"/>
  <c r="I267" i="5"/>
  <c r="Q267" i="5"/>
  <c r="I268" i="5"/>
  <c r="Q268" i="5"/>
  <c r="Q269" i="5"/>
  <c r="Q270" i="5"/>
  <c r="Q271" i="5"/>
  <c r="I272" i="5"/>
  <c r="Q272" i="5"/>
  <c r="Q273" i="5"/>
  <c r="I274" i="5"/>
  <c r="Q274" i="5"/>
  <c r="Q275" i="5"/>
  <c r="Q276" i="5"/>
  <c r="Q277" i="5"/>
  <c r="E278" i="5"/>
  <c r="I278" i="5"/>
  <c r="Q278" i="5"/>
  <c r="E279" i="5"/>
  <c r="I279" i="5"/>
  <c r="Q279" i="5"/>
  <c r="E280" i="5"/>
  <c r="I280" i="5"/>
  <c r="Q280" i="5"/>
  <c r="Q281" i="5"/>
  <c r="Q282" i="5"/>
  <c r="E283" i="5"/>
  <c r="I283" i="5"/>
  <c r="Q283" i="5"/>
  <c r="Q284" i="5"/>
  <c r="Q285" i="5"/>
  <c r="E286" i="5"/>
  <c r="I286" i="5"/>
  <c r="Q286" i="5"/>
  <c r="E287" i="5"/>
  <c r="I287" i="5"/>
  <c r="Q287" i="5"/>
  <c r="E288" i="5"/>
  <c r="I288" i="5"/>
  <c r="Q288" i="5"/>
  <c r="Q289" i="5"/>
  <c r="E290" i="5"/>
  <c r="I290" i="5"/>
  <c r="Q290" i="5"/>
  <c r="E291" i="5"/>
  <c r="I291" i="5"/>
  <c r="Q291" i="5"/>
  <c r="Q292" i="5"/>
  <c r="E293" i="5"/>
  <c r="I293" i="5"/>
  <c r="Q293" i="5"/>
  <c r="Q294" i="5"/>
  <c r="Q295" i="5"/>
  <c r="E296" i="5"/>
  <c r="I296" i="5"/>
  <c r="Q296" i="5"/>
  <c r="E297" i="5"/>
  <c r="I297" i="5"/>
  <c r="Q297" i="5"/>
  <c r="E298" i="5"/>
  <c r="I298" i="5"/>
  <c r="Q298" i="5"/>
  <c r="E299" i="5"/>
  <c r="I299" i="5"/>
  <c r="Q299" i="5"/>
  <c r="E300" i="5"/>
  <c r="I300" i="5"/>
  <c r="Q300" i="5"/>
  <c r="E301" i="5"/>
  <c r="I301" i="5"/>
  <c r="Q301" i="5"/>
  <c r="E302" i="5"/>
  <c r="I302" i="5"/>
  <c r="Q302" i="5"/>
  <c r="Q303" i="5"/>
  <c r="E304" i="5"/>
  <c r="I304" i="5"/>
  <c r="Q304" i="5"/>
  <c r="Q305" i="5"/>
  <c r="Q306" i="5"/>
  <c r="E307" i="5"/>
  <c r="I307" i="5"/>
  <c r="Q307" i="5"/>
  <c r="E308" i="5"/>
  <c r="I308" i="5"/>
  <c r="Q308" i="5"/>
  <c r="Q309" i="5"/>
  <c r="I310" i="5"/>
  <c r="Q310" i="5"/>
  <c r="E311" i="5"/>
  <c r="I311" i="5"/>
  <c r="Q311" i="5"/>
  <c r="Q312" i="5"/>
  <c r="E313" i="5"/>
  <c r="I313" i="5"/>
  <c r="Q313" i="5"/>
  <c r="Q314" i="5"/>
  <c r="Q315" i="5"/>
  <c r="E316" i="5"/>
  <c r="I316" i="5"/>
  <c r="Q316" i="5"/>
  <c r="E317" i="5"/>
  <c r="I317" i="5"/>
  <c r="Q317" i="5"/>
  <c r="I318" i="5"/>
  <c r="Q318" i="5"/>
  <c r="E319" i="5"/>
  <c r="I319" i="5"/>
  <c r="Q319" i="5"/>
  <c r="Q320" i="5"/>
  <c r="E321" i="5"/>
  <c r="I321" i="5"/>
  <c r="Q321" i="5"/>
  <c r="E322" i="5"/>
  <c r="I322" i="5"/>
  <c r="Q322" i="5"/>
  <c r="E323" i="5"/>
  <c r="I323" i="5"/>
  <c r="Q323" i="5"/>
  <c r="E324" i="5"/>
  <c r="I324" i="5"/>
  <c r="Q324" i="5"/>
  <c r="Q325" i="5"/>
  <c r="Q326" i="5"/>
  <c r="Q327" i="5"/>
  <c r="Q328" i="5"/>
  <c r="I329" i="5"/>
  <c r="Q329" i="5"/>
  <c r="Q330" i="5"/>
  <c r="Q331" i="5"/>
  <c r="Q332" i="5"/>
  <c r="Q333" i="5"/>
  <c r="Q334" i="5"/>
  <c r="I335" i="5"/>
  <c r="Q335" i="5"/>
  <c r="Q336" i="5"/>
  <c r="Q337" i="5"/>
  <c r="Q338" i="5"/>
  <c r="Q339" i="5"/>
  <c r="Q340" i="5"/>
  <c r="Q341" i="5"/>
  <c r="Q342" i="5"/>
  <c r="Q343" i="5"/>
  <c r="Q344" i="5"/>
  <c r="Q345" i="5"/>
  <c r="H346" i="5"/>
  <c r="Q346" i="5"/>
  <c r="Q347" i="5"/>
  <c r="Q348" i="5"/>
  <c r="Q349" i="5"/>
  <c r="Q350" i="5"/>
  <c r="Q351" i="5"/>
  <c r="Q352" i="5"/>
  <c r="Q353" i="5"/>
  <c r="Q354" i="5"/>
  <c r="I355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H367" i="5"/>
  <c r="Q367" i="5"/>
  <c r="Q368" i="5"/>
  <c r="Q369" i="5"/>
  <c r="H370" i="5"/>
  <c r="Q370" i="5"/>
  <c r="H371" i="5"/>
  <c r="Q371" i="5"/>
  <c r="Q372" i="5"/>
  <c r="Q373" i="5"/>
  <c r="Q374" i="5"/>
  <c r="Q375" i="5"/>
  <c r="H376" i="5"/>
  <c r="Q376" i="5"/>
  <c r="Q377" i="5"/>
  <c r="Q378" i="5"/>
  <c r="H379" i="5"/>
  <c r="Q379" i="5"/>
  <c r="Q380" i="5"/>
  <c r="Q381" i="5"/>
  <c r="Q382" i="5"/>
  <c r="Q383" i="5"/>
  <c r="Q384" i="5"/>
  <c r="R384" i="5"/>
  <c r="K385" i="5"/>
  <c r="Q385" i="5"/>
  <c r="K386" i="5"/>
  <c r="Q386" i="5"/>
  <c r="Q387" i="5"/>
  <c r="Q388" i="5"/>
  <c r="Q389" i="5"/>
  <c r="Q390" i="5"/>
  <c r="K391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R408" i="5"/>
  <c r="Q409" i="5"/>
  <c r="K410" i="5"/>
  <c r="Q410" i="5"/>
  <c r="Q411" i="5"/>
  <c r="Q412" i="5"/>
  <c r="R412" i="5"/>
  <c r="Q413" i="5"/>
  <c r="Q414" i="5"/>
  <c r="K415" i="5"/>
  <c r="Q415" i="5"/>
  <c r="Q416" i="5"/>
  <c r="Q417" i="5"/>
  <c r="K418" i="5"/>
  <c r="Q418" i="5"/>
  <c r="Q419" i="5"/>
  <c r="Q420" i="5"/>
  <c r="R420" i="5"/>
  <c r="Q421" i="5"/>
  <c r="Q422" i="5"/>
  <c r="Q423" i="5"/>
  <c r="K424" i="5"/>
  <c r="Q424" i="5"/>
  <c r="K426" i="5"/>
  <c r="Q426" i="5"/>
  <c r="Q427" i="5"/>
  <c r="K428" i="5"/>
  <c r="Q428" i="5"/>
  <c r="Q429" i="5"/>
  <c r="Q430" i="5"/>
  <c r="K431" i="5"/>
  <c r="Q431" i="5"/>
  <c r="K432" i="5"/>
  <c r="Q432" i="5"/>
  <c r="K433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9" i="5"/>
  <c r="K457" i="5"/>
  <c r="Q457" i="5"/>
  <c r="K458" i="5"/>
  <c r="Q458" i="5"/>
  <c r="Q425" i="5"/>
  <c r="Q460" i="5"/>
  <c r="K461" i="5"/>
  <c r="Q461" i="5"/>
  <c r="K462" i="5"/>
  <c r="Q462" i="5"/>
  <c r="K464" i="5"/>
  <c r="Q464" i="5"/>
  <c r="K466" i="5"/>
  <c r="Q466" i="5"/>
  <c r="K467" i="5"/>
  <c r="Q467" i="5"/>
  <c r="K468" i="5"/>
  <c r="Q468" i="5"/>
  <c r="D9" i="1"/>
  <c r="C9" i="1"/>
  <c r="D13" i="1"/>
  <c r="P458" i="1"/>
  <c r="P425" i="1"/>
  <c r="K460" i="1"/>
  <c r="P460" i="1"/>
  <c r="K461" i="1"/>
  <c r="P461" i="1"/>
  <c r="P462" i="1"/>
  <c r="P466" i="1"/>
  <c r="K468" i="1"/>
  <c r="P468" i="1"/>
  <c r="K470" i="1"/>
  <c r="P470" i="1"/>
  <c r="P471" i="1"/>
  <c r="P459" i="1"/>
  <c r="K457" i="1"/>
  <c r="P457" i="1"/>
  <c r="E22" i="1"/>
  <c r="F22" i="1"/>
  <c r="G22" i="1"/>
  <c r="H22" i="1"/>
  <c r="E23" i="1"/>
  <c r="F23" i="1"/>
  <c r="G23" i="1"/>
  <c r="H23" i="1"/>
  <c r="E24" i="1"/>
  <c r="F24" i="1"/>
  <c r="G24" i="1"/>
  <c r="E25" i="1"/>
  <c r="F25" i="1"/>
  <c r="G25" i="1"/>
  <c r="H25" i="1"/>
  <c r="E26" i="1"/>
  <c r="F26" i="1"/>
  <c r="G26" i="1"/>
  <c r="E27" i="1"/>
  <c r="F27" i="1"/>
  <c r="G27" i="1"/>
  <c r="H27" i="1"/>
  <c r="E28" i="1"/>
  <c r="F28" i="1"/>
  <c r="G28" i="1"/>
  <c r="E29" i="1"/>
  <c r="F29" i="1"/>
  <c r="G29" i="1"/>
  <c r="H29" i="1"/>
  <c r="E30" i="1"/>
  <c r="F30" i="1"/>
  <c r="G30" i="1"/>
  <c r="H30" i="1"/>
  <c r="E31" i="1"/>
  <c r="F31" i="1"/>
  <c r="G31" i="1"/>
  <c r="E32" i="1"/>
  <c r="F32" i="1"/>
  <c r="G32" i="1"/>
  <c r="E33" i="1"/>
  <c r="F33" i="1"/>
  <c r="G33" i="1"/>
  <c r="H33" i="1"/>
  <c r="E34" i="1"/>
  <c r="F34" i="1"/>
  <c r="G34" i="1"/>
  <c r="E35" i="1"/>
  <c r="F35" i="1"/>
  <c r="G35" i="1"/>
  <c r="H35" i="1"/>
  <c r="E36" i="1"/>
  <c r="F36" i="1"/>
  <c r="G36" i="1"/>
  <c r="E37" i="1"/>
  <c r="F37" i="1"/>
  <c r="G37" i="1"/>
  <c r="H37" i="1"/>
  <c r="E38" i="1"/>
  <c r="F38" i="1"/>
  <c r="G38" i="1"/>
  <c r="E39" i="1"/>
  <c r="F39" i="1"/>
  <c r="G39" i="1"/>
  <c r="H39" i="1"/>
  <c r="E40" i="1"/>
  <c r="F40" i="1"/>
  <c r="G40" i="1"/>
  <c r="E41" i="1"/>
  <c r="F41" i="1"/>
  <c r="G41" i="1"/>
  <c r="H41" i="1"/>
  <c r="E42" i="1"/>
  <c r="F42" i="1"/>
  <c r="G42" i="1"/>
  <c r="E43" i="1"/>
  <c r="F43" i="1"/>
  <c r="G43" i="1"/>
  <c r="H43" i="1"/>
  <c r="E44" i="1"/>
  <c r="F44" i="1"/>
  <c r="G44" i="1"/>
  <c r="E45" i="1"/>
  <c r="F45" i="1"/>
  <c r="G45" i="1"/>
  <c r="H45" i="1"/>
  <c r="E46" i="1"/>
  <c r="F46" i="1"/>
  <c r="G46" i="1"/>
  <c r="E47" i="1"/>
  <c r="F47" i="1"/>
  <c r="G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E53" i="1"/>
  <c r="F53" i="1"/>
  <c r="G53" i="1"/>
  <c r="H53" i="1"/>
  <c r="E54" i="1"/>
  <c r="F54" i="1"/>
  <c r="G54" i="1"/>
  <c r="E55" i="1"/>
  <c r="F55" i="1"/>
  <c r="G55" i="1"/>
  <c r="H55" i="1"/>
  <c r="E56" i="1"/>
  <c r="F56" i="1"/>
  <c r="G56" i="1"/>
  <c r="E57" i="1"/>
  <c r="F57" i="1"/>
  <c r="G57" i="1"/>
  <c r="H57" i="1"/>
  <c r="E58" i="1"/>
  <c r="F58" i="1"/>
  <c r="G58" i="1"/>
  <c r="E59" i="1"/>
  <c r="F59" i="1"/>
  <c r="G59" i="1"/>
  <c r="H59" i="1"/>
  <c r="E60" i="1"/>
  <c r="F60" i="1"/>
  <c r="G60" i="1"/>
  <c r="E61" i="1"/>
  <c r="F61" i="1"/>
  <c r="G61" i="1"/>
  <c r="H61" i="1"/>
  <c r="E62" i="1"/>
  <c r="F62" i="1"/>
  <c r="G62" i="1"/>
  <c r="E63" i="1"/>
  <c r="F63" i="1"/>
  <c r="G63" i="1"/>
  <c r="E64" i="1"/>
  <c r="F64" i="1"/>
  <c r="G64" i="1"/>
  <c r="E65" i="1"/>
  <c r="F65" i="1"/>
  <c r="G65" i="1"/>
  <c r="H65" i="1"/>
  <c r="E66" i="1"/>
  <c r="F66" i="1"/>
  <c r="G66" i="1"/>
  <c r="E67" i="1"/>
  <c r="F67" i="1"/>
  <c r="G67" i="1"/>
  <c r="H67" i="1"/>
  <c r="E68" i="1"/>
  <c r="F68" i="1"/>
  <c r="G68" i="1"/>
  <c r="H68" i="1"/>
  <c r="E69" i="1"/>
  <c r="F69" i="1"/>
  <c r="G69" i="1"/>
  <c r="E70" i="1"/>
  <c r="F70" i="1"/>
  <c r="G70" i="1"/>
  <c r="E71" i="1"/>
  <c r="F71" i="1"/>
  <c r="G71" i="1"/>
  <c r="H71" i="1"/>
  <c r="E72" i="1"/>
  <c r="F72" i="1"/>
  <c r="G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E77" i="1"/>
  <c r="F77" i="1"/>
  <c r="G77" i="1"/>
  <c r="H77" i="1"/>
  <c r="E78" i="1"/>
  <c r="F78" i="1"/>
  <c r="G78" i="1"/>
  <c r="E79" i="1"/>
  <c r="F79" i="1"/>
  <c r="G79" i="1"/>
  <c r="E80" i="1"/>
  <c r="E81" i="1"/>
  <c r="F81" i="1"/>
  <c r="G81" i="1"/>
  <c r="H81" i="1"/>
  <c r="E82" i="1"/>
  <c r="F82" i="1"/>
  <c r="G82" i="1"/>
  <c r="E83" i="1"/>
  <c r="F83" i="1"/>
  <c r="G83" i="1"/>
  <c r="H83" i="1"/>
  <c r="E84" i="1"/>
  <c r="E85" i="1"/>
  <c r="F85" i="1"/>
  <c r="G85" i="1"/>
  <c r="E86" i="1"/>
  <c r="F86" i="1"/>
  <c r="G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E91" i="1"/>
  <c r="F91" i="1"/>
  <c r="G91" i="1"/>
  <c r="H91" i="1"/>
  <c r="E92" i="1"/>
  <c r="F92" i="1"/>
  <c r="G92" i="1"/>
  <c r="E93" i="1"/>
  <c r="F93" i="1"/>
  <c r="G93" i="1"/>
  <c r="H93" i="1"/>
  <c r="E94" i="1"/>
  <c r="F94" i="1"/>
  <c r="G94" i="1"/>
  <c r="E95" i="1"/>
  <c r="F95" i="1"/>
  <c r="G95" i="1"/>
  <c r="H95" i="1"/>
  <c r="E96" i="1"/>
  <c r="F96" i="1"/>
  <c r="G96" i="1"/>
  <c r="E97" i="1"/>
  <c r="F97" i="1"/>
  <c r="E98" i="1"/>
  <c r="F98" i="1"/>
  <c r="G98" i="1"/>
  <c r="E99" i="1"/>
  <c r="F99" i="1"/>
  <c r="E100" i="1"/>
  <c r="F100" i="1"/>
  <c r="G100" i="1"/>
  <c r="H100" i="1"/>
  <c r="E103" i="1"/>
  <c r="F103" i="1"/>
  <c r="G103" i="1"/>
  <c r="E104" i="1"/>
  <c r="F104" i="1"/>
  <c r="E109" i="1"/>
  <c r="F109" i="1"/>
  <c r="E110" i="1"/>
  <c r="F110" i="1"/>
  <c r="G110" i="1"/>
  <c r="H110" i="1"/>
  <c r="E111" i="1"/>
  <c r="F111" i="1"/>
  <c r="E112" i="1"/>
  <c r="F112" i="1"/>
  <c r="G112" i="1"/>
  <c r="H112" i="1"/>
  <c r="E113" i="1"/>
  <c r="F113" i="1"/>
  <c r="E114" i="1"/>
  <c r="F114" i="1"/>
  <c r="G114" i="1"/>
  <c r="E132" i="1"/>
  <c r="F132" i="1"/>
  <c r="G132" i="1"/>
  <c r="E133" i="1"/>
  <c r="F133" i="1"/>
  <c r="E138" i="1"/>
  <c r="F138" i="1"/>
  <c r="G138" i="1"/>
  <c r="E139" i="1"/>
  <c r="F139" i="1"/>
  <c r="G139" i="1"/>
  <c r="H139" i="1"/>
  <c r="E141" i="1"/>
  <c r="F141" i="1"/>
  <c r="E144" i="1"/>
  <c r="F144" i="1"/>
  <c r="G144" i="1"/>
  <c r="E145" i="1"/>
  <c r="F145" i="1"/>
  <c r="E146" i="1"/>
  <c r="F146" i="1"/>
  <c r="G146" i="1"/>
  <c r="H146" i="1"/>
  <c r="E147" i="1"/>
  <c r="F147" i="1"/>
  <c r="G147" i="1"/>
  <c r="E148" i="1"/>
  <c r="F148" i="1"/>
  <c r="E149" i="1"/>
  <c r="F149" i="1"/>
  <c r="E150" i="1"/>
  <c r="F150" i="1"/>
  <c r="G150" i="1"/>
  <c r="H150" i="1"/>
  <c r="E151" i="1"/>
  <c r="F151" i="1"/>
  <c r="E152" i="1"/>
  <c r="F152" i="1"/>
  <c r="G152" i="1"/>
  <c r="H152" i="1"/>
  <c r="E154" i="1"/>
  <c r="F154" i="1"/>
  <c r="E155" i="1"/>
  <c r="F155" i="1"/>
  <c r="G155" i="1"/>
  <c r="E156" i="1"/>
  <c r="F156" i="1"/>
  <c r="G156" i="1"/>
  <c r="H156" i="1"/>
  <c r="E157" i="1"/>
  <c r="F157" i="1"/>
  <c r="E158" i="1"/>
  <c r="F158" i="1"/>
  <c r="G158" i="1"/>
  <c r="E159" i="1"/>
  <c r="F159" i="1"/>
  <c r="G159" i="1"/>
  <c r="H159" i="1"/>
  <c r="E160" i="1"/>
  <c r="F160" i="1"/>
  <c r="E161" i="1"/>
  <c r="F161" i="1"/>
  <c r="G161" i="1"/>
  <c r="H161" i="1"/>
  <c r="E162" i="1"/>
  <c r="F162" i="1"/>
  <c r="E163" i="1"/>
  <c r="F163" i="1"/>
  <c r="G163" i="1"/>
  <c r="H163" i="1"/>
  <c r="E164" i="1"/>
  <c r="F164" i="1"/>
  <c r="G164" i="1"/>
  <c r="E165" i="1"/>
  <c r="F165" i="1"/>
  <c r="E166" i="1"/>
  <c r="F166" i="1"/>
  <c r="E167" i="1"/>
  <c r="F167" i="1"/>
  <c r="G167" i="1"/>
  <c r="H167" i="1"/>
  <c r="E168" i="1"/>
  <c r="F168" i="1"/>
  <c r="E169" i="1"/>
  <c r="F169" i="1"/>
  <c r="G169" i="1"/>
  <c r="H169" i="1"/>
  <c r="E171" i="1"/>
  <c r="F171" i="1"/>
  <c r="E172" i="1"/>
  <c r="F172" i="1"/>
  <c r="G172" i="1"/>
  <c r="E175" i="1"/>
  <c r="F175" i="1"/>
  <c r="G175" i="1"/>
  <c r="H175" i="1"/>
  <c r="E185" i="1"/>
  <c r="F185" i="1"/>
  <c r="E187" i="1"/>
  <c r="F187" i="1"/>
  <c r="G187" i="1"/>
  <c r="E188" i="1"/>
  <c r="F188" i="1"/>
  <c r="G188" i="1"/>
  <c r="H188" i="1"/>
  <c r="E231" i="1"/>
  <c r="F231" i="1"/>
  <c r="E261" i="1"/>
  <c r="F261" i="1"/>
  <c r="G261" i="1"/>
  <c r="E262" i="1"/>
  <c r="F262" i="1"/>
  <c r="E337" i="1"/>
  <c r="F337" i="1"/>
  <c r="G337" i="1"/>
  <c r="H337" i="1"/>
  <c r="E338" i="1"/>
  <c r="F338" i="1"/>
  <c r="G338" i="1"/>
  <c r="J338" i="1"/>
  <c r="E339" i="1"/>
  <c r="F339" i="1"/>
  <c r="E340" i="1"/>
  <c r="F340" i="1"/>
  <c r="E341" i="1"/>
  <c r="F341" i="1"/>
  <c r="G341" i="1"/>
  <c r="J341" i="1"/>
  <c r="E342" i="1"/>
  <c r="F342" i="1"/>
  <c r="E346" i="1"/>
  <c r="F346" i="1"/>
  <c r="G346" i="1"/>
  <c r="H346" i="1"/>
  <c r="E367" i="1"/>
  <c r="F367" i="1"/>
  <c r="E369" i="1"/>
  <c r="F369" i="1"/>
  <c r="G369" i="1"/>
  <c r="E370" i="1"/>
  <c r="F370" i="1"/>
  <c r="G370" i="1"/>
  <c r="H370" i="1"/>
  <c r="E371" i="1"/>
  <c r="F371" i="1"/>
  <c r="E373" i="1"/>
  <c r="F373" i="1"/>
  <c r="G373" i="1"/>
  <c r="E375" i="1"/>
  <c r="F375" i="1"/>
  <c r="G375" i="1"/>
  <c r="H375" i="1"/>
  <c r="E376" i="1"/>
  <c r="F376" i="1"/>
  <c r="E377" i="1"/>
  <c r="F377" i="1"/>
  <c r="E378" i="1"/>
  <c r="F378" i="1"/>
  <c r="E379" i="1"/>
  <c r="F379" i="1"/>
  <c r="G379" i="1"/>
  <c r="E380" i="1"/>
  <c r="F380" i="1"/>
  <c r="G380" i="1"/>
  <c r="K380" i="1"/>
  <c r="E381" i="1"/>
  <c r="E382" i="1"/>
  <c r="F382" i="1"/>
  <c r="G382" i="1"/>
  <c r="E383" i="1"/>
  <c r="F383" i="1"/>
  <c r="G383" i="1"/>
  <c r="H383" i="1"/>
  <c r="E385" i="1"/>
  <c r="F385" i="1"/>
  <c r="E386" i="1"/>
  <c r="F386" i="1"/>
  <c r="E389" i="1"/>
  <c r="F389" i="1"/>
  <c r="E390" i="1"/>
  <c r="F390" i="1"/>
  <c r="G390" i="1"/>
  <c r="E391" i="1"/>
  <c r="F391" i="1"/>
  <c r="G391" i="1"/>
  <c r="K391" i="1"/>
  <c r="E392" i="1"/>
  <c r="F392" i="1"/>
  <c r="E393" i="1"/>
  <c r="F393" i="1"/>
  <c r="G393" i="1"/>
  <c r="E394" i="1"/>
  <c r="F394" i="1"/>
  <c r="G394" i="1"/>
  <c r="H394" i="1"/>
  <c r="E398" i="1"/>
  <c r="F398" i="1"/>
  <c r="E400" i="1"/>
  <c r="F400" i="1"/>
  <c r="E401" i="1"/>
  <c r="F401" i="1"/>
  <c r="E405" i="1"/>
  <c r="F405" i="1"/>
  <c r="G405" i="1"/>
  <c r="E407" i="1"/>
  <c r="F407" i="1"/>
  <c r="G407" i="1"/>
  <c r="K407" i="1"/>
  <c r="E409" i="1"/>
  <c r="F409" i="1"/>
  <c r="E411" i="1"/>
  <c r="F411" i="1"/>
  <c r="G411" i="1"/>
  <c r="E413" i="1"/>
  <c r="F413" i="1"/>
  <c r="E416" i="1"/>
  <c r="F416" i="1"/>
  <c r="E417" i="1"/>
  <c r="F417" i="1"/>
  <c r="E418" i="1"/>
  <c r="F418" i="1"/>
  <c r="E419" i="1"/>
  <c r="F419" i="1"/>
  <c r="G419" i="1"/>
  <c r="E422" i="1"/>
  <c r="F422" i="1"/>
  <c r="E423" i="1"/>
  <c r="F423" i="1"/>
  <c r="E424" i="1"/>
  <c r="F424" i="1"/>
  <c r="G424" i="1"/>
  <c r="K424" i="1"/>
  <c r="E430" i="1"/>
  <c r="F430" i="1"/>
  <c r="E431" i="1"/>
  <c r="F431" i="1"/>
  <c r="E432" i="1"/>
  <c r="F432" i="1"/>
  <c r="E433" i="1"/>
  <c r="F433" i="1"/>
  <c r="E434" i="1"/>
  <c r="F434" i="1"/>
  <c r="G434" i="1"/>
  <c r="E435" i="1"/>
  <c r="F435" i="1"/>
  <c r="O435" i="1"/>
  <c r="R435" i="1" s="1"/>
  <c r="T435" i="1" s="1"/>
  <c r="E436" i="1"/>
  <c r="F436" i="1"/>
  <c r="E437" i="1"/>
  <c r="F437" i="1"/>
  <c r="G437" i="1"/>
  <c r="E438" i="1"/>
  <c r="E439" i="1"/>
  <c r="F439" i="1"/>
  <c r="E440" i="1"/>
  <c r="F440" i="1"/>
  <c r="E441" i="1"/>
  <c r="F441" i="1"/>
  <c r="E442" i="1"/>
  <c r="F442" i="1"/>
  <c r="G442" i="1"/>
  <c r="E443" i="1"/>
  <c r="F443" i="1"/>
  <c r="E444" i="1"/>
  <c r="F444" i="1"/>
  <c r="E445" i="1"/>
  <c r="F445" i="1"/>
  <c r="G445" i="1"/>
  <c r="E446" i="1"/>
  <c r="F446" i="1"/>
  <c r="E447" i="1"/>
  <c r="F447" i="1"/>
  <c r="G447" i="1"/>
  <c r="K447" i="1"/>
  <c r="E448" i="1"/>
  <c r="F448" i="1"/>
  <c r="E449" i="1"/>
  <c r="F449" i="1"/>
  <c r="E450" i="1"/>
  <c r="E451" i="1"/>
  <c r="F451" i="1"/>
  <c r="E452" i="1"/>
  <c r="F452" i="1"/>
  <c r="G452" i="1"/>
  <c r="K452" i="1"/>
  <c r="E453" i="1"/>
  <c r="F453" i="1"/>
  <c r="G453" i="1"/>
  <c r="K453" i="1"/>
  <c r="E454" i="1"/>
  <c r="F454" i="1"/>
  <c r="E455" i="1"/>
  <c r="F455" i="1"/>
  <c r="G455" i="1"/>
  <c r="E456" i="1"/>
  <c r="F456" i="1"/>
  <c r="G456" i="1"/>
  <c r="E21" i="1"/>
  <c r="F21" i="1"/>
  <c r="G21" i="1"/>
  <c r="H21" i="1"/>
  <c r="E234" i="1"/>
  <c r="F234" i="1"/>
  <c r="G234" i="1"/>
  <c r="E235" i="1"/>
  <c r="F235" i="1"/>
  <c r="G235" i="1"/>
  <c r="I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G242" i="1"/>
  <c r="E243" i="1"/>
  <c r="F243" i="1"/>
  <c r="G243" i="1"/>
  <c r="E244" i="1"/>
  <c r="F244" i="1"/>
  <c r="G244" i="1"/>
  <c r="E245" i="1"/>
  <c r="F245" i="1"/>
  <c r="G245" i="1"/>
  <c r="E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J251" i="1"/>
  <c r="E252" i="1"/>
  <c r="F252" i="1"/>
  <c r="G252" i="1"/>
  <c r="E253" i="1"/>
  <c r="F253" i="1"/>
  <c r="G253" i="1"/>
  <c r="J253" i="1"/>
  <c r="E254" i="1"/>
  <c r="F254" i="1"/>
  <c r="G254" i="1"/>
  <c r="E255" i="1"/>
  <c r="F255" i="1"/>
  <c r="G255" i="1"/>
  <c r="J255" i="1"/>
  <c r="E256" i="1"/>
  <c r="F256" i="1"/>
  <c r="G256" i="1"/>
  <c r="E257" i="1"/>
  <c r="F257" i="1"/>
  <c r="G257" i="1"/>
  <c r="I257" i="1"/>
  <c r="G258" i="1"/>
  <c r="E259" i="1"/>
  <c r="F259" i="1"/>
  <c r="G259" i="1"/>
  <c r="E260" i="1"/>
  <c r="F260" i="1"/>
  <c r="G260" i="1"/>
  <c r="G263" i="1"/>
  <c r="G264" i="1"/>
  <c r="G265" i="1"/>
  <c r="E266" i="1"/>
  <c r="F266" i="1"/>
  <c r="G266" i="1"/>
  <c r="E267" i="1"/>
  <c r="F267" i="1"/>
  <c r="G267" i="1"/>
  <c r="E268" i="1"/>
  <c r="F268" i="1"/>
  <c r="G268" i="1"/>
  <c r="I268" i="1"/>
  <c r="E269" i="1"/>
  <c r="F269" i="1"/>
  <c r="G269" i="1"/>
  <c r="E270" i="1"/>
  <c r="F270" i="1"/>
  <c r="G270" i="1"/>
  <c r="I270" i="1"/>
  <c r="E271" i="1"/>
  <c r="F271" i="1"/>
  <c r="G271" i="1"/>
  <c r="E272" i="1"/>
  <c r="F272" i="1"/>
  <c r="G272" i="1"/>
  <c r="I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I277" i="1"/>
  <c r="G278" i="1"/>
  <c r="I278" i="1"/>
  <c r="G279" i="1"/>
  <c r="G280" i="1"/>
  <c r="E281" i="1"/>
  <c r="F281" i="1"/>
  <c r="G281" i="1"/>
  <c r="E282" i="1"/>
  <c r="F282" i="1"/>
  <c r="G282" i="1"/>
  <c r="I282" i="1"/>
  <c r="G283" i="1"/>
  <c r="E284" i="1"/>
  <c r="F284" i="1"/>
  <c r="G284" i="1"/>
  <c r="E285" i="1"/>
  <c r="F285" i="1"/>
  <c r="G285" i="1"/>
  <c r="G286" i="1"/>
  <c r="G287" i="1"/>
  <c r="G288" i="1"/>
  <c r="E289" i="1"/>
  <c r="F289" i="1"/>
  <c r="G289" i="1"/>
  <c r="G290" i="1"/>
  <c r="G291" i="1"/>
  <c r="E292" i="1"/>
  <c r="F292" i="1"/>
  <c r="G292" i="1"/>
  <c r="I292" i="1"/>
  <c r="G293" i="1"/>
  <c r="E294" i="1"/>
  <c r="F294" i="1"/>
  <c r="G294" i="1"/>
  <c r="E295" i="1"/>
  <c r="F295" i="1"/>
  <c r="G295" i="1"/>
  <c r="G296" i="1"/>
  <c r="G297" i="1"/>
  <c r="G298" i="1"/>
  <c r="G299" i="1"/>
  <c r="G300" i="1"/>
  <c r="G301" i="1"/>
  <c r="G302" i="1"/>
  <c r="I302" i="1"/>
  <c r="E303" i="1"/>
  <c r="F303" i="1"/>
  <c r="G303" i="1"/>
  <c r="G304" i="1"/>
  <c r="E305" i="1"/>
  <c r="F305" i="1"/>
  <c r="G305" i="1"/>
  <c r="I305" i="1"/>
  <c r="E306" i="1"/>
  <c r="F306" i="1"/>
  <c r="G306" i="1"/>
  <c r="I306" i="1"/>
  <c r="G307" i="1"/>
  <c r="G308" i="1"/>
  <c r="E309" i="1"/>
  <c r="F309" i="1"/>
  <c r="G309" i="1"/>
  <c r="E310" i="1"/>
  <c r="G311" i="1"/>
  <c r="E312" i="1"/>
  <c r="F312" i="1"/>
  <c r="G312" i="1"/>
  <c r="I312" i="1"/>
  <c r="G313" i="1"/>
  <c r="E314" i="1"/>
  <c r="F314" i="1"/>
  <c r="G314" i="1"/>
  <c r="E315" i="1"/>
  <c r="F315" i="1"/>
  <c r="G315" i="1"/>
  <c r="G316" i="1"/>
  <c r="I316" i="1"/>
  <c r="G317" i="1"/>
  <c r="E318" i="1"/>
  <c r="F318" i="1"/>
  <c r="G318" i="1"/>
  <c r="G319" i="1"/>
  <c r="E320" i="1"/>
  <c r="F320" i="1"/>
  <c r="G320" i="1"/>
  <c r="I320" i="1"/>
  <c r="G321" i="1"/>
  <c r="G322" i="1"/>
  <c r="G323" i="1"/>
  <c r="G324" i="1"/>
  <c r="E325" i="1"/>
  <c r="F325" i="1"/>
  <c r="G325" i="1"/>
  <c r="I325" i="1"/>
  <c r="E326" i="1"/>
  <c r="F326" i="1"/>
  <c r="G326" i="1"/>
  <c r="I326" i="1"/>
  <c r="E327" i="1"/>
  <c r="F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I332" i="1"/>
  <c r="E333" i="1"/>
  <c r="F333" i="1"/>
  <c r="G333" i="1"/>
  <c r="I333" i="1"/>
  <c r="E334" i="1"/>
  <c r="F334" i="1"/>
  <c r="G334" i="1"/>
  <c r="I334" i="1"/>
  <c r="E335" i="1"/>
  <c r="F335" i="1"/>
  <c r="G335" i="1"/>
  <c r="I335" i="1"/>
  <c r="E336" i="1"/>
  <c r="F336" i="1"/>
  <c r="G336" i="1"/>
  <c r="E343" i="1"/>
  <c r="F343" i="1"/>
  <c r="G343" i="1"/>
  <c r="E344" i="1"/>
  <c r="F344" i="1"/>
  <c r="G344" i="1"/>
  <c r="E345" i="1"/>
  <c r="F345" i="1"/>
  <c r="E347" i="1"/>
  <c r="F347" i="1"/>
  <c r="G347" i="1"/>
  <c r="E348" i="1"/>
  <c r="F348" i="1"/>
  <c r="G348" i="1"/>
  <c r="I348" i="1"/>
  <c r="E349" i="1"/>
  <c r="F349" i="1"/>
  <c r="G349" i="1"/>
  <c r="I349" i="1"/>
  <c r="E350" i="1"/>
  <c r="F350" i="1"/>
  <c r="E351" i="1"/>
  <c r="F351" i="1"/>
  <c r="G351" i="1"/>
  <c r="I351" i="1"/>
  <c r="E352" i="1"/>
  <c r="F352" i="1"/>
  <c r="G352" i="1"/>
  <c r="I352" i="1"/>
  <c r="E353" i="1"/>
  <c r="F353" i="1"/>
  <c r="E354" i="1"/>
  <c r="F354" i="1"/>
  <c r="G354" i="1"/>
  <c r="I354" i="1"/>
  <c r="E355" i="1"/>
  <c r="F355" i="1"/>
  <c r="G355" i="1"/>
  <c r="I355" i="1"/>
  <c r="E356" i="1"/>
  <c r="F356" i="1"/>
  <c r="G356" i="1"/>
  <c r="I356" i="1"/>
  <c r="E357" i="1"/>
  <c r="F357" i="1"/>
  <c r="G357" i="1"/>
  <c r="I357" i="1"/>
  <c r="E358" i="1"/>
  <c r="F358" i="1"/>
  <c r="G358" i="1"/>
  <c r="I358" i="1"/>
  <c r="E359" i="1"/>
  <c r="F359" i="1"/>
  <c r="G359" i="1"/>
  <c r="I359" i="1"/>
  <c r="E360" i="1"/>
  <c r="F360" i="1"/>
  <c r="E361" i="1"/>
  <c r="E362" i="1"/>
  <c r="F362" i="1"/>
  <c r="G362" i="1"/>
  <c r="E363" i="1"/>
  <c r="F363" i="1"/>
  <c r="G363" i="1"/>
  <c r="E364" i="1"/>
  <c r="F364" i="1"/>
  <c r="G364" i="1"/>
  <c r="I364" i="1"/>
  <c r="E365" i="1"/>
  <c r="F365" i="1"/>
  <c r="G365" i="1"/>
  <c r="E366" i="1"/>
  <c r="F366" i="1"/>
  <c r="E368" i="1"/>
  <c r="F368" i="1"/>
  <c r="G368" i="1"/>
  <c r="I368" i="1"/>
  <c r="E372" i="1"/>
  <c r="F372" i="1"/>
  <c r="G372" i="1"/>
  <c r="E374" i="1"/>
  <c r="F374" i="1"/>
  <c r="G374" i="1"/>
  <c r="E387" i="1"/>
  <c r="F387" i="1"/>
  <c r="G387" i="1"/>
  <c r="K387" i="1"/>
  <c r="E388" i="1"/>
  <c r="E395" i="1"/>
  <c r="F395" i="1"/>
  <c r="G395" i="1"/>
  <c r="K395" i="1"/>
  <c r="E396" i="1"/>
  <c r="F396" i="1"/>
  <c r="G396" i="1"/>
  <c r="J396" i="1"/>
  <c r="E397" i="1"/>
  <c r="F397" i="1"/>
  <c r="G397" i="1"/>
  <c r="E399" i="1"/>
  <c r="F399" i="1"/>
  <c r="G399" i="1"/>
  <c r="K399" i="1"/>
  <c r="E402" i="1"/>
  <c r="F402" i="1"/>
  <c r="G402" i="1"/>
  <c r="K402" i="1"/>
  <c r="E403" i="1"/>
  <c r="F403" i="1"/>
  <c r="G403" i="1"/>
  <c r="E404" i="1"/>
  <c r="F404" i="1"/>
  <c r="G404" i="1"/>
  <c r="K404" i="1"/>
  <c r="E406" i="1"/>
  <c r="E410" i="1"/>
  <c r="F410" i="1"/>
  <c r="G410" i="1"/>
  <c r="K410" i="1"/>
  <c r="E414" i="1"/>
  <c r="F414" i="1"/>
  <c r="G414" i="1"/>
  <c r="J414" i="1"/>
  <c r="E415" i="1"/>
  <c r="F415" i="1"/>
  <c r="G415" i="1"/>
  <c r="K415" i="1"/>
  <c r="E421" i="1"/>
  <c r="F421" i="1"/>
  <c r="G421" i="1"/>
  <c r="K421" i="1"/>
  <c r="E426" i="1"/>
  <c r="F426" i="1"/>
  <c r="E427" i="1"/>
  <c r="F427" i="1"/>
  <c r="E428" i="1"/>
  <c r="F428" i="1"/>
  <c r="E429" i="1"/>
  <c r="F429" i="1"/>
  <c r="E384" i="1"/>
  <c r="F384" i="1"/>
  <c r="E408" i="1"/>
  <c r="F408" i="1"/>
  <c r="E412" i="1"/>
  <c r="F412" i="1"/>
  <c r="E420" i="1"/>
  <c r="F420" i="1"/>
  <c r="O420" i="1"/>
  <c r="R420" i="1" s="1"/>
  <c r="R22" i="1"/>
  <c r="T22" i="1"/>
  <c r="R23" i="1"/>
  <c r="T23" i="1"/>
  <c r="H24" i="1"/>
  <c r="P24" i="1"/>
  <c r="R24" i="1"/>
  <c r="T24" i="1"/>
  <c r="P25" i="1"/>
  <c r="R25" i="1"/>
  <c r="T25" i="1"/>
  <c r="H26" i="1"/>
  <c r="P26" i="1"/>
  <c r="R26" i="1"/>
  <c r="T26" i="1"/>
  <c r="P27" i="1"/>
  <c r="R27" i="1"/>
  <c r="T27" i="1"/>
  <c r="H28" i="1"/>
  <c r="P28" i="1"/>
  <c r="R28" i="1"/>
  <c r="T28" i="1"/>
  <c r="P29" i="1"/>
  <c r="R29" i="1"/>
  <c r="T29" i="1"/>
  <c r="P30" i="1"/>
  <c r="R30" i="1"/>
  <c r="T30" i="1"/>
  <c r="H31" i="1"/>
  <c r="P31" i="1"/>
  <c r="R31" i="1"/>
  <c r="T31" i="1"/>
  <c r="H32" i="1"/>
  <c r="P32" i="1"/>
  <c r="R32" i="1"/>
  <c r="T32" i="1"/>
  <c r="P33" i="1"/>
  <c r="R33" i="1"/>
  <c r="T33" i="1"/>
  <c r="H34" i="1"/>
  <c r="P34" i="1"/>
  <c r="R34" i="1"/>
  <c r="T34" i="1"/>
  <c r="P35" i="1"/>
  <c r="R35" i="1"/>
  <c r="T35" i="1"/>
  <c r="H36" i="1"/>
  <c r="P36" i="1"/>
  <c r="R36" i="1"/>
  <c r="T36" i="1"/>
  <c r="P37" i="1"/>
  <c r="R37" i="1"/>
  <c r="T37" i="1"/>
  <c r="H38" i="1"/>
  <c r="P38" i="1"/>
  <c r="R38" i="1"/>
  <c r="T38" i="1"/>
  <c r="P39" i="1"/>
  <c r="R39" i="1"/>
  <c r="T39" i="1"/>
  <c r="H40" i="1"/>
  <c r="P40" i="1"/>
  <c r="R40" i="1"/>
  <c r="T40" i="1"/>
  <c r="P41" i="1"/>
  <c r="R41" i="1"/>
  <c r="T41" i="1"/>
  <c r="H42" i="1"/>
  <c r="P42" i="1"/>
  <c r="R42" i="1"/>
  <c r="T42" i="1"/>
  <c r="P43" i="1"/>
  <c r="R43" i="1"/>
  <c r="T43" i="1"/>
  <c r="H44" i="1"/>
  <c r="P44" i="1"/>
  <c r="R44" i="1"/>
  <c r="T44" i="1"/>
  <c r="P45" i="1"/>
  <c r="R45" i="1"/>
  <c r="T45" i="1"/>
  <c r="H46" i="1"/>
  <c r="P46" i="1"/>
  <c r="R46" i="1"/>
  <c r="T46" i="1"/>
  <c r="H47" i="1"/>
  <c r="P47" i="1"/>
  <c r="R47" i="1"/>
  <c r="T47" i="1"/>
  <c r="P48" i="1"/>
  <c r="R48" i="1"/>
  <c r="T48" i="1"/>
  <c r="P49" i="1"/>
  <c r="R49" i="1"/>
  <c r="T49" i="1"/>
  <c r="P50" i="1"/>
  <c r="R50" i="1"/>
  <c r="T50" i="1"/>
  <c r="P51" i="1"/>
  <c r="R51" i="1"/>
  <c r="T51" i="1"/>
  <c r="H52" i="1"/>
  <c r="P52" i="1"/>
  <c r="R52" i="1"/>
  <c r="T52" i="1"/>
  <c r="P53" i="1"/>
  <c r="R53" i="1"/>
  <c r="T53" i="1"/>
  <c r="H54" i="1"/>
  <c r="P54" i="1"/>
  <c r="R54" i="1"/>
  <c r="T54" i="1"/>
  <c r="P55" i="1"/>
  <c r="R55" i="1"/>
  <c r="T55" i="1"/>
  <c r="H56" i="1"/>
  <c r="P56" i="1"/>
  <c r="R56" i="1"/>
  <c r="T56" i="1"/>
  <c r="P57" i="1"/>
  <c r="R57" i="1"/>
  <c r="T57" i="1"/>
  <c r="H58" i="1"/>
  <c r="P58" i="1"/>
  <c r="R58" i="1"/>
  <c r="T58" i="1"/>
  <c r="P59" i="1"/>
  <c r="R59" i="1"/>
  <c r="T59" i="1"/>
  <c r="H60" i="1"/>
  <c r="P60" i="1"/>
  <c r="R60" i="1"/>
  <c r="T60" i="1"/>
  <c r="P61" i="1"/>
  <c r="R61" i="1"/>
  <c r="T61" i="1"/>
  <c r="H62" i="1"/>
  <c r="P62" i="1"/>
  <c r="R62" i="1"/>
  <c r="T62" i="1"/>
  <c r="H63" i="1"/>
  <c r="P63" i="1"/>
  <c r="R63" i="1"/>
  <c r="T63" i="1"/>
  <c r="H64" i="1"/>
  <c r="P64" i="1"/>
  <c r="R64" i="1"/>
  <c r="T64" i="1"/>
  <c r="P65" i="1"/>
  <c r="R65" i="1"/>
  <c r="T65" i="1"/>
  <c r="H66" i="1"/>
  <c r="P66" i="1"/>
  <c r="R66" i="1"/>
  <c r="T66" i="1"/>
  <c r="P67" i="1"/>
  <c r="R67" i="1"/>
  <c r="T67" i="1"/>
  <c r="P68" i="1"/>
  <c r="R68" i="1"/>
  <c r="T68" i="1"/>
  <c r="H69" i="1"/>
  <c r="P69" i="1"/>
  <c r="R69" i="1"/>
  <c r="T69" i="1"/>
  <c r="H70" i="1"/>
  <c r="P70" i="1"/>
  <c r="R70" i="1"/>
  <c r="T70" i="1"/>
  <c r="P71" i="1"/>
  <c r="R71" i="1"/>
  <c r="T71" i="1"/>
  <c r="H72" i="1"/>
  <c r="P72" i="1"/>
  <c r="R72" i="1"/>
  <c r="T72" i="1"/>
  <c r="P73" i="1"/>
  <c r="R73" i="1"/>
  <c r="T73" i="1"/>
  <c r="P74" i="1"/>
  <c r="R74" i="1"/>
  <c r="T74" i="1"/>
  <c r="P75" i="1"/>
  <c r="R75" i="1"/>
  <c r="T75" i="1"/>
  <c r="H76" i="1"/>
  <c r="P76" i="1"/>
  <c r="R76" i="1"/>
  <c r="T76" i="1"/>
  <c r="P77" i="1"/>
  <c r="R77" i="1"/>
  <c r="T77" i="1"/>
  <c r="H78" i="1"/>
  <c r="P78" i="1"/>
  <c r="R78" i="1"/>
  <c r="T78" i="1"/>
  <c r="H79" i="1"/>
  <c r="P79" i="1"/>
  <c r="R79" i="1"/>
  <c r="T79" i="1"/>
  <c r="P80" i="1"/>
  <c r="R80" i="1"/>
  <c r="T80" i="1"/>
  <c r="P81" i="1"/>
  <c r="R81" i="1"/>
  <c r="T81" i="1"/>
  <c r="H82" i="1"/>
  <c r="P82" i="1"/>
  <c r="R82" i="1"/>
  <c r="T82" i="1"/>
  <c r="P83" i="1"/>
  <c r="R83" i="1"/>
  <c r="T83" i="1"/>
  <c r="P84" i="1"/>
  <c r="R84" i="1"/>
  <c r="T84" i="1"/>
  <c r="H85" i="1"/>
  <c r="P85" i="1"/>
  <c r="R85" i="1"/>
  <c r="T85" i="1"/>
  <c r="H86" i="1"/>
  <c r="P86" i="1"/>
  <c r="R86" i="1"/>
  <c r="T86" i="1"/>
  <c r="P87" i="1"/>
  <c r="R87" i="1"/>
  <c r="T87" i="1"/>
  <c r="P88" i="1"/>
  <c r="R88" i="1"/>
  <c r="T88" i="1"/>
  <c r="P89" i="1"/>
  <c r="R89" i="1"/>
  <c r="T89" i="1"/>
  <c r="H90" i="1"/>
  <c r="P90" i="1"/>
  <c r="R90" i="1"/>
  <c r="T90" i="1"/>
  <c r="P91" i="1"/>
  <c r="R91" i="1"/>
  <c r="T91" i="1"/>
  <c r="H92" i="1"/>
  <c r="P92" i="1"/>
  <c r="R92" i="1"/>
  <c r="T92" i="1"/>
  <c r="P93" i="1"/>
  <c r="R93" i="1"/>
  <c r="T93" i="1"/>
  <c r="H94" i="1"/>
  <c r="P94" i="1"/>
  <c r="R94" i="1"/>
  <c r="T94" i="1"/>
  <c r="P95" i="1"/>
  <c r="R95" i="1"/>
  <c r="T95" i="1"/>
  <c r="H96" i="1"/>
  <c r="P96" i="1"/>
  <c r="R96" i="1"/>
  <c r="T96" i="1"/>
  <c r="P97" i="1"/>
  <c r="H98" i="1"/>
  <c r="P98" i="1"/>
  <c r="P99" i="1"/>
  <c r="P100" i="1"/>
  <c r="H103" i="1"/>
  <c r="P103" i="1"/>
  <c r="P104" i="1"/>
  <c r="P109" i="1"/>
  <c r="P110" i="1"/>
  <c r="P111" i="1"/>
  <c r="P112" i="1"/>
  <c r="P113" i="1"/>
  <c r="H114" i="1"/>
  <c r="P114" i="1"/>
  <c r="H132" i="1"/>
  <c r="P132" i="1"/>
  <c r="P133" i="1"/>
  <c r="H138" i="1"/>
  <c r="P138" i="1"/>
  <c r="P139" i="1"/>
  <c r="P141" i="1"/>
  <c r="H144" i="1"/>
  <c r="P144" i="1"/>
  <c r="P145" i="1"/>
  <c r="P146" i="1"/>
  <c r="H147" i="1"/>
  <c r="P147" i="1"/>
  <c r="P148" i="1"/>
  <c r="P149" i="1"/>
  <c r="P150" i="1"/>
  <c r="P151" i="1"/>
  <c r="P152" i="1"/>
  <c r="P154" i="1"/>
  <c r="H155" i="1"/>
  <c r="P155" i="1"/>
  <c r="P156" i="1"/>
  <c r="P157" i="1"/>
  <c r="H158" i="1"/>
  <c r="P158" i="1"/>
  <c r="P159" i="1"/>
  <c r="P160" i="1"/>
  <c r="P161" i="1"/>
  <c r="P162" i="1"/>
  <c r="P163" i="1"/>
  <c r="H164" i="1"/>
  <c r="P164" i="1"/>
  <c r="P165" i="1"/>
  <c r="P166" i="1"/>
  <c r="O167" i="1"/>
  <c r="R167" i="1" s="1"/>
  <c r="T167" i="1" s="1"/>
  <c r="P167" i="1"/>
  <c r="P168" i="1"/>
  <c r="P169" i="1"/>
  <c r="P171" i="1"/>
  <c r="H172" i="1"/>
  <c r="P172" i="1"/>
  <c r="P175" i="1"/>
  <c r="P185" i="1"/>
  <c r="H187" i="1"/>
  <c r="P187" i="1"/>
  <c r="P188" i="1"/>
  <c r="P231" i="1"/>
  <c r="H261" i="1"/>
  <c r="P261" i="1"/>
  <c r="P262" i="1"/>
  <c r="P337" i="1"/>
  <c r="P338" i="1"/>
  <c r="P339" i="1"/>
  <c r="P340" i="1"/>
  <c r="P341" i="1"/>
  <c r="P342" i="1"/>
  <c r="P346" i="1"/>
  <c r="P367" i="1"/>
  <c r="H369" i="1"/>
  <c r="P369" i="1"/>
  <c r="P370" i="1"/>
  <c r="P371" i="1"/>
  <c r="H373" i="1"/>
  <c r="P373" i="1"/>
  <c r="O375" i="1"/>
  <c r="R375" i="1" s="1"/>
  <c r="T375" i="1" s="1"/>
  <c r="P375" i="1"/>
  <c r="P376" i="1"/>
  <c r="P377" i="1"/>
  <c r="P378" i="1"/>
  <c r="H379" i="1"/>
  <c r="P379" i="1"/>
  <c r="P380" i="1"/>
  <c r="P381" i="1"/>
  <c r="K382" i="1"/>
  <c r="P382" i="1"/>
  <c r="P383" i="1"/>
  <c r="P385" i="1"/>
  <c r="P386" i="1"/>
  <c r="P389" i="1"/>
  <c r="H390" i="1"/>
  <c r="P390" i="1"/>
  <c r="P391" i="1"/>
  <c r="P392" i="1"/>
  <c r="H393" i="1"/>
  <c r="P393" i="1"/>
  <c r="P394" i="1"/>
  <c r="P398" i="1"/>
  <c r="P400" i="1"/>
  <c r="P401" i="1"/>
  <c r="H405" i="1"/>
  <c r="P405" i="1"/>
  <c r="P407" i="1"/>
  <c r="P409" i="1"/>
  <c r="K411" i="1"/>
  <c r="P411" i="1"/>
  <c r="P413" i="1"/>
  <c r="P416" i="1"/>
  <c r="P417" i="1"/>
  <c r="P418" i="1"/>
  <c r="H419" i="1"/>
  <c r="P419" i="1"/>
  <c r="P422" i="1"/>
  <c r="P423" i="1"/>
  <c r="P424" i="1"/>
  <c r="R21" i="1"/>
  <c r="T21" i="1"/>
  <c r="G257" i="4"/>
  <c r="C257" i="4"/>
  <c r="E257" i="4"/>
  <c r="G256" i="4"/>
  <c r="C256" i="4"/>
  <c r="E256" i="4"/>
  <c r="G255" i="4"/>
  <c r="C255" i="4"/>
  <c r="E255" i="4"/>
  <c r="G254" i="4"/>
  <c r="C254" i="4"/>
  <c r="E254" i="4"/>
  <c r="G253" i="4"/>
  <c r="C253" i="4"/>
  <c r="G252" i="4"/>
  <c r="C252" i="4"/>
  <c r="E252" i="4"/>
  <c r="G251" i="4"/>
  <c r="C251" i="4"/>
  <c r="E251" i="4"/>
  <c r="G250" i="4"/>
  <c r="C250" i="4"/>
  <c r="E250" i="4"/>
  <c r="G249" i="4"/>
  <c r="C249" i="4"/>
  <c r="E249" i="4"/>
  <c r="G248" i="4"/>
  <c r="C248" i="4"/>
  <c r="E248" i="4"/>
  <c r="G247" i="4"/>
  <c r="C247" i="4"/>
  <c r="E247" i="4"/>
  <c r="G246" i="4"/>
  <c r="C246" i="4"/>
  <c r="E246" i="4"/>
  <c r="G245" i="4"/>
  <c r="C245" i="4"/>
  <c r="E245" i="4"/>
  <c r="G244" i="4"/>
  <c r="C244" i="4"/>
  <c r="G243" i="4"/>
  <c r="C243" i="4"/>
  <c r="E243" i="4"/>
  <c r="G242" i="4"/>
  <c r="C242" i="4"/>
  <c r="E242" i="4"/>
  <c r="G241" i="4"/>
  <c r="C241" i="4"/>
  <c r="E241" i="4"/>
  <c r="G240" i="4"/>
  <c r="C240" i="4"/>
  <c r="E240" i="4"/>
  <c r="G239" i="4"/>
  <c r="C239" i="4"/>
  <c r="E239" i="4"/>
  <c r="G238" i="4"/>
  <c r="C238" i="4"/>
  <c r="E238" i="4"/>
  <c r="G237" i="4"/>
  <c r="C237" i="4"/>
  <c r="E237" i="4"/>
  <c r="G236" i="4"/>
  <c r="C236" i="4"/>
  <c r="E236" i="4"/>
  <c r="G235" i="4"/>
  <c r="C235" i="4"/>
  <c r="E235" i="4"/>
  <c r="G234" i="4"/>
  <c r="C234" i="4"/>
  <c r="E234" i="4"/>
  <c r="G233" i="4"/>
  <c r="C233" i="4"/>
  <c r="E233" i="4"/>
  <c r="G232" i="4"/>
  <c r="C232" i="4"/>
  <c r="E232" i="4"/>
  <c r="G428" i="4"/>
  <c r="C428" i="4"/>
  <c r="E428" i="4"/>
  <c r="G427" i="4"/>
  <c r="C427" i="4"/>
  <c r="E427" i="4"/>
  <c r="G426" i="4"/>
  <c r="C426" i="4"/>
  <c r="E426" i="4"/>
  <c r="G231" i="4"/>
  <c r="C231" i="4"/>
  <c r="E231" i="4"/>
  <c r="G230" i="4"/>
  <c r="C230" i="4"/>
  <c r="E230" i="4"/>
  <c r="G425" i="4"/>
  <c r="C425" i="4"/>
  <c r="E425" i="4"/>
  <c r="G424" i="4"/>
  <c r="C424" i="4"/>
  <c r="E424" i="4"/>
  <c r="G423" i="4"/>
  <c r="C423" i="4"/>
  <c r="E423" i="4"/>
  <c r="G422" i="4"/>
  <c r="C422" i="4"/>
  <c r="E422" i="4"/>
  <c r="G229" i="4"/>
  <c r="C229" i="4"/>
  <c r="E229" i="4"/>
  <c r="G228" i="4"/>
  <c r="C228" i="4"/>
  <c r="E228" i="4"/>
  <c r="G421" i="4"/>
  <c r="C421" i="4"/>
  <c r="E421" i="4"/>
  <c r="G227" i="4"/>
  <c r="C227" i="4"/>
  <c r="E227" i="4"/>
  <c r="G420" i="4"/>
  <c r="C420" i="4"/>
  <c r="E420" i="4"/>
  <c r="G226" i="4"/>
  <c r="C226" i="4"/>
  <c r="E226" i="4"/>
  <c r="G419" i="4"/>
  <c r="C419" i="4"/>
  <c r="E419" i="4"/>
  <c r="G225" i="4"/>
  <c r="C225" i="4"/>
  <c r="E225" i="4"/>
  <c r="G418" i="4"/>
  <c r="C418" i="4"/>
  <c r="E418" i="4"/>
  <c r="G224" i="4"/>
  <c r="C224" i="4"/>
  <c r="G417" i="4"/>
  <c r="C417" i="4"/>
  <c r="E417" i="4"/>
  <c r="G223" i="4"/>
  <c r="C223" i="4"/>
  <c r="E223" i="4"/>
  <c r="G222" i="4"/>
  <c r="C222" i="4"/>
  <c r="E222" i="4"/>
  <c r="G221" i="4"/>
  <c r="C221" i="4"/>
  <c r="E221" i="4"/>
  <c r="G416" i="4"/>
  <c r="C416" i="4"/>
  <c r="E416" i="4"/>
  <c r="G415" i="4"/>
  <c r="C415" i="4"/>
  <c r="E415" i="4"/>
  <c r="G414" i="4"/>
  <c r="C414" i="4"/>
  <c r="E414" i="4"/>
  <c r="G220" i="4"/>
  <c r="C220" i="4"/>
  <c r="E220" i="4"/>
  <c r="G219" i="4"/>
  <c r="C219" i="4"/>
  <c r="E219" i="4"/>
  <c r="G413" i="4"/>
  <c r="C413" i="4"/>
  <c r="E413" i="4"/>
  <c r="G412" i="4"/>
  <c r="C412" i="4"/>
  <c r="E412" i="4"/>
  <c r="G411" i="4"/>
  <c r="C411" i="4"/>
  <c r="E411" i="4"/>
  <c r="G410" i="4"/>
  <c r="C410" i="4"/>
  <c r="E410" i="4"/>
  <c r="G409" i="4"/>
  <c r="C409" i="4"/>
  <c r="E409" i="4"/>
  <c r="G408" i="4"/>
  <c r="C408" i="4"/>
  <c r="E408" i="4"/>
  <c r="G218" i="4"/>
  <c r="C218" i="4"/>
  <c r="G217" i="4"/>
  <c r="C217" i="4"/>
  <c r="E217" i="4"/>
  <c r="G407" i="4"/>
  <c r="C407" i="4"/>
  <c r="E407" i="4"/>
  <c r="G406" i="4"/>
  <c r="C406" i="4"/>
  <c r="E406" i="4"/>
  <c r="G405" i="4"/>
  <c r="C405" i="4"/>
  <c r="E405" i="4"/>
  <c r="G404" i="4"/>
  <c r="C404" i="4"/>
  <c r="E404" i="4"/>
  <c r="G403" i="4"/>
  <c r="C403" i="4"/>
  <c r="G402" i="4"/>
  <c r="C402" i="4"/>
  <c r="E402" i="4"/>
  <c r="G401" i="4"/>
  <c r="C401" i="4"/>
  <c r="E401" i="4"/>
  <c r="G400" i="4"/>
  <c r="C400" i="4"/>
  <c r="E400" i="4"/>
  <c r="G399" i="4"/>
  <c r="C399" i="4"/>
  <c r="E399" i="4"/>
  <c r="G398" i="4"/>
  <c r="C398" i="4"/>
  <c r="E398" i="4"/>
  <c r="G397" i="4"/>
  <c r="C397" i="4"/>
  <c r="E397" i="4"/>
  <c r="G216" i="4"/>
  <c r="C216" i="4"/>
  <c r="E216" i="4"/>
  <c r="G396" i="4"/>
  <c r="C396" i="4"/>
  <c r="E396" i="4"/>
  <c r="G215" i="4"/>
  <c r="C215" i="4"/>
  <c r="E215" i="4"/>
  <c r="G395" i="4"/>
  <c r="C395" i="4"/>
  <c r="E395" i="4"/>
  <c r="G394" i="4"/>
  <c r="C394" i="4"/>
  <c r="E394" i="4"/>
  <c r="G393" i="4"/>
  <c r="C393" i="4"/>
  <c r="E393" i="4"/>
  <c r="G214" i="4"/>
  <c r="C214" i="4"/>
  <c r="E214" i="4"/>
  <c r="G392" i="4"/>
  <c r="C392" i="4"/>
  <c r="E392" i="4"/>
  <c r="G213" i="4"/>
  <c r="C213" i="4"/>
  <c r="E213" i="4"/>
  <c r="G212" i="4"/>
  <c r="C212" i="4"/>
  <c r="E212" i="4"/>
  <c r="G211" i="4"/>
  <c r="C211" i="4"/>
  <c r="E211" i="4"/>
  <c r="G210" i="4"/>
  <c r="C210" i="4"/>
  <c r="E210" i="4"/>
  <c r="G209" i="4"/>
  <c r="C209" i="4"/>
  <c r="E209" i="4"/>
  <c r="G208" i="4"/>
  <c r="C208" i="4"/>
  <c r="G207" i="4"/>
  <c r="C207" i="4"/>
  <c r="E207" i="4"/>
  <c r="G206" i="4"/>
  <c r="C206" i="4"/>
  <c r="E206" i="4"/>
  <c r="G205" i="4"/>
  <c r="C205" i="4"/>
  <c r="E205" i="4"/>
  <c r="G204" i="4"/>
  <c r="C204" i="4"/>
  <c r="E204" i="4"/>
  <c r="G203" i="4"/>
  <c r="C203" i="4"/>
  <c r="E203" i="4"/>
  <c r="G202" i="4"/>
  <c r="C202" i="4"/>
  <c r="E202" i="4"/>
  <c r="G201" i="4"/>
  <c r="C201" i="4"/>
  <c r="E201" i="4"/>
  <c r="G200" i="4"/>
  <c r="C200" i="4"/>
  <c r="E200" i="4"/>
  <c r="G199" i="4"/>
  <c r="C199" i="4"/>
  <c r="E199" i="4"/>
  <c r="G198" i="4"/>
  <c r="C198" i="4"/>
  <c r="E198" i="4"/>
  <c r="G197" i="4"/>
  <c r="C197" i="4"/>
  <c r="E197" i="4"/>
  <c r="G196" i="4"/>
  <c r="C196" i="4"/>
  <c r="E196" i="4"/>
  <c r="G195" i="4"/>
  <c r="C195" i="4"/>
  <c r="E195" i="4"/>
  <c r="G194" i="4"/>
  <c r="C194" i="4"/>
  <c r="E194" i="4"/>
  <c r="G391" i="4"/>
  <c r="C391" i="4"/>
  <c r="E391" i="4"/>
  <c r="G193" i="4"/>
  <c r="C193" i="4"/>
  <c r="E193" i="4"/>
  <c r="G192" i="4"/>
  <c r="C192" i="4"/>
  <c r="E192" i="4"/>
  <c r="G191" i="4"/>
  <c r="C191" i="4"/>
  <c r="E191" i="4"/>
  <c r="G390" i="4"/>
  <c r="C390" i="4"/>
  <c r="E390" i="4"/>
  <c r="G389" i="4"/>
  <c r="C389" i="4"/>
  <c r="E389" i="4"/>
  <c r="G388" i="4"/>
  <c r="C388" i="4"/>
  <c r="E388" i="4"/>
  <c r="G387" i="4"/>
  <c r="C387" i="4"/>
  <c r="E387" i="4"/>
  <c r="G386" i="4"/>
  <c r="C386" i="4"/>
  <c r="E386" i="4"/>
  <c r="G385" i="4"/>
  <c r="C385" i="4"/>
  <c r="E385" i="4"/>
  <c r="G190" i="4"/>
  <c r="C190" i="4"/>
  <c r="E190" i="4"/>
  <c r="G189" i="4"/>
  <c r="C189" i="4"/>
  <c r="E189" i="4"/>
  <c r="G188" i="4"/>
  <c r="C188" i="4"/>
  <c r="E188" i="4"/>
  <c r="G187" i="4"/>
  <c r="C187" i="4"/>
  <c r="E187" i="4"/>
  <c r="G186" i="4"/>
  <c r="C186" i="4"/>
  <c r="G185" i="4"/>
  <c r="C185" i="4"/>
  <c r="E185" i="4"/>
  <c r="G184" i="4"/>
  <c r="C184" i="4"/>
  <c r="E184" i="4"/>
  <c r="G183" i="4"/>
  <c r="C183" i="4"/>
  <c r="E183" i="4"/>
  <c r="G182" i="4"/>
  <c r="C182" i="4"/>
  <c r="E182" i="4"/>
  <c r="G181" i="4"/>
  <c r="C181" i="4"/>
  <c r="E181" i="4"/>
  <c r="G180" i="4"/>
  <c r="C180" i="4"/>
  <c r="E180" i="4"/>
  <c r="G179" i="4"/>
  <c r="C179" i="4"/>
  <c r="E179" i="4"/>
  <c r="G178" i="4"/>
  <c r="C178" i="4"/>
  <c r="E178" i="4"/>
  <c r="E324" i="1"/>
  <c r="G177" i="4"/>
  <c r="C177" i="4"/>
  <c r="E177" i="4"/>
  <c r="E323" i="1"/>
  <c r="G176" i="4"/>
  <c r="C176" i="4"/>
  <c r="E176" i="4"/>
  <c r="E322" i="1"/>
  <c r="G175" i="4"/>
  <c r="C175" i="4"/>
  <c r="E175" i="4"/>
  <c r="E321" i="1"/>
  <c r="G174" i="4"/>
  <c r="C174" i="4"/>
  <c r="E174" i="4"/>
  <c r="G173" i="4"/>
  <c r="C173" i="4"/>
  <c r="E319" i="1"/>
  <c r="E173" i="4"/>
  <c r="G172" i="4"/>
  <c r="C172" i="4"/>
  <c r="E172" i="4"/>
  <c r="G171" i="4"/>
  <c r="C171" i="4"/>
  <c r="E317" i="1"/>
  <c r="E171" i="4"/>
  <c r="G170" i="4"/>
  <c r="C170" i="4"/>
  <c r="E316" i="1"/>
  <c r="E170" i="4"/>
  <c r="G169" i="4"/>
  <c r="C169" i="4"/>
  <c r="E169" i="4"/>
  <c r="G168" i="4"/>
  <c r="C168" i="4"/>
  <c r="E168" i="4"/>
  <c r="G167" i="4"/>
  <c r="C167" i="4"/>
  <c r="E167" i="4"/>
  <c r="E313" i="1"/>
  <c r="G166" i="4"/>
  <c r="C166" i="4"/>
  <c r="E166" i="4"/>
  <c r="G165" i="4"/>
  <c r="C165" i="4"/>
  <c r="E311" i="1"/>
  <c r="E165" i="4"/>
  <c r="G164" i="4"/>
  <c r="C164" i="4"/>
  <c r="G163" i="4"/>
  <c r="C163" i="4"/>
  <c r="E163" i="4"/>
  <c r="G162" i="4"/>
  <c r="C162" i="4"/>
  <c r="E308" i="1"/>
  <c r="E162" i="4"/>
  <c r="G161" i="4"/>
  <c r="C161" i="4"/>
  <c r="E307" i="1"/>
  <c r="E161" i="4"/>
  <c r="G160" i="4"/>
  <c r="C160" i="4"/>
  <c r="E160" i="4"/>
  <c r="G159" i="4"/>
  <c r="C159" i="4"/>
  <c r="E159" i="4"/>
  <c r="G158" i="4"/>
  <c r="C158" i="4"/>
  <c r="E304" i="1"/>
  <c r="E158" i="4"/>
  <c r="G157" i="4"/>
  <c r="C157" i="4"/>
  <c r="E157" i="4"/>
  <c r="G156" i="4"/>
  <c r="C156" i="4"/>
  <c r="E302" i="1"/>
  <c r="E156" i="4"/>
  <c r="G155" i="4"/>
  <c r="C155" i="4"/>
  <c r="E301" i="1"/>
  <c r="E155" i="4"/>
  <c r="G154" i="4"/>
  <c r="C154" i="4"/>
  <c r="E300" i="1"/>
  <c r="E154" i="4"/>
  <c r="G153" i="4"/>
  <c r="C153" i="4"/>
  <c r="E299" i="1"/>
  <c r="E153" i="4"/>
  <c r="G152" i="4"/>
  <c r="C152" i="4"/>
  <c r="E298" i="1"/>
  <c r="E152" i="4"/>
  <c r="G151" i="4"/>
  <c r="C151" i="4"/>
  <c r="E297" i="1"/>
  <c r="E151" i="4"/>
  <c r="G150" i="4"/>
  <c r="C150" i="4"/>
  <c r="E296" i="1"/>
  <c r="E150" i="4"/>
  <c r="G149" i="4"/>
  <c r="C149" i="4"/>
  <c r="E149" i="4"/>
  <c r="G148" i="4"/>
  <c r="C148" i="4"/>
  <c r="E148" i="4"/>
  <c r="G147" i="4"/>
  <c r="C147" i="4"/>
  <c r="E147" i="4"/>
  <c r="E293" i="1"/>
  <c r="G146" i="4"/>
  <c r="C146" i="4"/>
  <c r="E146" i="4"/>
  <c r="G145" i="4"/>
  <c r="C145" i="4"/>
  <c r="E291" i="1"/>
  <c r="G144" i="4"/>
  <c r="C144" i="4"/>
  <c r="E290" i="1"/>
  <c r="E144" i="4"/>
  <c r="G143" i="4"/>
  <c r="C143" i="4"/>
  <c r="E143" i="4"/>
  <c r="G142" i="4"/>
  <c r="C142" i="4"/>
  <c r="E288" i="1"/>
  <c r="E142" i="4"/>
  <c r="G141" i="4"/>
  <c r="C141" i="4"/>
  <c r="E287" i="1"/>
  <c r="E141" i="4"/>
  <c r="G140" i="4"/>
  <c r="C140" i="4"/>
  <c r="E286" i="1"/>
  <c r="E140" i="4"/>
  <c r="G139" i="4"/>
  <c r="C139" i="4"/>
  <c r="E139" i="4"/>
  <c r="G138" i="4"/>
  <c r="C138" i="4"/>
  <c r="E138" i="4"/>
  <c r="E283" i="1"/>
  <c r="G137" i="4"/>
  <c r="C137" i="4"/>
  <c r="E137" i="4"/>
  <c r="G136" i="4"/>
  <c r="C136" i="4"/>
  <c r="E136" i="4"/>
  <c r="G135" i="4"/>
  <c r="C135" i="4"/>
  <c r="E280" i="1"/>
  <c r="G134" i="4"/>
  <c r="C134" i="4"/>
  <c r="E279" i="1"/>
  <c r="E134" i="4"/>
  <c r="G133" i="4"/>
  <c r="C133" i="4"/>
  <c r="E278" i="1"/>
  <c r="G132" i="4"/>
  <c r="C132" i="4"/>
  <c r="E132" i="4"/>
  <c r="G131" i="4"/>
  <c r="C131" i="4"/>
  <c r="E131" i="4"/>
  <c r="G130" i="4"/>
  <c r="C130" i="4"/>
  <c r="E130" i="4"/>
  <c r="G129" i="4"/>
  <c r="C129" i="4"/>
  <c r="E129" i="4"/>
  <c r="G128" i="4"/>
  <c r="C128" i="4"/>
  <c r="E128" i="4"/>
  <c r="G127" i="4"/>
  <c r="C127" i="4"/>
  <c r="E127" i="4"/>
  <c r="G126" i="4"/>
  <c r="C126" i="4"/>
  <c r="E126" i="4"/>
  <c r="G125" i="4"/>
  <c r="C125" i="4"/>
  <c r="E125" i="4"/>
  <c r="G124" i="4"/>
  <c r="C124" i="4"/>
  <c r="E124" i="4"/>
  <c r="G123" i="4"/>
  <c r="C123" i="4"/>
  <c r="E123" i="4"/>
  <c r="G122" i="4"/>
  <c r="C122" i="4"/>
  <c r="E122" i="4"/>
  <c r="G121" i="4"/>
  <c r="C121" i="4"/>
  <c r="E265" i="1"/>
  <c r="E121" i="4"/>
  <c r="G120" i="4"/>
  <c r="C120" i="4"/>
  <c r="E264" i="1"/>
  <c r="E120" i="4"/>
  <c r="G119" i="4"/>
  <c r="C119" i="4"/>
  <c r="E119" i="4"/>
  <c r="E263" i="1"/>
  <c r="G384" i="4"/>
  <c r="C384" i="4"/>
  <c r="E384" i="4"/>
  <c r="G383" i="4"/>
  <c r="C383" i="4"/>
  <c r="E383" i="4"/>
  <c r="G118" i="4"/>
  <c r="C118" i="4"/>
  <c r="E118" i="4"/>
  <c r="G117" i="4"/>
  <c r="C117" i="4"/>
  <c r="E117" i="4"/>
  <c r="E258" i="1"/>
  <c r="G116" i="4"/>
  <c r="C116" i="4"/>
  <c r="E116" i="4"/>
  <c r="G115" i="4"/>
  <c r="C115" i="4"/>
  <c r="E115" i="4"/>
  <c r="G114" i="4"/>
  <c r="C114" i="4"/>
  <c r="E114" i="4"/>
  <c r="G113" i="4"/>
  <c r="C113" i="4"/>
  <c r="E113" i="4"/>
  <c r="G112" i="4"/>
  <c r="C112" i="4"/>
  <c r="E112" i="4"/>
  <c r="G111" i="4"/>
  <c r="C111" i="4"/>
  <c r="E111" i="4"/>
  <c r="G110" i="4"/>
  <c r="C110" i="4"/>
  <c r="E110" i="4"/>
  <c r="G109" i="4"/>
  <c r="C109" i="4"/>
  <c r="G108" i="4"/>
  <c r="C108" i="4"/>
  <c r="G107" i="4"/>
  <c r="C107" i="4"/>
  <c r="E107" i="4"/>
  <c r="G106" i="4"/>
  <c r="C106" i="4"/>
  <c r="E106" i="4"/>
  <c r="G105" i="4"/>
  <c r="C105" i="4"/>
  <c r="E105" i="4"/>
  <c r="G104" i="4"/>
  <c r="C104" i="4"/>
  <c r="E104" i="4"/>
  <c r="E242" i="1"/>
  <c r="G103" i="4"/>
  <c r="C103" i="4"/>
  <c r="G102" i="4"/>
  <c r="C102" i="4"/>
  <c r="E102" i="4"/>
  <c r="G101" i="4"/>
  <c r="C101" i="4"/>
  <c r="E101" i="4"/>
  <c r="G100" i="4"/>
  <c r="C100" i="4"/>
  <c r="E100" i="4"/>
  <c r="G99" i="4"/>
  <c r="C99" i="4"/>
  <c r="E99" i="4"/>
  <c r="G98" i="4"/>
  <c r="C98" i="4"/>
  <c r="E98" i="4"/>
  <c r="G97" i="4"/>
  <c r="C97" i="4"/>
  <c r="E97" i="4"/>
  <c r="G96" i="4"/>
  <c r="C96" i="4"/>
  <c r="E233" i="1"/>
  <c r="E96" i="4"/>
  <c r="G95" i="4"/>
  <c r="C95" i="4"/>
  <c r="E232" i="1"/>
  <c r="E95" i="4"/>
  <c r="G382" i="4"/>
  <c r="C382" i="4"/>
  <c r="E382" i="4"/>
  <c r="G94" i="4"/>
  <c r="C94" i="4"/>
  <c r="E230" i="1"/>
  <c r="E94" i="4"/>
  <c r="G93" i="4"/>
  <c r="C93" i="4"/>
  <c r="E93" i="4"/>
  <c r="E228" i="1"/>
  <c r="E92" i="4"/>
  <c r="G92" i="4"/>
  <c r="C92" i="4"/>
  <c r="G91" i="4"/>
  <c r="C91" i="4"/>
  <c r="E227" i="1"/>
  <c r="E91" i="4"/>
  <c r="G90" i="4"/>
  <c r="C90" i="4"/>
  <c r="E226" i="1"/>
  <c r="E90" i="4"/>
  <c r="G89" i="4"/>
  <c r="C89" i="4"/>
  <c r="E225" i="1"/>
  <c r="E89" i="4"/>
  <c r="G88" i="4"/>
  <c r="C88" i="4"/>
  <c r="E224" i="1"/>
  <c r="E88" i="4"/>
  <c r="G87" i="4"/>
  <c r="C87" i="4"/>
  <c r="E223" i="1"/>
  <c r="E87" i="4"/>
  <c r="G86" i="4"/>
  <c r="C86" i="4"/>
  <c r="E222" i="1"/>
  <c r="E86" i="4"/>
  <c r="G85" i="4"/>
  <c r="C85" i="4"/>
  <c r="E221" i="1"/>
  <c r="E85" i="4"/>
  <c r="G84" i="4"/>
  <c r="C84" i="4"/>
  <c r="E84" i="4"/>
  <c r="E220" i="1"/>
  <c r="G83" i="4"/>
  <c r="C83" i="4"/>
  <c r="E219" i="1"/>
  <c r="E83" i="4"/>
  <c r="G82" i="4"/>
  <c r="C82" i="4"/>
  <c r="E82" i="4"/>
  <c r="E218" i="1"/>
  <c r="G81" i="4"/>
  <c r="C81" i="4"/>
  <c r="E217" i="1"/>
  <c r="E81" i="4"/>
  <c r="G80" i="4"/>
  <c r="C80" i="4"/>
  <c r="E80" i="4"/>
  <c r="E216" i="1"/>
  <c r="G79" i="4"/>
  <c r="C79" i="4"/>
  <c r="E215" i="1"/>
  <c r="E79" i="4"/>
  <c r="G78" i="4"/>
  <c r="C78" i="4"/>
  <c r="E78" i="4"/>
  <c r="E214" i="1"/>
  <c r="G77" i="4"/>
  <c r="C77" i="4"/>
  <c r="E213" i="1"/>
  <c r="E77" i="4"/>
  <c r="G76" i="4"/>
  <c r="C76" i="4"/>
  <c r="E76" i="4"/>
  <c r="E212" i="1"/>
  <c r="G75" i="4"/>
  <c r="C75" i="4"/>
  <c r="E211" i="1"/>
  <c r="E75" i="4"/>
  <c r="G74" i="4"/>
  <c r="C74" i="4"/>
  <c r="E74" i="4"/>
  <c r="E210" i="1"/>
  <c r="G73" i="4"/>
  <c r="C73" i="4"/>
  <c r="E209" i="1"/>
  <c r="E73" i="4"/>
  <c r="G72" i="4"/>
  <c r="C72" i="4"/>
  <c r="E72" i="4"/>
  <c r="E208" i="1"/>
  <c r="G71" i="4"/>
  <c r="C71" i="4"/>
  <c r="E207" i="1"/>
  <c r="E71" i="4"/>
  <c r="G70" i="4"/>
  <c r="C70" i="4"/>
  <c r="E70" i="4"/>
  <c r="E206" i="1"/>
  <c r="G69" i="4"/>
  <c r="C69" i="4"/>
  <c r="E69" i="4"/>
  <c r="E205" i="1"/>
  <c r="G68" i="4"/>
  <c r="C68" i="4"/>
  <c r="E68" i="4"/>
  <c r="E204" i="1"/>
  <c r="G67" i="4"/>
  <c r="C67" i="4"/>
  <c r="E67" i="4"/>
  <c r="E203" i="1"/>
  <c r="G66" i="4"/>
  <c r="C66" i="4"/>
  <c r="E66" i="4"/>
  <c r="E202" i="1"/>
  <c r="G65" i="4"/>
  <c r="C65" i="4"/>
  <c r="E65" i="4"/>
  <c r="E201" i="1"/>
  <c r="G64" i="4"/>
  <c r="C64" i="4"/>
  <c r="E64" i="4"/>
  <c r="E200" i="1"/>
  <c r="G63" i="4"/>
  <c r="C63" i="4"/>
  <c r="E63" i="4"/>
  <c r="E199" i="1"/>
  <c r="G62" i="4"/>
  <c r="C62" i="4"/>
  <c r="E62" i="4"/>
  <c r="E198" i="1"/>
  <c r="G61" i="4"/>
  <c r="C61" i="4"/>
  <c r="E61" i="4"/>
  <c r="E197" i="1"/>
  <c r="G60" i="4"/>
  <c r="C60" i="4"/>
  <c r="E60" i="4"/>
  <c r="E196" i="1"/>
  <c r="G59" i="4"/>
  <c r="C59" i="4"/>
  <c r="E59" i="4"/>
  <c r="E195" i="1"/>
  <c r="G58" i="4"/>
  <c r="C58" i="4"/>
  <c r="E58" i="4"/>
  <c r="E194" i="1"/>
  <c r="G57" i="4"/>
  <c r="C57" i="4"/>
  <c r="E57" i="4"/>
  <c r="E193" i="1"/>
  <c r="G56" i="4"/>
  <c r="C56" i="4"/>
  <c r="E56" i="4"/>
  <c r="E192" i="1"/>
  <c r="G55" i="4"/>
  <c r="C55" i="4"/>
  <c r="E55" i="4"/>
  <c r="E191" i="1"/>
  <c r="G54" i="4"/>
  <c r="C54" i="4"/>
  <c r="E54" i="4"/>
  <c r="E190" i="1"/>
  <c r="G381" i="4"/>
  <c r="C381" i="4"/>
  <c r="E381" i="4"/>
  <c r="G380" i="4"/>
  <c r="C380" i="4"/>
  <c r="E380" i="4"/>
  <c r="G53" i="4"/>
  <c r="C53" i="4"/>
  <c r="E186" i="1"/>
  <c r="E53" i="4"/>
  <c r="G379" i="4"/>
  <c r="C379" i="4"/>
  <c r="E379" i="4"/>
  <c r="G52" i="4"/>
  <c r="C52" i="4"/>
  <c r="E184" i="1"/>
  <c r="E52" i="4"/>
  <c r="G51" i="4"/>
  <c r="C51" i="4"/>
  <c r="E51" i="4"/>
  <c r="E183" i="1"/>
  <c r="G50" i="4"/>
  <c r="C50" i="4"/>
  <c r="E182" i="1"/>
  <c r="E50" i="4"/>
  <c r="G49" i="4"/>
  <c r="C49" i="4"/>
  <c r="E49" i="4"/>
  <c r="E181" i="1"/>
  <c r="G48" i="4"/>
  <c r="C48" i="4"/>
  <c r="E180" i="1"/>
  <c r="E48" i="4"/>
  <c r="G47" i="4"/>
  <c r="C47" i="4"/>
  <c r="E47" i="4"/>
  <c r="E179" i="1"/>
  <c r="G46" i="4"/>
  <c r="C46" i="4"/>
  <c r="E46" i="4"/>
  <c r="E178" i="1"/>
  <c r="G45" i="4"/>
  <c r="C45" i="4"/>
  <c r="E45" i="4"/>
  <c r="E177" i="1"/>
  <c r="G44" i="4"/>
  <c r="C44" i="4"/>
  <c r="E44" i="4"/>
  <c r="E176" i="1"/>
  <c r="G378" i="4"/>
  <c r="C378" i="4"/>
  <c r="E378" i="4"/>
  <c r="G43" i="4"/>
  <c r="C43" i="4"/>
  <c r="E43" i="4"/>
  <c r="E174" i="1"/>
  <c r="G42" i="4"/>
  <c r="C42" i="4"/>
  <c r="E42" i="4"/>
  <c r="E173" i="1"/>
  <c r="G377" i="4"/>
  <c r="C377" i="4"/>
  <c r="E377" i="4"/>
  <c r="G376" i="4"/>
  <c r="C376" i="4"/>
  <c r="E376" i="4"/>
  <c r="G41" i="4"/>
  <c r="C41" i="4"/>
  <c r="E170" i="1"/>
  <c r="E41" i="4"/>
  <c r="G375" i="4"/>
  <c r="C375" i="4"/>
  <c r="E375" i="4"/>
  <c r="G374" i="4"/>
  <c r="C374" i="4"/>
  <c r="E374" i="4"/>
  <c r="G373" i="4"/>
  <c r="C373" i="4"/>
  <c r="E373" i="4"/>
  <c r="G372" i="4"/>
  <c r="C372" i="4"/>
  <c r="E372" i="4"/>
  <c r="G371" i="4"/>
  <c r="C371" i="4"/>
  <c r="E371" i="4"/>
  <c r="G370" i="4"/>
  <c r="C370" i="4"/>
  <c r="E370" i="4"/>
  <c r="G369" i="4"/>
  <c r="C369" i="4"/>
  <c r="E369" i="4"/>
  <c r="G368" i="4"/>
  <c r="C368" i="4"/>
  <c r="E368" i="4"/>
  <c r="G367" i="4"/>
  <c r="C367" i="4"/>
  <c r="E367" i="4"/>
  <c r="G366" i="4"/>
  <c r="C366" i="4"/>
  <c r="E366" i="4"/>
  <c r="G365" i="4"/>
  <c r="C365" i="4"/>
  <c r="E365" i="4"/>
  <c r="G364" i="4"/>
  <c r="C364" i="4"/>
  <c r="E364" i="4"/>
  <c r="G363" i="4"/>
  <c r="C363" i="4"/>
  <c r="E363" i="4"/>
  <c r="G362" i="4"/>
  <c r="C362" i="4"/>
  <c r="E362" i="4"/>
  <c r="G361" i="4"/>
  <c r="C361" i="4"/>
  <c r="E361" i="4"/>
  <c r="G360" i="4"/>
  <c r="C360" i="4"/>
  <c r="E360" i="4"/>
  <c r="G40" i="4"/>
  <c r="C40" i="4"/>
  <c r="E153" i="1"/>
  <c r="E40" i="4"/>
  <c r="G39" i="4"/>
  <c r="C39" i="4"/>
  <c r="G359" i="4"/>
  <c r="C359" i="4"/>
  <c r="E359" i="4"/>
  <c r="G358" i="4"/>
  <c r="C358" i="4"/>
  <c r="E358" i="4"/>
  <c r="G357" i="4"/>
  <c r="C357" i="4"/>
  <c r="E357" i="4"/>
  <c r="G356" i="4"/>
  <c r="C356" i="4"/>
  <c r="E356" i="4"/>
  <c r="G355" i="4"/>
  <c r="C355" i="4"/>
  <c r="E355" i="4"/>
  <c r="G354" i="4"/>
  <c r="C354" i="4"/>
  <c r="E354" i="4"/>
  <c r="G353" i="4"/>
  <c r="C353" i="4"/>
  <c r="E353" i="4"/>
  <c r="G352" i="4"/>
  <c r="C352" i="4"/>
  <c r="E352" i="4"/>
  <c r="G351" i="4"/>
  <c r="C351" i="4"/>
  <c r="E351" i="4"/>
  <c r="G38" i="4"/>
  <c r="C38" i="4"/>
  <c r="E38" i="4"/>
  <c r="E143" i="1"/>
  <c r="G37" i="4"/>
  <c r="C37" i="4"/>
  <c r="E37" i="4"/>
  <c r="E142" i="1"/>
  <c r="G350" i="4"/>
  <c r="C350" i="4"/>
  <c r="E350" i="4"/>
  <c r="G36" i="4"/>
  <c r="C36" i="4"/>
  <c r="E36" i="4"/>
  <c r="E140" i="1"/>
  <c r="F140" i="1"/>
  <c r="G349" i="4"/>
  <c r="C349" i="4"/>
  <c r="E349" i="4"/>
  <c r="G348" i="4"/>
  <c r="C348" i="4"/>
  <c r="E348" i="4"/>
  <c r="G35" i="4"/>
  <c r="C35" i="4"/>
  <c r="E35" i="4"/>
  <c r="E137" i="1"/>
  <c r="G34" i="4"/>
  <c r="C34" i="4"/>
  <c r="E34" i="4"/>
  <c r="E136" i="1"/>
  <c r="G33" i="4"/>
  <c r="C33" i="4"/>
  <c r="E33" i="4"/>
  <c r="E134" i="1"/>
  <c r="G347" i="4"/>
  <c r="C347" i="4"/>
  <c r="G346" i="4"/>
  <c r="C346" i="4"/>
  <c r="E346" i="4"/>
  <c r="G32" i="4"/>
  <c r="C32" i="4"/>
  <c r="E130" i="1"/>
  <c r="F130" i="1"/>
  <c r="G130" i="1"/>
  <c r="I130" i="1"/>
  <c r="G31" i="4"/>
  <c r="C31" i="4"/>
  <c r="E129" i="1"/>
  <c r="G30" i="4"/>
  <c r="C30" i="4"/>
  <c r="E128" i="1"/>
  <c r="E30" i="4"/>
  <c r="G29" i="4"/>
  <c r="C29" i="4"/>
  <c r="E29" i="4"/>
  <c r="E127" i="1"/>
  <c r="F127" i="1"/>
  <c r="G28" i="4"/>
  <c r="C28" i="4"/>
  <c r="E28" i="4"/>
  <c r="E126" i="1"/>
  <c r="G27" i="4"/>
  <c r="C27" i="4"/>
  <c r="E125" i="1"/>
  <c r="F125" i="1"/>
  <c r="G26" i="4"/>
  <c r="C26" i="4"/>
  <c r="E26" i="4"/>
  <c r="E124" i="1"/>
  <c r="F124" i="1"/>
  <c r="G25" i="4"/>
  <c r="C25" i="4"/>
  <c r="E123" i="1"/>
  <c r="F123" i="1"/>
  <c r="G24" i="4"/>
  <c r="C24" i="4"/>
  <c r="E122" i="1"/>
  <c r="F122" i="1"/>
  <c r="O122" i="1"/>
  <c r="R122" i="1" s="1"/>
  <c r="T122" i="1" s="1"/>
  <c r="G23" i="4"/>
  <c r="C23" i="4"/>
  <c r="E121" i="1"/>
  <c r="F121" i="1"/>
  <c r="G22" i="4"/>
  <c r="C22" i="4"/>
  <c r="E120" i="1"/>
  <c r="G21" i="4"/>
  <c r="C21" i="4"/>
  <c r="E21" i="4"/>
  <c r="E119" i="1"/>
  <c r="F119" i="1"/>
  <c r="G20" i="4"/>
  <c r="C20" i="4"/>
  <c r="E118" i="1"/>
  <c r="F118" i="1"/>
  <c r="G19" i="4"/>
  <c r="C19" i="4"/>
  <c r="E117" i="1"/>
  <c r="G18" i="4"/>
  <c r="C18" i="4"/>
  <c r="E18" i="4"/>
  <c r="E116" i="1"/>
  <c r="G17" i="4"/>
  <c r="C17" i="4"/>
  <c r="E17" i="4"/>
  <c r="E115" i="1"/>
  <c r="F115" i="1"/>
  <c r="G115" i="1"/>
  <c r="G345" i="4"/>
  <c r="C345" i="4"/>
  <c r="E345" i="4"/>
  <c r="G344" i="4"/>
  <c r="C344" i="4"/>
  <c r="E344" i="4"/>
  <c r="G343" i="4"/>
  <c r="C343" i="4"/>
  <c r="E343" i="4"/>
  <c r="G342" i="4"/>
  <c r="C342" i="4"/>
  <c r="E342" i="4"/>
  <c r="G341" i="4"/>
  <c r="C341" i="4"/>
  <c r="E341" i="4"/>
  <c r="G340" i="4"/>
  <c r="C340" i="4"/>
  <c r="E340" i="4"/>
  <c r="G16" i="4"/>
  <c r="C16" i="4"/>
  <c r="E16" i="4"/>
  <c r="E108" i="1"/>
  <c r="G15" i="4"/>
  <c r="C15" i="4"/>
  <c r="E15" i="4"/>
  <c r="E107" i="1"/>
  <c r="G14" i="4"/>
  <c r="C14" i="4"/>
  <c r="E14" i="4"/>
  <c r="E106" i="1"/>
  <c r="G13" i="4"/>
  <c r="C13" i="4"/>
  <c r="E13" i="4"/>
  <c r="E105" i="1"/>
  <c r="G339" i="4"/>
  <c r="C339" i="4"/>
  <c r="E339" i="4"/>
  <c r="G338" i="4"/>
  <c r="C338" i="4"/>
  <c r="E338" i="4"/>
  <c r="G12" i="4"/>
  <c r="C12" i="4"/>
  <c r="E102" i="1"/>
  <c r="F102" i="1"/>
  <c r="G11" i="4"/>
  <c r="C11" i="4"/>
  <c r="E11" i="4"/>
  <c r="E101" i="1"/>
  <c r="G337" i="4"/>
  <c r="C337" i="4"/>
  <c r="E337" i="4"/>
  <c r="G336" i="4"/>
  <c r="C336" i="4"/>
  <c r="E336" i="4"/>
  <c r="G335" i="4"/>
  <c r="C335" i="4"/>
  <c r="E335" i="4"/>
  <c r="G334" i="4"/>
  <c r="C334" i="4"/>
  <c r="E334" i="4"/>
  <c r="G333" i="4"/>
  <c r="C333" i="4"/>
  <c r="E333" i="4"/>
  <c r="G332" i="4"/>
  <c r="C332" i="4"/>
  <c r="E332" i="4"/>
  <c r="G331" i="4"/>
  <c r="C331" i="4"/>
  <c r="E331" i="4"/>
  <c r="G330" i="4"/>
  <c r="C330" i="4"/>
  <c r="E330" i="4"/>
  <c r="G329" i="4"/>
  <c r="C329" i="4"/>
  <c r="E329" i="4"/>
  <c r="G328" i="4"/>
  <c r="C328" i="4"/>
  <c r="E328" i="4"/>
  <c r="G327" i="4"/>
  <c r="C327" i="4"/>
  <c r="E327" i="4"/>
  <c r="G326" i="4"/>
  <c r="C326" i="4"/>
  <c r="E326" i="4"/>
  <c r="G325" i="4"/>
  <c r="C325" i="4"/>
  <c r="E325" i="4"/>
  <c r="G324" i="4"/>
  <c r="C324" i="4"/>
  <c r="E324" i="4"/>
  <c r="G323" i="4"/>
  <c r="C323" i="4"/>
  <c r="E323" i="4"/>
  <c r="G322" i="4"/>
  <c r="C322" i="4"/>
  <c r="E322" i="4"/>
  <c r="G321" i="4"/>
  <c r="C321" i="4"/>
  <c r="G320" i="4"/>
  <c r="C320" i="4"/>
  <c r="E320" i="4"/>
  <c r="G319" i="4"/>
  <c r="C319" i="4"/>
  <c r="E319" i="4"/>
  <c r="G318" i="4"/>
  <c r="C318" i="4"/>
  <c r="E318" i="4"/>
  <c r="G317" i="4"/>
  <c r="C317" i="4"/>
  <c r="G316" i="4"/>
  <c r="C316" i="4"/>
  <c r="E316" i="4"/>
  <c r="G315" i="4"/>
  <c r="C315" i="4"/>
  <c r="E315" i="4"/>
  <c r="G314" i="4"/>
  <c r="C314" i="4"/>
  <c r="E314" i="4"/>
  <c r="G313" i="4"/>
  <c r="C313" i="4"/>
  <c r="E313" i="4"/>
  <c r="G312" i="4"/>
  <c r="C312" i="4"/>
  <c r="E312" i="4"/>
  <c r="G311" i="4"/>
  <c r="C311" i="4"/>
  <c r="E311" i="4"/>
  <c r="G310" i="4"/>
  <c r="C310" i="4"/>
  <c r="E310" i="4"/>
  <c r="G309" i="4"/>
  <c r="C309" i="4"/>
  <c r="E309" i="4"/>
  <c r="G308" i="4"/>
  <c r="C308" i="4"/>
  <c r="E308" i="4"/>
  <c r="G307" i="4"/>
  <c r="C307" i="4"/>
  <c r="E307" i="4"/>
  <c r="G306" i="4"/>
  <c r="C306" i="4"/>
  <c r="E306" i="4"/>
  <c r="G305" i="4"/>
  <c r="C305" i="4"/>
  <c r="E305" i="4"/>
  <c r="G304" i="4"/>
  <c r="C304" i="4"/>
  <c r="E304" i="4"/>
  <c r="G303" i="4"/>
  <c r="C303" i="4"/>
  <c r="E303" i="4"/>
  <c r="G302" i="4"/>
  <c r="C302" i="4"/>
  <c r="E302" i="4"/>
  <c r="G301" i="4"/>
  <c r="C301" i="4"/>
  <c r="E301" i="4"/>
  <c r="G300" i="4"/>
  <c r="C300" i="4"/>
  <c r="E300" i="4"/>
  <c r="G299" i="4"/>
  <c r="C299" i="4"/>
  <c r="E299" i="4"/>
  <c r="G298" i="4"/>
  <c r="C298" i="4"/>
  <c r="E298" i="4"/>
  <c r="G297" i="4"/>
  <c r="C297" i="4"/>
  <c r="E297" i="4"/>
  <c r="G296" i="4"/>
  <c r="C296" i="4"/>
  <c r="G295" i="4"/>
  <c r="C295" i="4"/>
  <c r="E295" i="4"/>
  <c r="G294" i="4"/>
  <c r="C294" i="4"/>
  <c r="E294" i="4"/>
  <c r="G293" i="4"/>
  <c r="C293" i="4"/>
  <c r="E293" i="4"/>
  <c r="G292" i="4"/>
  <c r="C292" i="4"/>
  <c r="E292" i="4"/>
  <c r="G291" i="4"/>
  <c r="C291" i="4"/>
  <c r="E291" i="4"/>
  <c r="G290" i="4"/>
  <c r="C290" i="4"/>
  <c r="E290" i="4"/>
  <c r="G289" i="4"/>
  <c r="C289" i="4"/>
  <c r="E289" i="4"/>
  <c r="G288" i="4"/>
  <c r="C288" i="4"/>
  <c r="E288" i="4"/>
  <c r="G287" i="4"/>
  <c r="C287" i="4"/>
  <c r="E287" i="4"/>
  <c r="G286" i="4"/>
  <c r="C286" i="4"/>
  <c r="E286" i="4"/>
  <c r="G285" i="4"/>
  <c r="C285" i="4"/>
  <c r="E285" i="4"/>
  <c r="G284" i="4"/>
  <c r="C284" i="4"/>
  <c r="E284" i="4"/>
  <c r="G283" i="4"/>
  <c r="C283" i="4"/>
  <c r="E283" i="4"/>
  <c r="G282" i="4"/>
  <c r="C282" i="4"/>
  <c r="E282" i="4"/>
  <c r="G281" i="4"/>
  <c r="C281" i="4"/>
  <c r="E281" i="4"/>
  <c r="G280" i="4"/>
  <c r="C280" i="4"/>
  <c r="E280" i="4"/>
  <c r="G279" i="4"/>
  <c r="C279" i="4"/>
  <c r="E279" i="4"/>
  <c r="G278" i="4"/>
  <c r="C278" i="4"/>
  <c r="E278" i="4"/>
  <c r="G277" i="4"/>
  <c r="C277" i="4"/>
  <c r="E277" i="4"/>
  <c r="G276" i="4"/>
  <c r="C276" i="4"/>
  <c r="E276" i="4"/>
  <c r="G275" i="4"/>
  <c r="C275" i="4"/>
  <c r="E275" i="4"/>
  <c r="G274" i="4"/>
  <c r="C274" i="4"/>
  <c r="E274" i="4"/>
  <c r="G273" i="4"/>
  <c r="C273" i="4"/>
  <c r="E273" i="4"/>
  <c r="G272" i="4"/>
  <c r="C272" i="4"/>
  <c r="E272" i="4"/>
  <c r="G271" i="4"/>
  <c r="C271" i="4"/>
  <c r="E271" i="4"/>
  <c r="G270" i="4"/>
  <c r="C270" i="4"/>
  <c r="E270" i="4"/>
  <c r="G269" i="4"/>
  <c r="C269" i="4"/>
  <c r="E269" i="4"/>
  <c r="G268" i="4"/>
  <c r="C268" i="4"/>
  <c r="E268" i="4"/>
  <c r="G267" i="4"/>
  <c r="C267" i="4"/>
  <c r="E267" i="4"/>
  <c r="G266" i="4"/>
  <c r="C266" i="4"/>
  <c r="E266" i="4"/>
  <c r="G265" i="4"/>
  <c r="C265" i="4"/>
  <c r="E265" i="4"/>
  <c r="G264" i="4"/>
  <c r="C264" i="4"/>
  <c r="E264" i="4"/>
  <c r="G263" i="4"/>
  <c r="C263" i="4"/>
  <c r="E263" i="4"/>
  <c r="G262" i="4"/>
  <c r="C262" i="4"/>
  <c r="E262" i="4"/>
  <c r="G261" i="4"/>
  <c r="C261" i="4"/>
  <c r="E261" i="4"/>
  <c r="G260" i="4"/>
  <c r="C260" i="4"/>
  <c r="E260" i="4"/>
  <c r="G259" i="4"/>
  <c r="C259" i="4"/>
  <c r="E259" i="4"/>
  <c r="G258" i="4"/>
  <c r="C258" i="4"/>
  <c r="E258" i="4"/>
  <c r="A65" i="4"/>
  <c r="H65" i="4"/>
  <c r="B65" i="4"/>
  <c r="D65" i="4"/>
  <c r="A66" i="4"/>
  <c r="H66" i="4"/>
  <c r="B66" i="4"/>
  <c r="D66" i="4"/>
  <c r="A67" i="4"/>
  <c r="H67" i="4"/>
  <c r="B67" i="4"/>
  <c r="D67" i="4"/>
  <c r="A68" i="4"/>
  <c r="H68" i="4"/>
  <c r="B68" i="4"/>
  <c r="D68" i="4"/>
  <c r="A69" i="4"/>
  <c r="H69" i="4"/>
  <c r="B69" i="4"/>
  <c r="D69" i="4"/>
  <c r="A70" i="4"/>
  <c r="H70" i="4"/>
  <c r="B70" i="4"/>
  <c r="D70" i="4"/>
  <c r="A71" i="4"/>
  <c r="H71" i="4"/>
  <c r="B71" i="4"/>
  <c r="D71" i="4"/>
  <c r="A72" i="4"/>
  <c r="H72" i="4"/>
  <c r="B72" i="4"/>
  <c r="D72" i="4"/>
  <c r="A73" i="4"/>
  <c r="H73" i="4"/>
  <c r="B73" i="4"/>
  <c r="D73" i="4"/>
  <c r="A74" i="4"/>
  <c r="H74" i="4"/>
  <c r="B74" i="4"/>
  <c r="D74" i="4"/>
  <c r="A75" i="4"/>
  <c r="H75" i="4"/>
  <c r="B75" i="4"/>
  <c r="D75" i="4"/>
  <c r="A76" i="4"/>
  <c r="H76" i="4"/>
  <c r="B76" i="4"/>
  <c r="D76" i="4"/>
  <c r="A77" i="4"/>
  <c r="H77" i="4"/>
  <c r="B77" i="4"/>
  <c r="D77" i="4"/>
  <c r="A78" i="4"/>
  <c r="H78" i="4"/>
  <c r="B78" i="4"/>
  <c r="D78" i="4"/>
  <c r="A79" i="4"/>
  <c r="H79" i="4"/>
  <c r="B79" i="4"/>
  <c r="D79" i="4"/>
  <c r="A80" i="4"/>
  <c r="H80" i="4"/>
  <c r="B80" i="4"/>
  <c r="D80" i="4"/>
  <c r="A81" i="4"/>
  <c r="H81" i="4"/>
  <c r="B81" i="4"/>
  <c r="D81" i="4"/>
  <c r="A82" i="4"/>
  <c r="H82" i="4"/>
  <c r="B82" i="4"/>
  <c r="D82" i="4"/>
  <c r="A83" i="4"/>
  <c r="H83" i="4"/>
  <c r="B83" i="4"/>
  <c r="D83" i="4"/>
  <c r="A84" i="4"/>
  <c r="H84" i="4"/>
  <c r="B84" i="4"/>
  <c r="D84" i="4"/>
  <c r="A85" i="4"/>
  <c r="H85" i="4"/>
  <c r="B85" i="4"/>
  <c r="D85" i="4"/>
  <c r="A86" i="4"/>
  <c r="H86" i="4"/>
  <c r="B86" i="4"/>
  <c r="D86" i="4"/>
  <c r="A87" i="4"/>
  <c r="H87" i="4"/>
  <c r="B87" i="4"/>
  <c r="D87" i="4"/>
  <c r="A88" i="4"/>
  <c r="H88" i="4"/>
  <c r="B88" i="4"/>
  <c r="D88" i="4"/>
  <c r="A89" i="4"/>
  <c r="H89" i="4"/>
  <c r="B89" i="4"/>
  <c r="D89" i="4"/>
  <c r="A90" i="4"/>
  <c r="H90" i="4"/>
  <c r="B90" i="4"/>
  <c r="D90" i="4"/>
  <c r="A91" i="4"/>
  <c r="H91" i="4"/>
  <c r="B91" i="4"/>
  <c r="D91" i="4"/>
  <c r="A92" i="4"/>
  <c r="H92" i="4"/>
  <c r="B92" i="4"/>
  <c r="D92" i="4"/>
  <c r="A93" i="4"/>
  <c r="H93" i="4"/>
  <c r="B93" i="4"/>
  <c r="D93" i="4"/>
  <c r="A94" i="4"/>
  <c r="H94" i="4"/>
  <c r="B94" i="4"/>
  <c r="D94" i="4"/>
  <c r="A382" i="4"/>
  <c r="H382" i="4"/>
  <c r="B382" i="4"/>
  <c r="D382" i="4"/>
  <c r="A95" i="4"/>
  <c r="H95" i="4"/>
  <c r="B95" i="4"/>
  <c r="D95" i="4"/>
  <c r="A96" i="4"/>
  <c r="H96" i="4"/>
  <c r="B96" i="4"/>
  <c r="D96" i="4"/>
  <c r="A97" i="4"/>
  <c r="H97" i="4"/>
  <c r="B97" i="4"/>
  <c r="D97" i="4"/>
  <c r="A98" i="4"/>
  <c r="H98" i="4"/>
  <c r="B98" i="4"/>
  <c r="D98" i="4"/>
  <c r="A99" i="4"/>
  <c r="H99" i="4"/>
  <c r="B99" i="4"/>
  <c r="D99" i="4"/>
  <c r="A100" i="4"/>
  <c r="H100" i="4"/>
  <c r="B100" i="4"/>
  <c r="D100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383" i="4"/>
  <c r="H383" i="4"/>
  <c r="B383" i="4"/>
  <c r="D383" i="4"/>
  <c r="A384" i="4"/>
  <c r="H384" i="4"/>
  <c r="B384" i="4"/>
  <c r="D384" i="4"/>
  <c r="A119" i="4"/>
  <c r="H119" i="4"/>
  <c r="B119" i="4"/>
  <c r="D119" i="4"/>
  <c r="A120" i="4"/>
  <c r="H120" i="4"/>
  <c r="B120" i="4"/>
  <c r="D12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157" i="4"/>
  <c r="H157" i="4"/>
  <c r="B157" i="4"/>
  <c r="D157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164" i="4"/>
  <c r="H164" i="4"/>
  <c r="B164" i="4"/>
  <c r="D164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170" i="4"/>
  <c r="H170" i="4"/>
  <c r="B170" i="4"/>
  <c r="D170" i="4"/>
  <c r="A171" i="4"/>
  <c r="H171" i="4"/>
  <c r="B171" i="4"/>
  <c r="D171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80" i="4"/>
  <c r="H180" i="4"/>
  <c r="B180" i="4"/>
  <c r="D180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85" i="4"/>
  <c r="H185" i="4"/>
  <c r="B185" i="4"/>
  <c r="D185" i="4"/>
  <c r="A186" i="4"/>
  <c r="H186" i="4"/>
  <c r="B186" i="4"/>
  <c r="D186" i="4"/>
  <c r="A187" i="4"/>
  <c r="H187" i="4"/>
  <c r="B187" i="4"/>
  <c r="D187" i="4"/>
  <c r="A188" i="4"/>
  <c r="H188" i="4"/>
  <c r="B188" i="4"/>
  <c r="D188" i="4"/>
  <c r="A189" i="4"/>
  <c r="H189" i="4"/>
  <c r="B189" i="4"/>
  <c r="D189" i="4"/>
  <c r="A190" i="4"/>
  <c r="H190" i="4"/>
  <c r="B190" i="4"/>
  <c r="D190" i="4"/>
  <c r="A385" i="4"/>
  <c r="H385" i="4"/>
  <c r="B385" i="4"/>
  <c r="D385" i="4"/>
  <c r="A386" i="4"/>
  <c r="H386" i="4"/>
  <c r="B386" i="4"/>
  <c r="D386" i="4"/>
  <c r="A387" i="4"/>
  <c r="H387" i="4"/>
  <c r="B387" i="4"/>
  <c r="D387" i="4"/>
  <c r="A388" i="4"/>
  <c r="H388" i="4"/>
  <c r="B388" i="4"/>
  <c r="D388" i="4"/>
  <c r="A389" i="4"/>
  <c r="H389" i="4"/>
  <c r="B389" i="4"/>
  <c r="D389" i="4"/>
  <c r="A390" i="4"/>
  <c r="H390" i="4"/>
  <c r="B390" i="4"/>
  <c r="D390" i="4"/>
  <c r="A191" i="4"/>
  <c r="H191" i="4"/>
  <c r="B191" i="4"/>
  <c r="D191" i="4"/>
  <c r="A192" i="4"/>
  <c r="H192" i="4"/>
  <c r="B192" i="4"/>
  <c r="D192" i="4"/>
  <c r="A193" i="4"/>
  <c r="H193" i="4"/>
  <c r="B193" i="4"/>
  <c r="D193" i="4"/>
  <c r="A391" i="4"/>
  <c r="H391" i="4"/>
  <c r="B391" i="4"/>
  <c r="D391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200" i="4"/>
  <c r="H200" i="4"/>
  <c r="B200" i="4"/>
  <c r="D200" i="4"/>
  <c r="A201" i="4"/>
  <c r="H201" i="4"/>
  <c r="B201" i="4"/>
  <c r="D201" i="4"/>
  <c r="A202" i="4"/>
  <c r="H202" i="4"/>
  <c r="B202" i="4"/>
  <c r="D202" i="4"/>
  <c r="A203" i="4"/>
  <c r="H203" i="4"/>
  <c r="B203" i="4"/>
  <c r="D203" i="4"/>
  <c r="A204" i="4"/>
  <c r="H204" i="4"/>
  <c r="B204" i="4"/>
  <c r="D204" i="4"/>
  <c r="A205" i="4"/>
  <c r="H205" i="4"/>
  <c r="B205" i="4"/>
  <c r="D205" i="4"/>
  <c r="A206" i="4"/>
  <c r="H206" i="4"/>
  <c r="B206" i="4"/>
  <c r="D206" i="4"/>
  <c r="A207" i="4"/>
  <c r="H207" i="4"/>
  <c r="B207" i="4"/>
  <c r="D207" i="4"/>
  <c r="A208" i="4"/>
  <c r="H208" i="4"/>
  <c r="B208" i="4"/>
  <c r="D208" i="4"/>
  <c r="A209" i="4"/>
  <c r="H209" i="4"/>
  <c r="B209" i="4"/>
  <c r="D209" i="4"/>
  <c r="A210" i="4"/>
  <c r="H210" i="4"/>
  <c r="B210" i="4"/>
  <c r="D210" i="4"/>
  <c r="A211" i="4"/>
  <c r="H211" i="4"/>
  <c r="B211" i="4"/>
  <c r="D211" i="4"/>
  <c r="A212" i="4"/>
  <c r="H212" i="4"/>
  <c r="B212" i="4"/>
  <c r="D212" i="4"/>
  <c r="A213" i="4"/>
  <c r="H213" i="4"/>
  <c r="B213" i="4"/>
  <c r="D213" i="4"/>
  <c r="A392" i="4"/>
  <c r="H392" i="4"/>
  <c r="B392" i="4"/>
  <c r="D392" i="4"/>
  <c r="A214" i="4"/>
  <c r="H214" i="4"/>
  <c r="B214" i="4"/>
  <c r="D214" i="4"/>
  <c r="A393" i="4"/>
  <c r="H393" i="4"/>
  <c r="B393" i="4"/>
  <c r="D393" i="4"/>
  <c r="A394" i="4"/>
  <c r="H394" i="4"/>
  <c r="B394" i="4"/>
  <c r="D394" i="4"/>
  <c r="A395" i="4"/>
  <c r="H395" i="4"/>
  <c r="B395" i="4"/>
  <c r="D395" i="4"/>
  <c r="A215" i="4"/>
  <c r="H215" i="4"/>
  <c r="B215" i="4"/>
  <c r="D215" i="4"/>
  <c r="A396" i="4"/>
  <c r="H396" i="4"/>
  <c r="B396" i="4"/>
  <c r="D396" i="4"/>
  <c r="A216" i="4"/>
  <c r="H216" i="4"/>
  <c r="B216" i="4"/>
  <c r="D216" i="4"/>
  <c r="A397" i="4"/>
  <c r="H397" i="4"/>
  <c r="B397" i="4"/>
  <c r="D397" i="4"/>
  <c r="A398" i="4"/>
  <c r="H398" i="4"/>
  <c r="B398" i="4"/>
  <c r="D398" i="4"/>
  <c r="A399" i="4"/>
  <c r="H399" i="4"/>
  <c r="B399" i="4"/>
  <c r="D399" i="4"/>
  <c r="A400" i="4"/>
  <c r="H400" i="4"/>
  <c r="B400" i="4"/>
  <c r="D400" i="4"/>
  <c r="A401" i="4"/>
  <c r="H401" i="4"/>
  <c r="B401" i="4"/>
  <c r="D401" i="4"/>
  <c r="A402" i="4"/>
  <c r="H402" i="4"/>
  <c r="B402" i="4"/>
  <c r="D402" i="4"/>
  <c r="A403" i="4"/>
  <c r="H403" i="4"/>
  <c r="B403" i="4"/>
  <c r="D403" i="4"/>
  <c r="A404" i="4"/>
  <c r="H404" i="4"/>
  <c r="B404" i="4"/>
  <c r="D404" i="4"/>
  <c r="A405" i="4"/>
  <c r="H405" i="4"/>
  <c r="B405" i="4"/>
  <c r="D405" i="4"/>
  <c r="A406" i="4"/>
  <c r="H406" i="4"/>
  <c r="B406" i="4"/>
  <c r="D406" i="4"/>
  <c r="A407" i="4"/>
  <c r="H407" i="4"/>
  <c r="B407" i="4"/>
  <c r="D407" i="4"/>
  <c r="A217" i="4"/>
  <c r="H217" i="4"/>
  <c r="B217" i="4"/>
  <c r="D217" i="4"/>
  <c r="A218" i="4"/>
  <c r="H218" i="4"/>
  <c r="B218" i="4"/>
  <c r="D218" i="4"/>
  <c r="A408" i="4"/>
  <c r="H408" i="4"/>
  <c r="B408" i="4"/>
  <c r="D408" i="4"/>
  <c r="A409" i="4"/>
  <c r="H409" i="4"/>
  <c r="B409" i="4"/>
  <c r="D409" i="4"/>
  <c r="A410" i="4"/>
  <c r="H410" i="4"/>
  <c r="B410" i="4"/>
  <c r="D410" i="4"/>
  <c r="A411" i="4"/>
  <c r="H411" i="4"/>
  <c r="B411" i="4"/>
  <c r="D411" i="4"/>
  <c r="A412" i="4"/>
  <c r="H412" i="4"/>
  <c r="B412" i="4"/>
  <c r="D412" i="4"/>
  <c r="A413" i="4"/>
  <c r="H413" i="4"/>
  <c r="B413" i="4"/>
  <c r="D413" i="4"/>
  <c r="A219" i="4"/>
  <c r="H219" i="4"/>
  <c r="B219" i="4"/>
  <c r="D219" i="4"/>
  <c r="A220" i="4"/>
  <c r="H220" i="4"/>
  <c r="B220" i="4"/>
  <c r="D220" i="4"/>
  <c r="A414" i="4"/>
  <c r="H414" i="4"/>
  <c r="B414" i="4"/>
  <c r="D414" i="4"/>
  <c r="A415" i="4"/>
  <c r="H415" i="4"/>
  <c r="B415" i="4"/>
  <c r="D415" i="4"/>
  <c r="A416" i="4"/>
  <c r="H416" i="4"/>
  <c r="B416" i="4"/>
  <c r="D416" i="4"/>
  <c r="A221" i="4"/>
  <c r="H221" i="4"/>
  <c r="B221" i="4"/>
  <c r="D221" i="4"/>
  <c r="A222" i="4"/>
  <c r="H222" i="4"/>
  <c r="B222" i="4"/>
  <c r="D222" i="4"/>
  <c r="A223" i="4"/>
  <c r="H223" i="4"/>
  <c r="B223" i="4"/>
  <c r="D223" i="4"/>
  <c r="A417" i="4"/>
  <c r="H417" i="4"/>
  <c r="B417" i="4"/>
  <c r="D417" i="4"/>
  <c r="A224" i="4"/>
  <c r="H224" i="4"/>
  <c r="B224" i="4"/>
  <c r="D224" i="4"/>
  <c r="A418" i="4"/>
  <c r="H418" i="4"/>
  <c r="B418" i="4"/>
  <c r="D418" i="4"/>
  <c r="A225" i="4"/>
  <c r="H225" i="4"/>
  <c r="B225" i="4"/>
  <c r="D225" i="4"/>
  <c r="A419" i="4"/>
  <c r="H419" i="4"/>
  <c r="B419" i="4"/>
  <c r="D419" i="4"/>
  <c r="A226" i="4"/>
  <c r="H226" i="4"/>
  <c r="B226" i="4"/>
  <c r="D226" i="4"/>
  <c r="A420" i="4"/>
  <c r="H420" i="4"/>
  <c r="B420" i="4"/>
  <c r="D420" i="4"/>
  <c r="A227" i="4"/>
  <c r="H227" i="4"/>
  <c r="B227" i="4"/>
  <c r="D227" i="4"/>
  <c r="A421" i="4"/>
  <c r="H421" i="4"/>
  <c r="B421" i="4"/>
  <c r="D421" i="4"/>
  <c r="A228" i="4"/>
  <c r="H228" i="4"/>
  <c r="B228" i="4"/>
  <c r="D228" i="4"/>
  <c r="A229" i="4"/>
  <c r="H229" i="4"/>
  <c r="B229" i="4"/>
  <c r="D229" i="4"/>
  <c r="A422" i="4"/>
  <c r="H422" i="4"/>
  <c r="B422" i="4"/>
  <c r="D422" i="4"/>
  <c r="A423" i="4"/>
  <c r="H423" i="4"/>
  <c r="B423" i="4"/>
  <c r="D423" i="4"/>
  <c r="A424" i="4"/>
  <c r="H424" i="4"/>
  <c r="B424" i="4"/>
  <c r="D424" i="4"/>
  <c r="A425" i="4"/>
  <c r="H425" i="4"/>
  <c r="B425" i="4"/>
  <c r="D425" i="4"/>
  <c r="A230" i="4"/>
  <c r="H230" i="4"/>
  <c r="B230" i="4"/>
  <c r="D230" i="4"/>
  <c r="A231" i="4"/>
  <c r="H231" i="4"/>
  <c r="B231" i="4"/>
  <c r="D231" i="4"/>
  <c r="A426" i="4"/>
  <c r="H426" i="4"/>
  <c r="B426" i="4"/>
  <c r="D426" i="4"/>
  <c r="A427" i="4"/>
  <c r="H427" i="4"/>
  <c r="B427" i="4"/>
  <c r="D427" i="4"/>
  <c r="A428" i="4"/>
  <c r="H428" i="4"/>
  <c r="B428" i="4"/>
  <c r="D428" i="4"/>
  <c r="A232" i="4"/>
  <c r="H232" i="4"/>
  <c r="B232" i="4"/>
  <c r="D232" i="4"/>
  <c r="A233" i="4"/>
  <c r="H233" i="4"/>
  <c r="B233" i="4"/>
  <c r="D233" i="4"/>
  <c r="A234" i="4"/>
  <c r="H234" i="4"/>
  <c r="B234" i="4"/>
  <c r="D234" i="4"/>
  <c r="A235" i="4"/>
  <c r="H235" i="4"/>
  <c r="B235" i="4"/>
  <c r="D235" i="4"/>
  <c r="A236" i="4"/>
  <c r="H236" i="4"/>
  <c r="B236" i="4"/>
  <c r="D236" i="4"/>
  <c r="A237" i="4"/>
  <c r="H237" i="4"/>
  <c r="B237" i="4"/>
  <c r="D237" i="4"/>
  <c r="A238" i="4"/>
  <c r="H238" i="4"/>
  <c r="B238" i="4"/>
  <c r="D238" i="4"/>
  <c r="A239" i="4"/>
  <c r="H239" i="4"/>
  <c r="B239" i="4"/>
  <c r="D239" i="4"/>
  <c r="A240" i="4"/>
  <c r="H240" i="4"/>
  <c r="B240" i="4"/>
  <c r="D240" i="4"/>
  <c r="A241" i="4"/>
  <c r="H241" i="4"/>
  <c r="B241" i="4"/>
  <c r="D241" i="4"/>
  <c r="A242" i="4"/>
  <c r="H242" i="4"/>
  <c r="B242" i="4"/>
  <c r="D242" i="4"/>
  <c r="A243" i="4"/>
  <c r="H243" i="4"/>
  <c r="B243" i="4"/>
  <c r="D243" i="4"/>
  <c r="A244" i="4"/>
  <c r="H244" i="4"/>
  <c r="B244" i="4"/>
  <c r="D244" i="4"/>
  <c r="A245" i="4"/>
  <c r="H245" i="4"/>
  <c r="B245" i="4"/>
  <c r="D245" i="4"/>
  <c r="A246" i="4"/>
  <c r="H246" i="4"/>
  <c r="B246" i="4"/>
  <c r="D246" i="4"/>
  <c r="A247" i="4"/>
  <c r="H247" i="4"/>
  <c r="B247" i="4"/>
  <c r="D247" i="4"/>
  <c r="A248" i="4"/>
  <c r="H248" i="4"/>
  <c r="B248" i="4"/>
  <c r="D248" i="4"/>
  <c r="A249" i="4"/>
  <c r="H249" i="4"/>
  <c r="B249" i="4"/>
  <c r="D249" i="4"/>
  <c r="A250" i="4"/>
  <c r="H250" i="4"/>
  <c r="B250" i="4"/>
  <c r="D250" i="4"/>
  <c r="A251" i="4"/>
  <c r="H251" i="4"/>
  <c r="B251" i="4"/>
  <c r="D251" i="4"/>
  <c r="A252" i="4"/>
  <c r="H252" i="4"/>
  <c r="B252" i="4"/>
  <c r="D252" i="4"/>
  <c r="A253" i="4"/>
  <c r="H253" i="4"/>
  <c r="B253" i="4"/>
  <c r="D253" i="4"/>
  <c r="A254" i="4"/>
  <c r="H254" i="4"/>
  <c r="B254" i="4"/>
  <c r="D254" i="4"/>
  <c r="A255" i="4"/>
  <c r="H255" i="4"/>
  <c r="B255" i="4"/>
  <c r="D255" i="4"/>
  <c r="A256" i="4"/>
  <c r="H256" i="4"/>
  <c r="B256" i="4"/>
  <c r="D256" i="4"/>
  <c r="A257" i="4"/>
  <c r="H257" i="4"/>
  <c r="B257" i="4"/>
  <c r="D257" i="4"/>
  <c r="H64" i="4"/>
  <c r="D64" i="4"/>
  <c r="B64" i="4"/>
  <c r="A64" i="4"/>
  <c r="H63" i="4"/>
  <c r="D63" i="4"/>
  <c r="B63" i="4"/>
  <c r="A63" i="4"/>
  <c r="H62" i="4"/>
  <c r="D62" i="4"/>
  <c r="B62" i="4"/>
  <c r="A62" i="4"/>
  <c r="H61" i="4"/>
  <c r="D61" i="4"/>
  <c r="B61" i="4"/>
  <c r="A61" i="4"/>
  <c r="H60" i="4"/>
  <c r="D60" i="4"/>
  <c r="B60" i="4"/>
  <c r="A60" i="4"/>
  <c r="H59" i="4"/>
  <c r="D59" i="4"/>
  <c r="B59" i="4"/>
  <c r="A59" i="4"/>
  <c r="H58" i="4"/>
  <c r="D58" i="4"/>
  <c r="B58" i="4"/>
  <c r="A58" i="4"/>
  <c r="H57" i="4"/>
  <c r="D57" i="4"/>
  <c r="B57" i="4"/>
  <c r="A57" i="4"/>
  <c r="H56" i="4"/>
  <c r="D56" i="4"/>
  <c r="B56" i="4"/>
  <c r="A56" i="4"/>
  <c r="H55" i="4"/>
  <c r="D55" i="4"/>
  <c r="B55" i="4"/>
  <c r="A55" i="4"/>
  <c r="H54" i="4"/>
  <c r="D54" i="4"/>
  <c r="B54" i="4"/>
  <c r="A54" i="4"/>
  <c r="H381" i="4"/>
  <c r="D381" i="4"/>
  <c r="B381" i="4"/>
  <c r="A381" i="4"/>
  <c r="H380" i="4"/>
  <c r="D380" i="4"/>
  <c r="B380" i="4"/>
  <c r="A380" i="4"/>
  <c r="H53" i="4"/>
  <c r="D53" i="4"/>
  <c r="B53" i="4"/>
  <c r="A53" i="4"/>
  <c r="H379" i="4"/>
  <c r="D379" i="4"/>
  <c r="B379" i="4"/>
  <c r="A379" i="4"/>
  <c r="H52" i="4"/>
  <c r="D52" i="4"/>
  <c r="B52" i="4"/>
  <c r="A52" i="4"/>
  <c r="H51" i="4"/>
  <c r="D51" i="4"/>
  <c r="B51" i="4"/>
  <c r="A51" i="4"/>
  <c r="H50" i="4"/>
  <c r="D50" i="4"/>
  <c r="B50" i="4"/>
  <c r="A50" i="4"/>
  <c r="H49" i="4"/>
  <c r="D49" i="4"/>
  <c r="B49" i="4"/>
  <c r="A49" i="4"/>
  <c r="H48" i="4"/>
  <c r="D48" i="4"/>
  <c r="B48" i="4"/>
  <c r="A48" i="4"/>
  <c r="H47" i="4"/>
  <c r="D47" i="4"/>
  <c r="B47" i="4"/>
  <c r="A47" i="4"/>
  <c r="H46" i="4"/>
  <c r="D46" i="4"/>
  <c r="B46" i="4"/>
  <c r="A46" i="4"/>
  <c r="H45" i="4"/>
  <c r="D45" i="4"/>
  <c r="B45" i="4"/>
  <c r="A45" i="4"/>
  <c r="H44" i="4"/>
  <c r="D44" i="4"/>
  <c r="B44" i="4"/>
  <c r="A44" i="4"/>
  <c r="H378" i="4"/>
  <c r="D378" i="4"/>
  <c r="B378" i="4"/>
  <c r="A378" i="4"/>
  <c r="H43" i="4"/>
  <c r="D43" i="4"/>
  <c r="B43" i="4"/>
  <c r="A43" i="4"/>
  <c r="H42" i="4"/>
  <c r="D42" i="4"/>
  <c r="B42" i="4"/>
  <c r="A42" i="4"/>
  <c r="H377" i="4"/>
  <c r="D377" i="4"/>
  <c r="B377" i="4"/>
  <c r="A377" i="4"/>
  <c r="H376" i="4"/>
  <c r="D376" i="4"/>
  <c r="B376" i="4"/>
  <c r="A376" i="4"/>
  <c r="H41" i="4"/>
  <c r="D41" i="4"/>
  <c r="B41" i="4"/>
  <c r="A41" i="4"/>
  <c r="H375" i="4"/>
  <c r="D375" i="4"/>
  <c r="B375" i="4"/>
  <c r="A375" i="4"/>
  <c r="H374" i="4"/>
  <c r="D374" i="4"/>
  <c r="B374" i="4"/>
  <c r="A374" i="4"/>
  <c r="H373" i="4"/>
  <c r="D373" i="4"/>
  <c r="B373" i="4"/>
  <c r="A373" i="4"/>
  <c r="H372" i="4"/>
  <c r="D372" i="4"/>
  <c r="B372" i="4"/>
  <c r="A372" i="4"/>
  <c r="H371" i="4"/>
  <c r="D371" i="4"/>
  <c r="B371" i="4"/>
  <c r="A371" i="4"/>
  <c r="H370" i="4"/>
  <c r="D370" i="4"/>
  <c r="B370" i="4"/>
  <c r="A370" i="4"/>
  <c r="H369" i="4"/>
  <c r="D369" i="4"/>
  <c r="B369" i="4"/>
  <c r="A369" i="4"/>
  <c r="H368" i="4"/>
  <c r="D368" i="4"/>
  <c r="B368" i="4"/>
  <c r="A368" i="4"/>
  <c r="H367" i="4"/>
  <c r="D367" i="4"/>
  <c r="B367" i="4"/>
  <c r="A367" i="4"/>
  <c r="H366" i="4"/>
  <c r="D366" i="4"/>
  <c r="B366" i="4"/>
  <c r="A366" i="4"/>
  <c r="H365" i="4"/>
  <c r="D365" i="4"/>
  <c r="B365" i="4"/>
  <c r="A365" i="4"/>
  <c r="H364" i="4"/>
  <c r="D364" i="4"/>
  <c r="B364" i="4"/>
  <c r="A364" i="4"/>
  <c r="H363" i="4"/>
  <c r="D363" i="4"/>
  <c r="B363" i="4"/>
  <c r="A363" i="4"/>
  <c r="H362" i="4"/>
  <c r="D362" i="4"/>
  <c r="B362" i="4"/>
  <c r="A362" i="4"/>
  <c r="H361" i="4"/>
  <c r="D361" i="4"/>
  <c r="B361" i="4"/>
  <c r="A361" i="4"/>
  <c r="H360" i="4"/>
  <c r="D360" i="4"/>
  <c r="B360" i="4"/>
  <c r="A360" i="4"/>
  <c r="H40" i="4"/>
  <c r="D40" i="4"/>
  <c r="B40" i="4"/>
  <c r="A40" i="4"/>
  <c r="H39" i="4"/>
  <c r="D39" i="4"/>
  <c r="B39" i="4"/>
  <c r="A39" i="4"/>
  <c r="H359" i="4"/>
  <c r="D359" i="4"/>
  <c r="B359" i="4"/>
  <c r="A359" i="4"/>
  <c r="H358" i="4"/>
  <c r="D358" i="4"/>
  <c r="B358" i="4"/>
  <c r="A358" i="4"/>
  <c r="H357" i="4"/>
  <c r="D357" i="4"/>
  <c r="B357" i="4"/>
  <c r="A357" i="4"/>
  <c r="H356" i="4"/>
  <c r="D356" i="4"/>
  <c r="B356" i="4"/>
  <c r="A356" i="4"/>
  <c r="H355" i="4"/>
  <c r="D355" i="4"/>
  <c r="B355" i="4"/>
  <c r="A355" i="4"/>
  <c r="H354" i="4"/>
  <c r="D354" i="4"/>
  <c r="B354" i="4"/>
  <c r="A354" i="4"/>
  <c r="H353" i="4"/>
  <c r="D353" i="4"/>
  <c r="B353" i="4"/>
  <c r="A353" i="4"/>
  <c r="H352" i="4"/>
  <c r="D352" i="4"/>
  <c r="B352" i="4"/>
  <c r="A352" i="4"/>
  <c r="H351" i="4"/>
  <c r="D351" i="4"/>
  <c r="B351" i="4"/>
  <c r="A351" i="4"/>
  <c r="H38" i="4"/>
  <c r="D38" i="4"/>
  <c r="B38" i="4"/>
  <c r="A38" i="4"/>
  <c r="H37" i="4"/>
  <c r="D37" i="4"/>
  <c r="B37" i="4"/>
  <c r="A37" i="4"/>
  <c r="H350" i="4"/>
  <c r="D350" i="4"/>
  <c r="B350" i="4"/>
  <c r="A350" i="4"/>
  <c r="H36" i="4"/>
  <c r="D36" i="4"/>
  <c r="B36" i="4"/>
  <c r="A36" i="4"/>
  <c r="H349" i="4"/>
  <c r="D349" i="4"/>
  <c r="B349" i="4"/>
  <c r="A349" i="4"/>
  <c r="H348" i="4"/>
  <c r="D348" i="4"/>
  <c r="B348" i="4"/>
  <c r="A348" i="4"/>
  <c r="H35" i="4"/>
  <c r="D35" i="4"/>
  <c r="B35" i="4"/>
  <c r="A35" i="4"/>
  <c r="H34" i="4"/>
  <c r="D34" i="4"/>
  <c r="B34" i="4"/>
  <c r="A34" i="4"/>
  <c r="H33" i="4"/>
  <c r="D33" i="4"/>
  <c r="B33" i="4"/>
  <c r="A33" i="4"/>
  <c r="H347" i="4"/>
  <c r="D347" i="4"/>
  <c r="B347" i="4"/>
  <c r="A347" i="4"/>
  <c r="H346" i="4"/>
  <c r="D346" i="4"/>
  <c r="B346" i="4"/>
  <c r="A346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28" i="4"/>
  <c r="D28" i="4"/>
  <c r="B28" i="4"/>
  <c r="A28" i="4"/>
  <c r="H27" i="4"/>
  <c r="D27" i="4"/>
  <c r="B27" i="4"/>
  <c r="A27" i="4"/>
  <c r="H26" i="4"/>
  <c r="D26" i="4"/>
  <c r="B26" i="4"/>
  <c r="A26" i="4"/>
  <c r="H25" i="4"/>
  <c r="D25" i="4"/>
  <c r="B25" i="4"/>
  <c r="A25" i="4"/>
  <c r="H24" i="4"/>
  <c r="D24" i="4"/>
  <c r="B24" i="4"/>
  <c r="A24" i="4"/>
  <c r="H23" i="4"/>
  <c r="D23" i="4"/>
  <c r="B23" i="4"/>
  <c r="A23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18" i="4"/>
  <c r="D18" i="4"/>
  <c r="B18" i="4"/>
  <c r="A18" i="4"/>
  <c r="H17" i="4"/>
  <c r="D17" i="4"/>
  <c r="B17" i="4"/>
  <c r="A17" i="4"/>
  <c r="H345" i="4"/>
  <c r="D345" i="4"/>
  <c r="B345" i="4"/>
  <c r="A345" i="4"/>
  <c r="H344" i="4"/>
  <c r="D344" i="4"/>
  <c r="B344" i="4"/>
  <c r="A344" i="4"/>
  <c r="H343" i="4"/>
  <c r="D343" i="4"/>
  <c r="B343" i="4"/>
  <c r="A343" i="4"/>
  <c r="H342" i="4"/>
  <c r="D342" i="4"/>
  <c r="B342" i="4"/>
  <c r="A342" i="4"/>
  <c r="H341" i="4"/>
  <c r="D341" i="4"/>
  <c r="B341" i="4"/>
  <c r="A341" i="4"/>
  <c r="H340" i="4"/>
  <c r="D340" i="4"/>
  <c r="B340" i="4"/>
  <c r="A340" i="4"/>
  <c r="H16" i="4"/>
  <c r="D16" i="4"/>
  <c r="B16" i="4"/>
  <c r="A16" i="4"/>
  <c r="H15" i="4"/>
  <c r="D15" i="4"/>
  <c r="B15" i="4"/>
  <c r="A15" i="4"/>
  <c r="H14" i="4"/>
  <c r="D14" i="4"/>
  <c r="B14" i="4"/>
  <c r="A14" i="4"/>
  <c r="H13" i="4"/>
  <c r="D13" i="4"/>
  <c r="B13" i="4"/>
  <c r="A13" i="4"/>
  <c r="H339" i="4"/>
  <c r="D339" i="4"/>
  <c r="B339" i="4"/>
  <c r="A339" i="4"/>
  <c r="H338" i="4"/>
  <c r="D338" i="4"/>
  <c r="B338" i="4"/>
  <c r="A338" i="4"/>
  <c r="H12" i="4"/>
  <c r="D12" i="4"/>
  <c r="B12" i="4"/>
  <c r="A12" i="4"/>
  <c r="H11" i="4"/>
  <c r="D11" i="4"/>
  <c r="B11" i="4"/>
  <c r="A11" i="4"/>
  <c r="H337" i="4"/>
  <c r="D337" i="4"/>
  <c r="B337" i="4"/>
  <c r="A337" i="4"/>
  <c r="H336" i="4"/>
  <c r="D336" i="4"/>
  <c r="B336" i="4"/>
  <c r="A336" i="4"/>
  <c r="H335" i="4"/>
  <c r="D335" i="4"/>
  <c r="B335" i="4"/>
  <c r="A335" i="4"/>
  <c r="H334" i="4"/>
  <c r="D334" i="4"/>
  <c r="B334" i="4"/>
  <c r="A334" i="4"/>
  <c r="H333" i="4"/>
  <c r="D333" i="4"/>
  <c r="B333" i="4"/>
  <c r="A333" i="4"/>
  <c r="H332" i="4"/>
  <c r="D332" i="4"/>
  <c r="B332" i="4"/>
  <c r="A332" i="4"/>
  <c r="H331" i="4"/>
  <c r="D331" i="4"/>
  <c r="B331" i="4"/>
  <c r="A331" i="4"/>
  <c r="H330" i="4"/>
  <c r="D330" i="4"/>
  <c r="B330" i="4"/>
  <c r="A330" i="4"/>
  <c r="H329" i="4"/>
  <c r="F329" i="4"/>
  <c r="D329" i="4"/>
  <c r="B329" i="4"/>
  <c r="A329" i="4"/>
  <c r="H328" i="4"/>
  <c r="B328" i="4"/>
  <c r="F328" i="4"/>
  <c r="D328" i="4"/>
  <c r="A328" i="4"/>
  <c r="H327" i="4"/>
  <c r="B327" i="4"/>
  <c r="F327" i="4"/>
  <c r="D327" i="4"/>
  <c r="A327" i="4"/>
  <c r="H326" i="4"/>
  <c r="F326" i="4"/>
  <c r="D326" i="4"/>
  <c r="B326" i="4"/>
  <c r="A326" i="4"/>
  <c r="H325" i="4"/>
  <c r="F325" i="4"/>
  <c r="D325" i="4"/>
  <c r="B325" i="4"/>
  <c r="A325" i="4"/>
  <c r="H324" i="4"/>
  <c r="B324" i="4"/>
  <c r="D324" i="4"/>
  <c r="A324" i="4"/>
  <c r="H323" i="4"/>
  <c r="D323" i="4"/>
  <c r="B323" i="4"/>
  <c r="A323" i="4"/>
  <c r="H322" i="4"/>
  <c r="B322" i="4"/>
  <c r="D322" i="4"/>
  <c r="A322" i="4"/>
  <c r="H321" i="4"/>
  <c r="D321" i="4"/>
  <c r="B321" i="4"/>
  <c r="A321" i="4"/>
  <c r="H320" i="4"/>
  <c r="B320" i="4"/>
  <c r="D320" i="4"/>
  <c r="A320" i="4"/>
  <c r="H319" i="4"/>
  <c r="D319" i="4"/>
  <c r="B319" i="4"/>
  <c r="A319" i="4"/>
  <c r="H318" i="4"/>
  <c r="B318" i="4"/>
  <c r="D318" i="4"/>
  <c r="A318" i="4"/>
  <c r="H317" i="4"/>
  <c r="D317" i="4"/>
  <c r="B317" i="4"/>
  <c r="A317" i="4"/>
  <c r="H316" i="4"/>
  <c r="B316" i="4"/>
  <c r="D316" i="4"/>
  <c r="A316" i="4"/>
  <c r="H315" i="4"/>
  <c r="D315" i="4"/>
  <c r="B315" i="4"/>
  <c r="A315" i="4"/>
  <c r="H314" i="4"/>
  <c r="B314" i="4"/>
  <c r="D314" i="4"/>
  <c r="A314" i="4"/>
  <c r="H313" i="4"/>
  <c r="D313" i="4"/>
  <c r="B313" i="4"/>
  <c r="A313" i="4"/>
  <c r="H312" i="4"/>
  <c r="B312" i="4"/>
  <c r="D312" i="4"/>
  <c r="A312" i="4"/>
  <c r="H311" i="4"/>
  <c r="D311" i="4"/>
  <c r="B311" i="4"/>
  <c r="A311" i="4"/>
  <c r="H310" i="4"/>
  <c r="B310" i="4"/>
  <c r="D310" i="4"/>
  <c r="A310" i="4"/>
  <c r="H309" i="4"/>
  <c r="D309" i="4"/>
  <c r="B309" i="4"/>
  <c r="A309" i="4"/>
  <c r="H308" i="4"/>
  <c r="B308" i="4"/>
  <c r="D308" i="4"/>
  <c r="A308" i="4"/>
  <c r="H307" i="4"/>
  <c r="D307" i="4"/>
  <c r="B307" i="4"/>
  <c r="A307" i="4"/>
  <c r="H306" i="4"/>
  <c r="B306" i="4"/>
  <c r="D306" i="4"/>
  <c r="A306" i="4"/>
  <c r="H305" i="4"/>
  <c r="D305" i="4"/>
  <c r="B305" i="4"/>
  <c r="A305" i="4"/>
  <c r="H304" i="4"/>
  <c r="B304" i="4"/>
  <c r="D304" i="4"/>
  <c r="A304" i="4"/>
  <c r="H303" i="4"/>
  <c r="D303" i="4"/>
  <c r="B303" i="4"/>
  <c r="A303" i="4"/>
  <c r="H302" i="4"/>
  <c r="B302" i="4"/>
  <c r="D302" i="4"/>
  <c r="A302" i="4"/>
  <c r="H301" i="4"/>
  <c r="D301" i="4"/>
  <c r="B301" i="4"/>
  <c r="A301" i="4"/>
  <c r="H300" i="4"/>
  <c r="B300" i="4"/>
  <c r="D300" i="4"/>
  <c r="A300" i="4"/>
  <c r="H299" i="4"/>
  <c r="D299" i="4"/>
  <c r="B299" i="4"/>
  <c r="A299" i="4"/>
  <c r="H298" i="4"/>
  <c r="B298" i="4"/>
  <c r="D298" i="4"/>
  <c r="A298" i="4"/>
  <c r="H297" i="4"/>
  <c r="D297" i="4"/>
  <c r="B297" i="4"/>
  <c r="A297" i="4"/>
  <c r="H296" i="4"/>
  <c r="B296" i="4"/>
  <c r="D296" i="4"/>
  <c r="A296" i="4"/>
  <c r="H295" i="4"/>
  <c r="D295" i="4"/>
  <c r="B295" i="4"/>
  <c r="A295" i="4"/>
  <c r="H294" i="4"/>
  <c r="B294" i="4"/>
  <c r="D294" i="4"/>
  <c r="A294" i="4"/>
  <c r="H293" i="4"/>
  <c r="D293" i="4"/>
  <c r="B293" i="4"/>
  <c r="A293" i="4"/>
  <c r="H292" i="4"/>
  <c r="B292" i="4"/>
  <c r="D292" i="4"/>
  <c r="A292" i="4"/>
  <c r="H291" i="4"/>
  <c r="D291" i="4"/>
  <c r="B291" i="4"/>
  <c r="A291" i="4"/>
  <c r="H290" i="4"/>
  <c r="B290" i="4"/>
  <c r="D290" i="4"/>
  <c r="A290" i="4"/>
  <c r="H289" i="4"/>
  <c r="D289" i="4"/>
  <c r="B289" i="4"/>
  <c r="A289" i="4"/>
  <c r="H288" i="4"/>
  <c r="B288" i="4"/>
  <c r="D288" i="4"/>
  <c r="A288" i="4"/>
  <c r="H287" i="4"/>
  <c r="D287" i="4"/>
  <c r="B287" i="4"/>
  <c r="A287" i="4"/>
  <c r="H286" i="4"/>
  <c r="B286" i="4"/>
  <c r="D286" i="4"/>
  <c r="A286" i="4"/>
  <c r="H285" i="4"/>
  <c r="D285" i="4"/>
  <c r="B285" i="4"/>
  <c r="A285" i="4"/>
  <c r="H284" i="4"/>
  <c r="B284" i="4"/>
  <c r="D284" i="4"/>
  <c r="A284" i="4"/>
  <c r="H283" i="4"/>
  <c r="D283" i="4"/>
  <c r="B283" i="4"/>
  <c r="A283" i="4"/>
  <c r="H282" i="4"/>
  <c r="B282" i="4"/>
  <c r="D282" i="4"/>
  <c r="A282" i="4"/>
  <c r="H281" i="4"/>
  <c r="D281" i="4"/>
  <c r="B281" i="4"/>
  <c r="A281" i="4"/>
  <c r="H280" i="4"/>
  <c r="B280" i="4"/>
  <c r="D280" i="4"/>
  <c r="A280" i="4"/>
  <c r="H279" i="4"/>
  <c r="D279" i="4"/>
  <c r="B279" i="4"/>
  <c r="A279" i="4"/>
  <c r="H278" i="4"/>
  <c r="B278" i="4"/>
  <c r="D278" i="4"/>
  <c r="A278" i="4"/>
  <c r="H277" i="4"/>
  <c r="D277" i="4"/>
  <c r="B277" i="4"/>
  <c r="A277" i="4"/>
  <c r="H276" i="4"/>
  <c r="B276" i="4"/>
  <c r="D276" i="4"/>
  <c r="A276" i="4"/>
  <c r="H275" i="4"/>
  <c r="D275" i="4"/>
  <c r="B275" i="4"/>
  <c r="A275" i="4"/>
  <c r="H274" i="4"/>
  <c r="B274" i="4"/>
  <c r="D274" i="4"/>
  <c r="A274" i="4"/>
  <c r="H273" i="4"/>
  <c r="D273" i="4"/>
  <c r="B273" i="4"/>
  <c r="A273" i="4"/>
  <c r="H272" i="4"/>
  <c r="B272" i="4"/>
  <c r="D272" i="4"/>
  <c r="A272" i="4"/>
  <c r="H271" i="4"/>
  <c r="D271" i="4"/>
  <c r="B271" i="4"/>
  <c r="A271" i="4"/>
  <c r="H270" i="4"/>
  <c r="B270" i="4"/>
  <c r="D270" i="4"/>
  <c r="A270" i="4"/>
  <c r="H269" i="4"/>
  <c r="D269" i="4"/>
  <c r="B269" i="4"/>
  <c r="A269" i="4"/>
  <c r="H268" i="4"/>
  <c r="B268" i="4"/>
  <c r="D268" i="4"/>
  <c r="A268" i="4"/>
  <c r="H267" i="4"/>
  <c r="D267" i="4"/>
  <c r="B267" i="4"/>
  <c r="A267" i="4"/>
  <c r="H266" i="4"/>
  <c r="B266" i="4"/>
  <c r="D266" i="4"/>
  <c r="A266" i="4"/>
  <c r="H265" i="4"/>
  <c r="D265" i="4"/>
  <c r="B265" i="4"/>
  <c r="A265" i="4"/>
  <c r="H264" i="4"/>
  <c r="B264" i="4"/>
  <c r="D264" i="4"/>
  <c r="A264" i="4"/>
  <c r="H263" i="4"/>
  <c r="D263" i="4"/>
  <c r="B263" i="4"/>
  <c r="A263" i="4"/>
  <c r="H262" i="4"/>
  <c r="B262" i="4"/>
  <c r="D262" i="4"/>
  <c r="A262" i="4"/>
  <c r="H261" i="4"/>
  <c r="D261" i="4"/>
  <c r="B261" i="4"/>
  <c r="A261" i="4"/>
  <c r="H260" i="4"/>
  <c r="B260" i="4"/>
  <c r="D260" i="4"/>
  <c r="A260" i="4"/>
  <c r="H259" i="4"/>
  <c r="D259" i="4"/>
  <c r="B259" i="4"/>
  <c r="A259" i="4"/>
  <c r="H258" i="4"/>
  <c r="B258" i="4"/>
  <c r="D258" i="4"/>
  <c r="A258" i="4"/>
  <c r="P443" i="1"/>
  <c r="P437" i="1"/>
  <c r="K437" i="1"/>
  <c r="P433" i="1"/>
  <c r="P432" i="1"/>
  <c r="P449" i="1"/>
  <c r="P444" i="1"/>
  <c r="J237" i="1"/>
  <c r="J260" i="1"/>
  <c r="J276" i="1"/>
  <c r="K445" i="1"/>
  <c r="K455" i="1"/>
  <c r="K434" i="1"/>
  <c r="K442" i="1"/>
  <c r="K456" i="1"/>
  <c r="J372" i="1"/>
  <c r="K397" i="1"/>
  <c r="K403" i="1"/>
  <c r="K374" i="1"/>
  <c r="G124" i="1"/>
  <c r="I124" i="1"/>
  <c r="F128" i="1"/>
  <c r="F143" i="1"/>
  <c r="G143" i="1"/>
  <c r="I143" i="1"/>
  <c r="I115" i="1"/>
  <c r="F116" i="1"/>
  <c r="F117" i="1"/>
  <c r="G118" i="1"/>
  <c r="I118" i="1"/>
  <c r="F120" i="1"/>
  <c r="F126" i="1"/>
  <c r="E131" i="1"/>
  <c r="F131" i="1"/>
  <c r="F153" i="1"/>
  <c r="F105" i="1"/>
  <c r="G105" i="1"/>
  <c r="H105" i="1"/>
  <c r="F106" i="1"/>
  <c r="G106" i="1"/>
  <c r="H106" i="1"/>
  <c r="F108" i="1"/>
  <c r="F107" i="1"/>
  <c r="G107" i="1"/>
  <c r="I107" i="1"/>
  <c r="F101" i="1"/>
  <c r="G101" i="1"/>
  <c r="H101" i="1"/>
  <c r="G135" i="1"/>
  <c r="I135" i="1"/>
  <c r="J250" i="1"/>
  <c r="J252" i="1"/>
  <c r="J259" i="1"/>
  <c r="J275" i="1"/>
  <c r="J236" i="1"/>
  <c r="G173" i="1"/>
  <c r="G174" i="1"/>
  <c r="I174" i="1"/>
  <c r="G176" i="1"/>
  <c r="I176" i="1"/>
  <c r="G177" i="1"/>
  <c r="I177" i="1"/>
  <c r="G178" i="1"/>
  <c r="I178" i="1"/>
  <c r="G179" i="1"/>
  <c r="G186" i="1"/>
  <c r="I186" i="1"/>
  <c r="G190" i="1"/>
  <c r="I190" i="1"/>
  <c r="G193" i="1"/>
  <c r="I193" i="1"/>
  <c r="G194" i="1"/>
  <c r="I194" i="1"/>
  <c r="G195" i="1"/>
  <c r="I195" i="1"/>
  <c r="G202" i="1"/>
  <c r="G210" i="1"/>
  <c r="I210" i="1"/>
  <c r="G220" i="1"/>
  <c r="I220" i="1"/>
  <c r="I242" i="1"/>
  <c r="I258" i="1"/>
  <c r="I263" i="1"/>
  <c r="I264" i="1"/>
  <c r="I265" i="1"/>
  <c r="I279" i="1"/>
  <c r="I280" i="1"/>
  <c r="I283" i="1"/>
  <c r="I286" i="1"/>
  <c r="I287" i="1"/>
  <c r="I288" i="1"/>
  <c r="I290" i="1"/>
  <c r="I291" i="1"/>
  <c r="I293" i="1"/>
  <c r="I296" i="1"/>
  <c r="I297" i="1"/>
  <c r="I298" i="1"/>
  <c r="I299" i="1"/>
  <c r="I300" i="1"/>
  <c r="I301" i="1"/>
  <c r="I304" i="1"/>
  <c r="I307" i="1"/>
  <c r="I308" i="1"/>
  <c r="I311" i="1"/>
  <c r="I313" i="1"/>
  <c r="I317" i="1"/>
  <c r="I319" i="1"/>
  <c r="I321" i="1"/>
  <c r="I322" i="1"/>
  <c r="I323" i="1"/>
  <c r="I324" i="1"/>
  <c r="I329" i="1"/>
  <c r="I331" i="1"/>
  <c r="I336" i="1"/>
  <c r="I343" i="1"/>
  <c r="I344" i="1"/>
  <c r="I347" i="1"/>
  <c r="I362" i="1"/>
  <c r="I363" i="1"/>
  <c r="F211" i="1"/>
  <c r="G211" i="1"/>
  <c r="I211" i="1"/>
  <c r="I244" i="1"/>
  <c r="I245" i="1"/>
  <c r="I256" i="1"/>
  <c r="F134" i="1"/>
  <c r="G134" i="1"/>
  <c r="I134" i="1"/>
  <c r="F136" i="1"/>
  <c r="F137" i="1"/>
  <c r="G137" i="1"/>
  <c r="I137" i="1"/>
  <c r="G140" i="1"/>
  <c r="I140" i="1"/>
  <c r="F142" i="1"/>
  <c r="G142" i="1"/>
  <c r="I142" i="1"/>
  <c r="I328" i="1"/>
  <c r="I330" i="1"/>
  <c r="F180" i="1"/>
  <c r="G180" i="1"/>
  <c r="I180" i="1"/>
  <c r="F181" i="1"/>
  <c r="G181" i="1"/>
  <c r="F182" i="1"/>
  <c r="G182" i="1"/>
  <c r="I182" i="1"/>
  <c r="F183" i="1"/>
  <c r="G183" i="1"/>
  <c r="I183" i="1"/>
  <c r="F184" i="1"/>
  <c r="E189" i="1"/>
  <c r="F189" i="1"/>
  <c r="F191" i="1"/>
  <c r="G191" i="1"/>
  <c r="F192" i="1"/>
  <c r="G192" i="1"/>
  <c r="F196" i="1"/>
  <c r="G196" i="1"/>
  <c r="I196" i="1"/>
  <c r="F197" i="1"/>
  <c r="G197" i="1"/>
  <c r="I197" i="1"/>
  <c r="F198" i="1"/>
  <c r="G198" i="1"/>
  <c r="I198" i="1"/>
  <c r="F199" i="1"/>
  <c r="G199" i="1"/>
  <c r="I199" i="1"/>
  <c r="F200" i="1"/>
  <c r="G200" i="1"/>
  <c r="I200" i="1"/>
  <c r="F201" i="1"/>
  <c r="G201" i="1"/>
  <c r="I201" i="1"/>
  <c r="F205" i="1"/>
  <c r="G205" i="1"/>
  <c r="I205" i="1"/>
  <c r="F206" i="1"/>
  <c r="G206" i="1"/>
  <c r="I206" i="1"/>
  <c r="F212" i="1"/>
  <c r="G212" i="1"/>
  <c r="I212" i="1"/>
  <c r="F218" i="1"/>
  <c r="F219" i="1"/>
  <c r="G219" i="1"/>
  <c r="I219" i="1"/>
  <c r="F221" i="1"/>
  <c r="G221" i="1"/>
  <c r="I221" i="1"/>
  <c r="F222" i="1"/>
  <c r="G222" i="1"/>
  <c r="I222" i="1"/>
  <c r="F223" i="1"/>
  <c r="F224" i="1"/>
  <c r="F225" i="1"/>
  <c r="O225" i="1"/>
  <c r="R225" i="1" s="1"/>
  <c r="T225" i="1" s="1"/>
  <c r="F226" i="1"/>
  <c r="G226" i="1"/>
  <c r="I226" i="1"/>
  <c r="F232" i="1"/>
  <c r="O232" i="1"/>
  <c r="G232" i="1"/>
  <c r="I232" i="1"/>
  <c r="I238" i="1"/>
  <c r="I239" i="1"/>
  <c r="I240" i="1"/>
  <c r="I248" i="1"/>
  <c r="I249" i="1"/>
  <c r="I266" i="1"/>
  <c r="I281" i="1"/>
  <c r="I289" i="1"/>
  <c r="I294" i="1"/>
  <c r="I295" i="1"/>
  <c r="I303" i="1"/>
  <c r="I309" i="1"/>
  <c r="I314" i="1"/>
  <c r="I315" i="1"/>
  <c r="I318" i="1"/>
  <c r="F203" i="1"/>
  <c r="G203" i="1"/>
  <c r="I203" i="1"/>
  <c r="F204" i="1"/>
  <c r="G204" i="1"/>
  <c r="I204" i="1"/>
  <c r="F207" i="1"/>
  <c r="F208" i="1"/>
  <c r="G208" i="1"/>
  <c r="F209" i="1"/>
  <c r="F213" i="1"/>
  <c r="G213" i="1"/>
  <c r="I213" i="1"/>
  <c r="F214" i="1"/>
  <c r="G214" i="1"/>
  <c r="I214" i="1"/>
  <c r="F215" i="1"/>
  <c r="G215" i="1"/>
  <c r="F216" i="1"/>
  <c r="F217" i="1"/>
  <c r="F227" i="1"/>
  <c r="G227" i="1"/>
  <c r="I227" i="1"/>
  <c r="F228" i="1"/>
  <c r="E229" i="1"/>
  <c r="F229" i="1"/>
  <c r="G229" i="1"/>
  <c r="I229" i="1"/>
  <c r="F230" i="1"/>
  <c r="F233" i="1"/>
  <c r="G233" i="1"/>
  <c r="I233" i="1"/>
  <c r="I234" i="1"/>
  <c r="I243" i="1"/>
  <c r="I247" i="1"/>
  <c r="I267" i="1"/>
  <c r="I269" i="1"/>
  <c r="I271" i="1"/>
  <c r="I273" i="1"/>
  <c r="I274" i="1"/>
  <c r="I284" i="1"/>
  <c r="I285" i="1"/>
  <c r="G170" i="1"/>
  <c r="I170" i="1"/>
  <c r="P454" i="1"/>
  <c r="P455" i="1"/>
  <c r="P456" i="1"/>
  <c r="P445" i="1"/>
  <c r="P446" i="1"/>
  <c r="P450" i="1"/>
  <c r="P451" i="1"/>
  <c r="P452" i="1"/>
  <c r="P453" i="1"/>
  <c r="P426" i="1"/>
  <c r="P427" i="1"/>
  <c r="P428" i="1"/>
  <c r="P430" i="1"/>
  <c r="P431" i="1"/>
  <c r="P434" i="1"/>
  <c r="P435" i="1"/>
  <c r="P436" i="1"/>
  <c r="P438" i="1"/>
  <c r="P439" i="1"/>
  <c r="P440" i="1"/>
  <c r="P442" i="1"/>
  <c r="P447" i="1"/>
  <c r="P448" i="1"/>
  <c r="O408" i="1"/>
  <c r="R408" i="1" s="1"/>
  <c r="P408" i="1"/>
  <c r="P412" i="1"/>
  <c r="P441" i="1"/>
  <c r="P415" i="1"/>
  <c r="O395" i="1"/>
  <c r="R395" i="1" s="1"/>
  <c r="T395" i="1" s="1"/>
  <c r="P395" i="1"/>
  <c r="P384" i="1"/>
  <c r="P429" i="1"/>
  <c r="P420" i="1"/>
  <c r="P421" i="1"/>
  <c r="P414" i="1"/>
  <c r="C17" i="1"/>
  <c r="P406" i="1"/>
  <c r="O396" i="1"/>
  <c r="R396" i="1" s="1"/>
  <c r="T396" i="1" s="1"/>
  <c r="P396" i="1"/>
  <c r="P153" i="1"/>
  <c r="O101" i="1"/>
  <c r="R101" i="1" s="1"/>
  <c r="T101" i="1" s="1"/>
  <c r="P101" i="1"/>
  <c r="P102" i="1"/>
  <c r="P105" i="1"/>
  <c r="P106" i="1"/>
  <c r="P107" i="1"/>
  <c r="P108" i="1"/>
  <c r="P115" i="1"/>
  <c r="P116" i="1"/>
  <c r="P117" i="1"/>
  <c r="P118" i="1"/>
  <c r="P119" i="1"/>
  <c r="P120" i="1"/>
  <c r="P121" i="1"/>
  <c r="P123" i="1"/>
  <c r="P124" i="1"/>
  <c r="P125" i="1"/>
  <c r="P126" i="1"/>
  <c r="P128" i="1"/>
  <c r="P129" i="1"/>
  <c r="O130" i="1"/>
  <c r="R130" i="1" s="1"/>
  <c r="T130" i="1" s="1"/>
  <c r="P130" i="1"/>
  <c r="P131" i="1"/>
  <c r="P143" i="1"/>
  <c r="P397" i="1"/>
  <c r="P402" i="1"/>
  <c r="P403" i="1"/>
  <c r="P404" i="1"/>
  <c r="O410" i="1"/>
  <c r="R410" i="1" s="1"/>
  <c r="T410" i="1" s="1"/>
  <c r="P410" i="1"/>
  <c r="P122" i="1"/>
  <c r="P127" i="1"/>
  <c r="P399" i="1"/>
  <c r="P388" i="1"/>
  <c r="O245" i="1"/>
  <c r="R245" i="1" s="1"/>
  <c r="T245" i="1" s="1"/>
  <c r="O330" i="1"/>
  <c r="R330" i="1" s="1"/>
  <c r="T330" i="1" s="1"/>
  <c r="O356" i="1"/>
  <c r="R356" i="1" s="1"/>
  <c r="T356" i="1" s="1"/>
  <c r="O191" i="1"/>
  <c r="R191" i="1" s="1"/>
  <c r="T191" i="1" s="1"/>
  <c r="O222" i="1"/>
  <c r="R222" i="1" s="1"/>
  <c r="T222" i="1" s="1"/>
  <c r="O238" i="1"/>
  <c r="R238" i="1" s="1"/>
  <c r="T238" i="1" s="1"/>
  <c r="O257" i="1"/>
  <c r="R257" i="1" s="1"/>
  <c r="T257" i="1" s="1"/>
  <c r="O289" i="1"/>
  <c r="R289" i="1" s="1"/>
  <c r="T289" i="1" s="1"/>
  <c r="O309" i="1"/>
  <c r="R309" i="1" s="1"/>
  <c r="T309" i="1" s="1"/>
  <c r="O315" i="1"/>
  <c r="R315" i="1" s="1"/>
  <c r="T315" i="1" s="1"/>
  <c r="O208" i="1"/>
  <c r="R208" i="1" s="1"/>
  <c r="T208" i="1" s="1"/>
  <c r="O234" i="1"/>
  <c r="R234" i="1" s="1"/>
  <c r="T234" i="1" s="1"/>
  <c r="O270" i="1"/>
  <c r="R270" i="1" s="1"/>
  <c r="T270" i="1" s="1"/>
  <c r="O273" i="1"/>
  <c r="R273" i="1" s="1"/>
  <c r="T273" i="1" s="1"/>
  <c r="O292" i="1"/>
  <c r="R292" i="1" s="1"/>
  <c r="T292" i="1" s="1"/>
  <c r="O275" i="1"/>
  <c r="R275" i="1" s="1"/>
  <c r="T275" i="1" s="1"/>
  <c r="O372" i="1"/>
  <c r="R372" i="1" s="1"/>
  <c r="T372" i="1" s="1"/>
  <c r="O177" i="1"/>
  <c r="R177" i="1" s="1"/>
  <c r="T177" i="1" s="1"/>
  <c r="O186" i="1"/>
  <c r="R186" i="1" s="1"/>
  <c r="T186" i="1" s="1"/>
  <c r="O202" i="1"/>
  <c r="R202" i="1" s="1"/>
  <c r="T202" i="1" s="1"/>
  <c r="O242" i="1"/>
  <c r="R242" i="1" s="1"/>
  <c r="T242" i="1" s="1"/>
  <c r="O278" i="1"/>
  <c r="R278" i="1" s="1"/>
  <c r="T278" i="1" s="1"/>
  <c r="O283" i="1"/>
  <c r="R283" i="1" s="1"/>
  <c r="T283" i="1" s="1"/>
  <c r="O291" i="1"/>
  <c r="R291" i="1" s="1"/>
  <c r="T291" i="1" s="1"/>
  <c r="O297" i="1"/>
  <c r="R297" i="1" s="1"/>
  <c r="T297" i="1" s="1"/>
  <c r="O302" i="1"/>
  <c r="R302" i="1" s="1"/>
  <c r="T302" i="1" s="1"/>
  <c r="O308" i="1"/>
  <c r="R308" i="1" s="1"/>
  <c r="T308" i="1" s="1"/>
  <c r="O317" i="1"/>
  <c r="R317" i="1" s="1"/>
  <c r="T317" i="1" s="1"/>
  <c r="O322" i="1"/>
  <c r="R322" i="1" s="1"/>
  <c r="T322" i="1" s="1"/>
  <c r="O334" i="1"/>
  <c r="R334" i="1" s="1"/>
  <c r="T334" i="1" s="1"/>
  <c r="O349" i="1"/>
  <c r="R349" i="1" s="1"/>
  <c r="T349" i="1" s="1"/>
  <c r="O357" i="1"/>
  <c r="R357" i="1" s="1"/>
  <c r="T357" i="1" s="1"/>
  <c r="O363" i="1"/>
  <c r="R363" i="1" s="1"/>
  <c r="T363" i="1" s="1"/>
  <c r="O237" i="1"/>
  <c r="R237" i="1" s="1"/>
  <c r="T237" i="1" s="1"/>
  <c r="O276" i="1"/>
  <c r="R276" i="1" s="1"/>
  <c r="T276" i="1" s="1"/>
  <c r="P136" i="1"/>
  <c r="P137" i="1"/>
  <c r="P140" i="1"/>
  <c r="P142" i="1"/>
  <c r="P180" i="1"/>
  <c r="P181" i="1"/>
  <c r="P182" i="1"/>
  <c r="P183" i="1"/>
  <c r="P184" i="1"/>
  <c r="P189" i="1"/>
  <c r="P191" i="1"/>
  <c r="P192" i="1"/>
  <c r="P196" i="1"/>
  <c r="P197" i="1"/>
  <c r="P198" i="1"/>
  <c r="P199" i="1"/>
  <c r="P200" i="1"/>
  <c r="P201" i="1"/>
  <c r="P203" i="1"/>
  <c r="P204" i="1"/>
  <c r="P205" i="1"/>
  <c r="P206" i="1"/>
  <c r="P207" i="1"/>
  <c r="P208" i="1"/>
  <c r="P209" i="1"/>
  <c r="P211" i="1"/>
  <c r="P212" i="1"/>
  <c r="P213" i="1"/>
  <c r="P214" i="1"/>
  <c r="P215" i="1"/>
  <c r="P216" i="1"/>
  <c r="P217" i="1"/>
  <c r="P218" i="1"/>
  <c r="P219" i="1"/>
  <c r="P221" i="1"/>
  <c r="P222" i="1"/>
  <c r="P223" i="1"/>
  <c r="P224" i="1"/>
  <c r="P225" i="1"/>
  <c r="P226" i="1"/>
  <c r="P227" i="1"/>
  <c r="P228" i="1"/>
  <c r="P229" i="1"/>
  <c r="P230" i="1"/>
  <c r="P232" i="1"/>
  <c r="P233" i="1"/>
  <c r="P234" i="1"/>
  <c r="P235" i="1"/>
  <c r="P237" i="1"/>
  <c r="P238" i="1"/>
  <c r="P239" i="1"/>
  <c r="P240" i="1"/>
  <c r="P241" i="1"/>
  <c r="P243" i="1"/>
  <c r="P244" i="1"/>
  <c r="P245" i="1"/>
  <c r="P246" i="1"/>
  <c r="P247" i="1"/>
  <c r="P248" i="1"/>
  <c r="P249" i="1"/>
  <c r="P251" i="1"/>
  <c r="P253" i="1"/>
  <c r="P255" i="1"/>
  <c r="P256" i="1"/>
  <c r="P257" i="1"/>
  <c r="P260" i="1"/>
  <c r="P266" i="1"/>
  <c r="P267" i="1"/>
  <c r="P268" i="1"/>
  <c r="P269" i="1"/>
  <c r="P270" i="1"/>
  <c r="P271" i="1"/>
  <c r="P272" i="1"/>
  <c r="P273" i="1"/>
  <c r="P274" i="1"/>
  <c r="P276" i="1"/>
  <c r="P277" i="1"/>
  <c r="P281" i="1"/>
  <c r="P282" i="1"/>
  <c r="P284" i="1"/>
  <c r="P285" i="1"/>
  <c r="P289" i="1"/>
  <c r="P292" i="1"/>
  <c r="P294" i="1"/>
  <c r="P295" i="1"/>
  <c r="P303" i="1"/>
  <c r="P305" i="1"/>
  <c r="P306" i="1"/>
  <c r="P309" i="1"/>
  <c r="P310" i="1"/>
  <c r="P312" i="1"/>
  <c r="P314" i="1"/>
  <c r="P315" i="1"/>
  <c r="P318" i="1"/>
  <c r="P320" i="1"/>
  <c r="P325" i="1"/>
  <c r="P326" i="1"/>
  <c r="P327" i="1"/>
  <c r="P328" i="1"/>
  <c r="P330" i="1"/>
  <c r="P332" i="1"/>
  <c r="P333" i="1"/>
  <c r="P345" i="1"/>
  <c r="P350" i="1"/>
  <c r="P352" i="1"/>
  <c r="P353" i="1"/>
  <c r="P355" i="1"/>
  <c r="P356" i="1"/>
  <c r="P360" i="1"/>
  <c r="P368" i="1"/>
  <c r="P134" i="1"/>
  <c r="P329" i="1"/>
  <c r="P331" i="1"/>
  <c r="P334" i="1"/>
  <c r="P335" i="1"/>
  <c r="P336" i="1"/>
  <c r="P343" i="1"/>
  <c r="P344" i="1"/>
  <c r="P347" i="1"/>
  <c r="P348" i="1"/>
  <c r="P349" i="1"/>
  <c r="P351" i="1"/>
  <c r="P354" i="1"/>
  <c r="P357" i="1"/>
  <c r="P358" i="1"/>
  <c r="P359" i="1"/>
  <c r="P361" i="1"/>
  <c r="P362" i="1"/>
  <c r="P363" i="1"/>
  <c r="P364" i="1"/>
  <c r="P365" i="1"/>
  <c r="P366" i="1"/>
  <c r="P387" i="1"/>
  <c r="P372" i="1"/>
  <c r="P236" i="1"/>
  <c r="P250" i="1"/>
  <c r="P252" i="1"/>
  <c r="P254" i="1"/>
  <c r="P259" i="1"/>
  <c r="P275" i="1"/>
  <c r="E135" i="1"/>
  <c r="P135" i="1"/>
  <c r="P170" i="1"/>
  <c r="P173" i="1"/>
  <c r="P174" i="1"/>
  <c r="P176" i="1"/>
  <c r="P177" i="1"/>
  <c r="P178" i="1"/>
  <c r="P179" i="1"/>
  <c r="P186" i="1"/>
  <c r="P190" i="1"/>
  <c r="P193" i="1"/>
  <c r="P194" i="1"/>
  <c r="P195" i="1"/>
  <c r="P202" i="1"/>
  <c r="P210" i="1"/>
  <c r="P220" i="1"/>
  <c r="P242" i="1"/>
  <c r="P258" i="1"/>
  <c r="P263" i="1"/>
  <c r="P264" i="1"/>
  <c r="P265" i="1"/>
  <c r="P278" i="1"/>
  <c r="P279" i="1"/>
  <c r="P280" i="1"/>
  <c r="P283" i="1"/>
  <c r="P286" i="1"/>
  <c r="P287" i="1"/>
  <c r="P288" i="1"/>
  <c r="P290" i="1"/>
  <c r="P291" i="1"/>
  <c r="P293" i="1"/>
  <c r="P296" i="1"/>
  <c r="P297" i="1"/>
  <c r="P298" i="1"/>
  <c r="P299" i="1"/>
  <c r="P300" i="1"/>
  <c r="P301" i="1"/>
  <c r="P302" i="1"/>
  <c r="P304" i="1"/>
  <c r="P307" i="1"/>
  <c r="P308" i="1"/>
  <c r="P311" i="1"/>
  <c r="P313" i="1"/>
  <c r="P316" i="1"/>
  <c r="P317" i="1"/>
  <c r="P319" i="1"/>
  <c r="P321" i="1"/>
  <c r="P322" i="1"/>
  <c r="P323" i="1"/>
  <c r="P324" i="1"/>
  <c r="P374" i="1"/>
  <c r="G486" i="1"/>
  <c r="K486" i="1"/>
  <c r="G483" i="1"/>
  <c r="K483" i="1"/>
  <c r="G189" i="1"/>
  <c r="I189" i="1"/>
  <c r="G122" i="1"/>
  <c r="I122" i="1"/>
  <c r="G125" i="1"/>
  <c r="I125" i="1"/>
  <c r="I208" i="1"/>
  <c r="I365" i="1"/>
  <c r="G127" i="1"/>
  <c r="I127" i="1"/>
  <c r="G121" i="1"/>
  <c r="I121" i="1"/>
  <c r="J254" i="1"/>
  <c r="G228" i="1"/>
  <c r="I228" i="1"/>
  <c r="G216" i="1"/>
  <c r="I216" i="1"/>
  <c r="G224" i="1"/>
  <c r="I224" i="1"/>
  <c r="I192" i="1"/>
  <c r="G136" i="1"/>
  <c r="I136" i="1"/>
  <c r="I202" i="1"/>
  <c r="G108" i="1"/>
  <c r="H108" i="1"/>
  <c r="G117" i="1"/>
  <c r="I117" i="1"/>
  <c r="G128" i="1"/>
  <c r="I128" i="1"/>
  <c r="E20" i="4"/>
  <c r="E23" i="4"/>
  <c r="E133" i="4"/>
  <c r="G441" i="1"/>
  <c r="K441" i="1"/>
  <c r="G436" i="1"/>
  <c r="K436" i="1"/>
  <c r="G432" i="1"/>
  <c r="K432" i="1"/>
  <c r="G413" i="1"/>
  <c r="H413" i="1"/>
  <c r="G389" i="1"/>
  <c r="H389" i="1"/>
  <c r="G377" i="1"/>
  <c r="H377" i="1"/>
  <c r="G166" i="1"/>
  <c r="H166" i="1"/>
  <c r="O162" i="1"/>
  <c r="R162" i="1" s="1"/>
  <c r="T162" i="1" s="1"/>
  <c r="G162" i="1"/>
  <c r="H162" i="1"/>
  <c r="G157" i="1"/>
  <c r="H157" i="1"/>
  <c r="O157" i="1"/>
  <c r="R157" i="1" s="1"/>
  <c r="T157" i="1" s="1"/>
  <c r="G111" i="1"/>
  <c r="H111" i="1"/>
  <c r="F388" i="1"/>
  <c r="E218" i="4"/>
  <c r="G431" i="1"/>
  <c r="K431" i="1"/>
  <c r="G376" i="1"/>
  <c r="H376" i="1"/>
  <c r="G339" i="1"/>
  <c r="J339" i="1"/>
  <c r="G149" i="1"/>
  <c r="H149" i="1"/>
  <c r="O149" i="1"/>
  <c r="R149" i="1" s="1"/>
  <c r="T149" i="1" s="1"/>
  <c r="G145" i="1"/>
  <c r="H145" i="1"/>
  <c r="G133" i="1"/>
  <c r="H133" i="1"/>
  <c r="O328" i="1"/>
  <c r="R328" i="1" s="1"/>
  <c r="T328" i="1" s="1"/>
  <c r="G230" i="1"/>
  <c r="I230" i="1"/>
  <c r="I215" i="1"/>
  <c r="I181" i="1"/>
  <c r="G153" i="1"/>
  <c r="I153" i="1"/>
  <c r="E24" i="4"/>
  <c r="E27" i="4"/>
  <c r="E347" i="4"/>
  <c r="G449" i="1"/>
  <c r="K449" i="1"/>
  <c r="G444" i="1"/>
  <c r="K444" i="1"/>
  <c r="G440" i="1"/>
  <c r="K440" i="1"/>
  <c r="G430" i="1"/>
  <c r="K430" i="1"/>
  <c r="G401" i="1"/>
  <c r="K401" i="1"/>
  <c r="G392" i="1"/>
  <c r="K392" i="1"/>
  <c r="O386" i="1"/>
  <c r="R386" i="1" s="1"/>
  <c r="T386" i="1" s="1"/>
  <c r="G386" i="1"/>
  <c r="K386" i="1"/>
  <c r="G231" i="1"/>
  <c r="H231" i="1"/>
  <c r="G165" i="1"/>
  <c r="H165" i="1"/>
  <c r="G109" i="1"/>
  <c r="H109" i="1"/>
  <c r="G99" i="1"/>
  <c r="H99" i="1"/>
  <c r="I179" i="1"/>
  <c r="G120" i="1"/>
  <c r="I120" i="1"/>
  <c r="G116" i="1"/>
  <c r="I116" i="1"/>
  <c r="G426" i="1"/>
  <c r="K426" i="1"/>
  <c r="F406" i="1"/>
  <c r="E224" i="4"/>
  <c r="G439" i="1"/>
  <c r="K439" i="1"/>
  <c r="G385" i="1"/>
  <c r="K385" i="1"/>
  <c r="G367" i="1"/>
  <c r="H367" i="1"/>
  <c r="G160" i="1"/>
  <c r="H160" i="1"/>
  <c r="G148" i="1"/>
  <c r="H148" i="1"/>
  <c r="O447" i="1"/>
  <c r="R447" i="1" s="1"/>
  <c r="T447" i="1" s="1"/>
  <c r="Z38" i="5"/>
  <c r="G38" i="5"/>
  <c r="G123" i="1"/>
  <c r="I123" i="1"/>
  <c r="G448" i="1"/>
  <c r="K448" i="1"/>
  <c r="G418" i="1"/>
  <c r="K418" i="1"/>
  <c r="G409" i="1"/>
  <c r="H409" i="1"/>
  <c r="G400" i="1"/>
  <c r="K400" i="1"/>
  <c r="G171" i="1"/>
  <c r="H171" i="1"/>
  <c r="G141" i="1"/>
  <c r="H141" i="1"/>
  <c r="G104" i="1"/>
  <c r="H104" i="1"/>
  <c r="O143" i="1"/>
  <c r="R143" i="1" s="1"/>
  <c r="T143" i="1" s="1"/>
  <c r="E22" i="4"/>
  <c r="E25" i="4"/>
  <c r="E135" i="4"/>
  <c r="G429" i="1"/>
  <c r="K429" i="1"/>
  <c r="G398" i="1"/>
  <c r="K398" i="1"/>
  <c r="G342" i="1"/>
  <c r="J342" i="1"/>
  <c r="G154" i="1"/>
  <c r="H154" i="1"/>
  <c r="O154" i="1"/>
  <c r="R154" i="1" s="1"/>
  <c r="T154" i="1" s="1"/>
  <c r="G97" i="1"/>
  <c r="H97" i="1"/>
  <c r="O97" i="1"/>
  <c r="R97" i="1" s="1"/>
  <c r="T97" i="1" s="1"/>
  <c r="E296" i="4"/>
  <c r="E12" i="4"/>
  <c r="E19" i="4"/>
  <c r="E32" i="4"/>
  <c r="E145" i="4"/>
  <c r="G446" i="1"/>
  <c r="G433" i="1"/>
  <c r="K433" i="1"/>
  <c r="G423" i="1"/>
  <c r="K423" i="1"/>
  <c r="G417" i="1"/>
  <c r="H417" i="1"/>
  <c r="G378" i="1"/>
  <c r="H378" i="1"/>
  <c r="G371" i="1"/>
  <c r="H371" i="1"/>
  <c r="G168" i="1"/>
  <c r="H168" i="1"/>
  <c r="G113" i="1"/>
  <c r="H113" i="1"/>
  <c r="O113" i="1"/>
  <c r="R113" i="1" s="1"/>
  <c r="T113" i="1" s="1"/>
  <c r="E186" i="4"/>
  <c r="G416" i="1"/>
  <c r="H416" i="1"/>
  <c r="G340" i="1"/>
  <c r="J340" i="1"/>
  <c r="O262" i="1"/>
  <c r="R262" i="1" s="1"/>
  <c r="T262" i="1" s="1"/>
  <c r="G262" i="1"/>
  <c r="H262" i="1"/>
  <c r="G185" i="1"/>
  <c r="H185" i="1"/>
  <c r="G151" i="1"/>
  <c r="H151" i="1"/>
  <c r="O151" i="1"/>
  <c r="R151" i="1" s="1"/>
  <c r="T151" i="1" s="1"/>
  <c r="O465" i="1"/>
  <c r="R465" i="1" s="1"/>
  <c r="T465" i="1" s="1"/>
  <c r="O132" i="1"/>
  <c r="R132" i="1" s="1"/>
  <c r="T132" i="1" s="1"/>
  <c r="O460" i="1"/>
  <c r="R460" i="1" s="1"/>
  <c r="T460" i="1" s="1"/>
  <c r="O144" i="1"/>
  <c r="R144" i="1" s="1"/>
  <c r="T144" i="1" s="1"/>
  <c r="O373" i="1"/>
  <c r="R373" i="1" s="1"/>
  <c r="T373" i="1" s="1"/>
  <c r="O106" i="1"/>
  <c r="R106" i="1" s="1"/>
  <c r="T106" i="1" s="1"/>
  <c r="O158" i="1"/>
  <c r="R158" i="1" s="1"/>
  <c r="T158" i="1" s="1"/>
  <c r="O155" i="1"/>
  <c r="R155" i="1" s="1"/>
  <c r="T155" i="1" s="1"/>
  <c r="O261" i="1"/>
  <c r="R261" i="1" s="1"/>
  <c r="T261" i="1" s="1"/>
  <c r="O459" i="1"/>
  <c r="R459" i="1" s="1"/>
  <c r="T459" i="1" s="1"/>
  <c r="O338" i="1"/>
  <c r="R338" i="1" s="1"/>
  <c r="T338" i="1" s="1"/>
  <c r="O461" i="1"/>
  <c r="R461" i="1" s="1"/>
  <c r="T461" i="1" s="1"/>
  <c r="G428" i="1"/>
  <c r="K428" i="1"/>
  <c r="G451" i="1"/>
  <c r="G443" i="1"/>
  <c r="K443" i="1"/>
  <c r="G435" i="1"/>
  <c r="K435" i="1"/>
  <c r="G422" i="1"/>
  <c r="K422" i="1"/>
  <c r="T417" i="5"/>
  <c r="AF379" i="5"/>
  <c r="T379" i="5"/>
  <c r="AF188" i="5"/>
  <c r="AF132" i="5"/>
  <c r="AF145" i="5"/>
  <c r="AF150" i="5"/>
  <c r="T150" i="5"/>
  <c r="T146" i="5"/>
  <c r="AF97" i="5"/>
  <c r="AF96" i="5"/>
  <c r="AF86" i="5"/>
  <c r="AF30" i="5"/>
  <c r="AF24" i="5"/>
  <c r="AF355" i="5"/>
  <c r="T355" i="5"/>
  <c r="AF200" i="5"/>
  <c r="AF205" i="5"/>
  <c r="AF287" i="5"/>
  <c r="T287" i="5"/>
  <c r="AF135" i="5"/>
  <c r="T135" i="5"/>
  <c r="AF177" i="5"/>
  <c r="AF181" i="5"/>
  <c r="AF291" i="5"/>
  <c r="T291" i="5"/>
  <c r="AF466" i="5"/>
  <c r="AF433" i="5"/>
  <c r="AF424" i="5"/>
  <c r="T407" i="5"/>
  <c r="T382" i="5"/>
  <c r="AC24" i="5"/>
  <c r="G32" i="5"/>
  <c r="Z32" i="5"/>
  <c r="G22" i="5"/>
  <c r="Z22" i="5"/>
  <c r="AC42" i="5"/>
  <c r="H42" i="5"/>
  <c r="Z53" i="5"/>
  <c r="G53" i="5"/>
  <c r="H26" i="5"/>
  <c r="AC26" i="5"/>
  <c r="G54" i="5"/>
  <c r="Z54" i="5"/>
  <c r="O442" i="1"/>
  <c r="R442" i="1" s="1"/>
  <c r="T442" i="1" s="1"/>
  <c r="AC25" i="5"/>
  <c r="H25" i="5"/>
  <c r="G92" i="5"/>
  <c r="Z92" i="5"/>
  <c r="AF38" i="5"/>
  <c r="Z26" i="5"/>
  <c r="AC27" i="5"/>
  <c r="H27" i="5"/>
  <c r="AC70" i="5"/>
  <c r="H70" i="5"/>
  <c r="Z21" i="5"/>
  <c r="G21" i="5"/>
  <c r="AF112" i="5"/>
  <c r="AF80" i="5"/>
  <c r="AF59" i="5"/>
  <c r="AF43" i="5"/>
  <c r="AF296" i="5"/>
  <c r="AF310" i="5"/>
  <c r="AF290" i="5"/>
  <c r="AF274" i="5"/>
  <c r="AF226" i="5"/>
  <c r="AF293" i="5"/>
  <c r="AF268" i="5"/>
  <c r="AF190" i="5"/>
  <c r="AF464" i="5"/>
  <c r="AF432" i="5"/>
  <c r="G51" i="5"/>
  <c r="AF51" i="5"/>
  <c r="Z51" i="5"/>
  <c r="G41" i="5"/>
  <c r="Z41" i="5"/>
  <c r="Z43" i="5"/>
  <c r="Z61" i="5"/>
  <c r="G61" i="5"/>
  <c r="G31" i="5"/>
  <c r="Z31" i="5"/>
  <c r="G94" i="5"/>
  <c r="Z94" i="5"/>
  <c r="AF148" i="5"/>
  <c r="AF109" i="5"/>
  <c r="AF102" i="5"/>
  <c r="AF186" i="5"/>
  <c r="AF263" i="5"/>
  <c r="AF220" i="5"/>
  <c r="AF224" i="5"/>
  <c r="AF297" i="5"/>
  <c r="AF301" i="5"/>
  <c r="AF278" i="5"/>
  <c r="AF279" i="5"/>
  <c r="AF302" i="5"/>
  <c r="AF313" i="5"/>
  <c r="AF178" i="5"/>
  <c r="AF267" i="5"/>
  <c r="AF462" i="5"/>
  <c r="AF431" i="5"/>
  <c r="AF22" i="5"/>
  <c r="AC28" i="5"/>
  <c r="G40" i="5"/>
  <c r="Z40" i="5"/>
  <c r="G62" i="5"/>
  <c r="Z62" i="5"/>
  <c r="G147" i="5"/>
  <c r="Z147" i="5"/>
  <c r="G103" i="5"/>
  <c r="Z103" i="5"/>
  <c r="AF101" i="5"/>
  <c r="AF147" i="5"/>
  <c r="AF79" i="5"/>
  <c r="AF70" i="5"/>
  <c r="AF58" i="5"/>
  <c r="AF55" i="5"/>
  <c r="AF32" i="5"/>
  <c r="AF195" i="5"/>
  <c r="AF288" i="5"/>
  <c r="AF214" i="5"/>
  <c r="AF140" i="5"/>
  <c r="AF308" i="5"/>
  <c r="AF304" i="5"/>
  <c r="AF307" i="5"/>
  <c r="AF321" i="5"/>
  <c r="AF123" i="5"/>
  <c r="AF316" i="5"/>
  <c r="AF324" i="5"/>
  <c r="AF322" i="5"/>
  <c r="AF317" i="5"/>
  <c r="AF461" i="5"/>
  <c r="AF391" i="5"/>
  <c r="Z73" i="5"/>
  <c r="Z44" i="5"/>
  <c r="G44" i="5"/>
  <c r="AC55" i="5"/>
  <c r="Z57" i="5"/>
  <c r="G77" i="5"/>
  <c r="Z77" i="5"/>
  <c r="G84" i="5"/>
  <c r="Z84" i="5"/>
  <c r="G98" i="5"/>
  <c r="Z98" i="5"/>
  <c r="AF376" i="5"/>
  <c r="AF231" i="5"/>
  <c r="AF138" i="5"/>
  <c r="AF161" i="5"/>
  <c r="AF100" i="5"/>
  <c r="AF104" i="5"/>
  <c r="AF149" i="5"/>
  <c r="AF95" i="5"/>
  <c r="AF346" i="5"/>
  <c r="AF69" i="5"/>
  <c r="AF53" i="5"/>
  <c r="AF35" i="5"/>
  <c r="AF318" i="5"/>
  <c r="AF176" i="5"/>
  <c r="AF286" i="5"/>
  <c r="AF211" i="5"/>
  <c r="AF222" i="5"/>
  <c r="AF319" i="5"/>
  <c r="AF219" i="5"/>
  <c r="AF265" i="5"/>
  <c r="AF418" i="5"/>
  <c r="AF255" i="5"/>
  <c r="AF27" i="5"/>
  <c r="Z30" i="5"/>
  <c r="G56" i="5"/>
  <c r="Z56" i="5"/>
  <c r="G34" i="5"/>
  <c r="AF34" i="5"/>
  <c r="Z34" i="5"/>
  <c r="Z33" i="5"/>
  <c r="G33" i="5"/>
  <c r="AF33" i="5"/>
  <c r="G88" i="5"/>
  <c r="Z88" i="5"/>
  <c r="T91" i="5"/>
  <c r="T391" i="5"/>
  <c r="T322" i="5"/>
  <c r="T262" i="5"/>
  <c r="T214" i="5"/>
  <c r="T158" i="5"/>
  <c r="T138" i="5"/>
  <c r="AF371" i="5"/>
  <c r="AF370" i="5"/>
  <c r="AF151" i="5"/>
  <c r="AF84" i="5"/>
  <c r="AF68" i="5"/>
  <c r="AF300" i="5"/>
  <c r="AF283" i="5"/>
  <c r="AF335" i="5"/>
  <c r="AF229" i="5"/>
  <c r="AF272" i="5"/>
  <c r="AF289" i="5"/>
  <c r="AF242" i="5"/>
  <c r="AF202" i="5"/>
  <c r="AF249" i="5"/>
  <c r="AF193" i="5"/>
  <c r="AF311" i="5"/>
  <c r="AF258" i="5"/>
  <c r="AF210" i="5"/>
  <c r="AF428" i="5"/>
  <c r="AF415" i="5"/>
  <c r="AF29" i="5"/>
  <c r="AC65" i="5"/>
  <c r="Z36" i="5"/>
  <c r="G52" i="5"/>
  <c r="Z52" i="5"/>
  <c r="AC43" i="5"/>
  <c r="AF61" i="5"/>
  <c r="AC68" i="5"/>
  <c r="G111" i="5"/>
  <c r="Z111" i="5"/>
  <c r="AF367" i="5"/>
  <c r="AF94" i="5"/>
  <c r="AF87" i="5"/>
  <c r="AF83" i="5"/>
  <c r="AF42" i="5"/>
  <c r="AF65" i="5"/>
  <c r="AF239" i="5"/>
  <c r="AF329" i="5"/>
  <c r="AF323" i="5"/>
  <c r="AF137" i="5"/>
  <c r="AF179" i="5"/>
  <c r="AF298" i="5"/>
  <c r="AF194" i="5"/>
  <c r="AF468" i="5"/>
  <c r="AF458" i="5"/>
  <c r="AF386" i="5"/>
  <c r="Z28" i="5"/>
  <c r="G46" i="5"/>
  <c r="AF46" i="5"/>
  <c r="Z46" i="5"/>
  <c r="Z55" i="5"/>
  <c r="AC58" i="5"/>
  <c r="Z67" i="5"/>
  <c r="G67" i="5"/>
  <c r="G85" i="5"/>
  <c r="Z85" i="5"/>
  <c r="AF169" i="5"/>
  <c r="AF92" i="5"/>
  <c r="AF88" i="5"/>
  <c r="AF62" i="5"/>
  <c r="AF54" i="5"/>
  <c r="AF52" i="5"/>
  <c r="AF40" i="5"/>
  <c r="AF37" i="5"/>
  <c r="AF170" i="5"/>
  <c r="AF174" i="5"/>
  <c r="AF280" i="5"/>
  <c r="AF115" i="5"/>
  <c r="AF241" i="5"/>
  <c r="AF227" i="5"/>
  <c r="AF264" i="5"/>
  <c r="AF173" i="5"/>
  <c r="AF299" i="5"/>
  <c r="AF467" i="5"/>
  <c r="AF457" i="5"/>
  <c r="AF426" i="5"/>
  <c r="AF410" i="5"/>
  <c r="AF385" i="5"/>
  <c r="AF28" i="5"/>
  <c r="Z35" i="5"/>
  <c r="Z48" i="5"/>
  <c r="G73" i="5"/>
  <c r="G72" i="5"/>
  <c r="Z72" i="5"/>
  <c r="G57" i="5"/>
  <c r="AC83" i="5"/>
  <c r="G89" i="5"/>
  <c r="Z89" i="5"/>
  <c r="G64" i="5"/>
  <c r="Z64" i="5"/>
  <c r="G66" i="5"/>
  <c r="Z66" i="5"/>
  <c r="Z69" i="5"/>
  <c r="Z78" i="5"/>
  <c r="Z86" i="5"/>
  <c r="Z87" i="5"/>
  <c r="Z346" i="5"/>
  <c r="Z90" i="5"/>
  <c r="Z96" i="5"/>
  <c r="Z95" i="5"/>
  <c r="G60" i="5"/>
  <c r="Z60" i="5"/>
  <c r="G63" i="5"/>
  <c r="Z63" i="5"/>
  <c r="G82" i="5"/>
  <c r="Z82" i="5"/>
  <c r="G133" i="5"/>
  <c r="AF133" i="5"/>
  <c r="Z133" i="5"/>
  <c r="AC79" i="5"/>
  <c r="G81" i="5"/>
  <c r="Z81" i="5"/>
  <c r="AC69" i="5"/>
  <c r="AC86" i="5"/>
  <c r="AC87" i="5"/>
  <c r="AC346" i="5"/>
  <c r="AC96" i="5"/>
  <c r="AC97" i="5"/>
  <c r="AC151" i="5"/>
  <c r="G47" i="5"/>
  <c r="G75" i="5"/>
  <c r="AF75" i="5"/>
  <c r="Z75" i="5"/>
  <c r="Z79" i="5"/>
  <c r="G93" i="5"/>
  <c r="AF93" i="5"/>
  <c r="Z93" i="5"/>
  <c r="Z97" i="5"/>
  <c r="AC149" i="5"/>
  <c r="Z70" i="5"/>
  <c r="Z71" i="5"/>
  <c r="G71" i="5"/>
  <c r="AC95" i="5"/>
  <c r="G175" i="5"/>
  <c r="Z175" i="5"/>
  <c r="Z83" i="5"/>
  <c r="AC150" i="5"/>
  <c r="G295" i="5"/>
  <c r="Z295" i="5"/>
  <c r="AC112" i="5"/>
  <c r="Z113" i="5"/>
  <c r="AC102" i="5"/>
  <c r="AC109" i="5"/>
  <c r="AC145" i="5"/>
  <c r="AC132" i="5"/>
  <c r="AC188" i="5"/>
  <c r="G116" i="5"/>
  <c r="Z116" i="5"/>
  <c r="Z59" i="5"/>
  <c r="Z80" i="5"/>
  <c r="AC164" i="5"/>
  <c r="AC101" i="5"/>
  <c r="AC367" i="5"/>
  <c r="Z151" i="5"/>
  <c r="AC104" i="5"/>
  <c r="G131" i="5"/>
  <c r="Z131" i="5"/>
  <c r="Z102" i="5"/>
  <c r="Z109" i="5"/>
  <c r="AC371" i="5"/>
  <c r="Z164" i="5"/>
  <c r="Z101" i="5"/>
  <c r="AC100" i="5"/>
  <c r="AC161" i="5"/>
  <c r="AC138" i="5"/>
  <c r="AC231" i="5"/>
  <c r="AC379" i="5"/>
  <c r="G277" i="5"/>
  <c r="Z277" i="5"/>
  <c r="G120" i="5"/>
  <c r="Z120" i="5"/>
  <c r="G121" i="5"/>
  <c r="Z121" i="5"/>
  <c r="Z292" i="5"/>
  <c r="G292" i="5"/>
  <c r="AF292" i="5"/>
  <c r="Z225" i="5"/>
  <c r="G225" i="5"/>
  <c r="Z240" i="5"/>
  <c r="G240" i="5"/>
  <c r="Z371" i="5"/>
  <c r="G394" i="5"/>
  <c r="AF394" i="5"/>
  <c r="Z394" i="5"/>
  <c r="G393" i="5"/>
  <c r="Z393" i="5"/>
  <c r="G390" i="5"/>
  <c r="Z390" i="5"/>
  <c r="G409" i="5"/>
  <c r="Z409" i="5"/>
  <c r="G405" i="5"/>
  <c r="Z405" i="5"/>
  <c r="G413" i="5"/>
  <c r="Z413" i="5"/>
  <c r="G375" i="5"/>
  <c r="AF375" i="5"/>
  <c r="Z375" i="5"/>
  <c r="AC267" i="5"/>
  <c r="G192" i="5"/>
  <c r="AF192" i="5"/>
  <c r="Z192" i="5"/>
  <c r="G127" i="5"/>
  <c r="Z127" i="5"/>
  <c r="G203" i="5"/>
  <c r="Z203" i="5"/>
  <c r="G184" i="5"/>
  <c r="Z184" i="5"/>
  <c r="G130" i="5"/>
  <c r="Z130" i="5"/>
  <c r="G117" i="5"/>
  <c r="Z117" i="5"/>
  <c r="G204" i="5"/>
  <c r="Z204" i="5"/>
  <c r="G180" i="5"/>
  <c r="Z180" i="5"/>
  <c r="Z136" i="5"/>
  <c r="G136" i="5"/>
  <c r="Z223" i="5"/>
  <c r="G223" i="5"/>
  <c r="AF223" i="5"/>
  <c r="G378" i="5"/>
  <c r="Z378" i="5"/>
  <c r="G154" i="5"/>
  <c r="Z154" i="5"/>
  <c r="G389" i="5"/>
  <c r="Z389" i="5"/>
  <c r="G383" i="5"/>
  <c r="AF383" i="5"/>
  <c r="Z383" i="5"/>
  <c r="G419" i="5"/>
  <c r="AF419" i="5"/>
  <c r="Z419" i="5"/>
  <c r="G416" i="5"/>
  <c r="Z416" i="5"/>
  <c r="G417" i="5"/>
  <c r="Z417" i="5"/>
  <c r="AC296" i="5"/>
  <c r="AC299" i="5"/>
  <c r="G107" i="5"/>
  <c r="Z107" i="5"/>
  <c r="G153" i="5"/>
  <c r="Z153" i="5"/>
  <c r="Z125" i="5"/>
  <c r="G125" i="5"/>
  <c r="AC249" i="5"/>
  <c r="AC219" i="5"/>
  <c r="G358" i="5"/>
  <c r="Z358" i="5"/>
  <c r="G126" i="5"/>
  <c r="AF126" i="5"/>
  <c r="Z126" i="5"/>
  <c r="Z183" i="5"/>
  <c r="G183" i="5"/>
  <c r="G366" i="5"/>
  <c r="Z366" i="5"/>
  <c r="Z247" i="5"/>
  <c r="G247" i="5"/>
  <c r="Z207" i="5"/>
  <c r="G207" i="5"/>
  <c r="AF207" i="5"/>
  <c r="AC181" i="5"/>
  <c r="G201" i="5"/>
  <c r="Z201" i="5"/>
  <c r="G122" i="5"/>
  <c r="AF122" i="5"/>
  <c r="Z122" i="5"/>
  <c r="G281" i="5"/>
  <c r="Z281" i="5"/>
  <c r="AC323" i="5"/>
  <c r="G289" i="5"/>
  <c r="Z289" i="5"/>
  <c r="Z119" i="5"/>
  <c r="G119" i="5"/>
  <c r="G197" i="5"/>
  <c r="AF197" i="5"/>
  <c r="Z197" i="5"/>
  <c r="Z269" i="5"/>
  <c r="G269" i="5"/>
  <c r="AC137" i="5"/>
  <c r="AC268" i="5"/>
  <c r="G129" i="5"/>
  <c r="Z129" i="5"/>
  <c r="Z213" i="5"/>
  <c r="G213" i="5"/>
  <c r="AC123" i="5"/>
  <c r="G218" i="5"/>
  <c r="Z218" i="5"/>
  <c r="Z212" i="5"/>
  <c r="G212" i="5"/>
  <c r="G330" i="5"/>
  <c r="AF330" i="5"/>
  <c r="Z330" i="5"/>
  <c r="Z246" i="5"/>
  <c r="G246" i="5"/>
  <c r="Z314" i="5"/>
  <c r="G314" i="5"/>
  <c r="G270" i="5"/>
  <c r="Z270" i="5"/>
  <c r="G143" i="5"/>
  <c r="Z143" i="5"/>
  <c r="G266" i="5"/>
  <c r="Z266" i="5"/>
  <c r="G238" i="5"/>
  <c r="Z238" i="5"/>
  <c r="G325" i="5"/>
  <c r="Z325" i="5"/>
  <c r="G189" i="5"/>
  <c r="Z189" i="5"/>
  <c r="AC241" i="5"/>
  <c r="AC272" i="5"/>
  <c r="G282" i="5"/>
  <c r="Z282" i="5"/>
  <c r="G351" i="5"/>
  <c r="Z351" i="5"/>
  <c r="G221" i="5"/>
  <c r="Z221" i="5"/>
  <c r="AC224" i="5"/>
  <c r="G134" i="5"/>
  <c r="Z134" i="5"/>
  <c r="G309" i="5"/>
  <c r="Z309" i="5"/>
  <c r="G343" i="5"/>
  <c r="Z343" i="5"/>
  <c r="G199" i="5"/>
  <c r="Z199" i="5"/>
  <c r="G217" i="5"/>
  <c r="Z217" i="5"/>
  <c r="Z329" i="5"/>
  <c r="Z222" i="5"/>
  <c r="AC286" i="5"/>
  <c r="Z181" i="5"/>
  <c r="Z267" i="5"/>
  <c r="Z268" i="5"/>
  <c r="AC316" i="5"/>
  <c r="AC313" i="5"/>
  <c r="Z137" i="5"/>
  <c r="Z249" i="5"/>
  <c r="AC202" i="5"/>
  <c r="Z332" i="5"/>
  <c r="G332" i="5"/>
  <c r="AC227" i="5"/>
  <c r="G336" i="5"/>
  <c r="Z336" i="5"/>
  <c r="G118" i="5"/>
  <c r="Z118" i="5"/>
  <c r="G303" i="5"/>
  <c r="Z303" i="5"/>
  <c r="G142" i="5"/>
  <c r="Z142" i="5"/>
  <c r="AC301" i="5"/>
  <c r="AC302" i="5"/>
  <c r="AC329" i="5"/>
  <c r="AC222" i="5"/>
  <c r="G344" i="5"/>
  <c r="Z344" i="5"/>
  <c r="G234" i="5"/>
  <c r="Z234" i="5"/>
  <c r="G245" i="5"/>
  <c r="Z245" i="5"/>
  <c r="G196" i="5"/>
  <c r="Z196" i="5"/>
  <c r="G206" i="5"/>
  <c r="Z206" i="5"/>
  <c r="G198" i="5"/>
  <c r="Z198" i="5"/>
  <c r="Z227" i="5"/>
  <c r="AC304" i="5"/>
  <c r="Z241" i="5"/>
  <c r="Z272" i="5"/>
  <c r="AC239" i="5"/>
  <c r="AC200" i="5"/>
  <c r="AC226" i="5"/>
  <c r="Z229" i="5"/>
  <c r="G209" i="5"/>
  <c r="AC205" i="5"/>
  <c r="G363" i="5"/>
  <c r="Z363" i="5"/>
  <c r="G230" i="5"/>
  <c r="Z230" i="5"/>
  <c r="G215" i="5"/>
  <c r="Z215" i="5"/>
  <c r="G349" i="5"/>
  <c r="Z349" i="5"/>
  <c r="G347" i="5"/>
  <c r="Z347" i="5"/>
  <c r="G306" i="5"/>
  <c r="Z306" i="5"/>
  <c r="G305" i="5"/>
  <c r="Z305" i="5"/>
  <c r="AC214" i="5"/>
  <c r="Z239" i="5"/>
  <c r="AC135" i="5"/>
  <c r="AC115" i="5"/>
  <c r="AC335" i="5"/>
  <c r="Z115" i="5"/>
  <c r="AC211" i="5"/>
  <c r="AC274" i="5"/>
  <c r="AC229" i="5"/>
  <c r="Z335" i="5"/>
  <c r="G348" i="5"/>
  <c r="Z348" i="5"/>
  <c r="G327" i="5"/>
  <c r="Z327" i="5"/>
  <c r="G243" i="5"/>
  <c r="Z243" i="5"/>
  <c r="G128" i="5"/>
  <c r="Z128" i="5"/>
  <c r="G232" i="5"/>
  <c r="Z232" i="5"/>
  <c r="Z216" i="5"/>
  <c r="G216" i="5"/>
  <c r="R216" i="5"/>
  <c r="AC318" i="5"/>
  <c r="Z294" i="5"/>
  <c r="G326" i="5"/>
  <c r="Z326" i="5"/>
  <c r="G285" i="5"/>
  <c r="Z285" i="5"/>
  <c r="G312" i="5"/>
  <c r="Z312" i="5"/>
  <c r="G248" i="5"/>
  <c r="Z248" i="5"/>
  <c r="Z352" i="5"/>
  <c r="G352" i="5"/>
  <c r="G360" i="5"/>
  <c r="AU338" i="5"/>
  <c r="Z360" i="5"/>
  <c r="G365" i="5"/>
  <c r="Z365" i="5"/>
  <c r="AC386" i="5"/>
  <c r="AC290" i="5"/>
  <c r="AU361" i="5"/>
  <c r="Z318" i="5"/>
  <c r="Z338" i="5"/>
  <c r="G338" i="5"/>
  <c r="AU334" i="5"/>
  <c r="Z333" i="5"/>
  <c r="AC310" i="5"/>
  <c r="G244" i="5"/>
  <c r="Z244" i="5"/>
  <c r="G284" i="5"/>
  <c r="Z284" i="5"/>
  <c r="G361" i="5"/>
  <c r="Z361" i="5"/>
  <c r="G354" i="5"/>
  <c r="Z354" i="5"/>
  <c r="G191" i="5"/>
  <c r="Z191" i="5"/>
  <c r="Z362" i="5"/>
  <c r="G362" i="5"/>
  <c r="Z200" i="5"/>
  <c r="G294" i="5"/>
  <c r="AC355" i="5"/>
  <c r="G333" i="5"/>
  <c r="Z256" i="5"/>
  <c r="G328" i="5"/>
  <c r="Z328" i="5"/>
  <c r="G368" i="5"/>
  <c r="Z368" i="5"/>
  <c r="AU359" i="5"/>
  <c r="Z250" i="5"/>
  <c r="G250" i="5"/>
  <c r="AC176" i="5"/>
  <c r="AC263" i="5"/>
  <c r="G256" i="5"/>
  <c r="G315" i="5"/>
  <c r="AU364" i="5"/>
  <c r="Z315" i="5"/>
  <c r="G364" i="5"/>
  <c r="AF364" i="5"/>
  <c r="AU368" i="5"/>
  <c r="Z364" i="5"/>
  <c r="G236" i="5"/>
  <c r="AC236" i="5"/>
  <c r="Z236" i="5"/>
  <c r="G254" i="5"/>
  <c r="Z254" i="5"/>
  <c r="AU377" i="5"/>
  <c r="Z355" i="5"/>
  <c r="Z275" i="5"/>
  <c r="G275" i="5"/>
  <c r="AC391" i="5"/>
  <c r="AC283" i="5"/>
  <c r="AC186" i="5"/>
  <c r="G359" i="5"/>
  <c r="Z359" i="5"/>
  <c r="G320" i="5"/>
  <c r="Z320" i="5"/>
  <c r="AU378" i="5"/>
  <c r="G252" i="5"/>
  <c r="Z252" i="5"/>
  <c r="Z340" i="5"/>
  <c r="G340" i="5"/>
  <c r="AC385" i="5"/>
  <c r="G334" i="5"/>
  <c r="Z334" i="5"/>
  <c r="G357" i="5"/>
  <c r="AU370" i="5"/>
  <c r="Z357" i="5"/>
  <c r="G259" i="5"/>
  <c r="AF259" i="5"/>
  <c r="AU372" i="5"/>
  <c r="Z259" i="5"/>
  <c r="G237" i="5"/>
  <c r="Z237" i="5"/>
  <c r="AC255" i="5"/>
  <c r="Z255" i="5"/>
  <c r="AU393" i="5"/>
  <c r="Z386" i="5"/>
  <c r="AU405" i="5"/>
  <c r="Z397" i="5"/>
  <c r="G397" i="5"/>
  <c r="G260" i="5"/>
  <c r="Z341" i="5"/>
  <c r="G341" i="5"/>
  <c r="Z384" i="5"/>
  <c r="AU400" i="5"/>
  <c r="Z387" i="5"/>
  <c r="G387" i="5"/>
  <c r="Z253" i="5"/>
  <c r="AU381" i="5"/>
  <c r="Z276" i="5"/>
  <c r="Z251" i="5"/>
  <c r="Z339" i="5"/>
  <c r="Z372" i="5"/>
  <c r="G372" i="5"/>
  <c r="Z406" i="5"/>
  <c r="G406" i="5"/>
  <c r="Z392" i="5"/>
  <c r="G392" i="5"/>
  <c r="AU423" i="5"/>
  <c r="Z423" i="5"/>
  <c r="G423" i="5"/>
  <c r="G253" i="5"/>
  <c r="G276" i="5"/>
  <c r="G251" i="5"/>
  <c r="G339" i="5"/>
  <c r="Z396" i="5"/>
  <c r="G396" i="5"/>
  <c r="Z399" i="5"/>
  <c r="G399" i="5"/>
  <c r="Z342" i="5"/>
  <c r="G342" i="5"/>
  <c r="AU396" i="5"/>
  <c r="Z385" i="5"/>
  <c r="AU401" i="5"/>
  <c r="Z388" i="5"/>
  <c r="G388" i="5"/>
  <c r="Z395" i="5"/>
  <c r="G395" i="5"/>
  <c r="AC395" i="5"/>
  <c r="G414" i="5"/>
  <c r="G374" i="5"/>
  <c r="G380" i="5"/>
  <c r="G381" i="5"/>
  <c r="G382" i="5"/>
  <c r="Z400" i="5"/>
  <c r="G400" i="5"/>
  <c r="AC410" i="5"/>
  <c r="Z398" i="5"/>
  <c r="AU413" i="5"/>
  <c r="Z407" i="5"/>
  <c r="G407" i="5"/>
  <c r="Z404" i="5"/>
  <c r="G404" i="5"/>
  <c r="R404" i="5"/>
  <c r="T404" i="5"/>
  <c r="AC418" i="5"/>
  <c r="Z403" i="5"/>
  <c r="G403" i="5"/>
  <c r="Z414" i="5"/>
  <c r="Z374" i="5"/>
  <c r="Z380" i="5"/>
  <c r="Z381" i="5"/>
  <c r="Z382" i="5"/>
  <c r="G398" i="5"/>
  <c r="Z402" i="5"/>
  <c r="G402" i="5"/>
  <c r="Z391" i="5"/>
  <c r="Z401" i="5"/>
  <c r="G401" i="5"/>
  <c r="AC415" i="5"/>
  <c r="AU422" i="5"/>
  <c r="AC426" i="5"/>
  <c r="Z422" i="5"/>
  <c r="G443" i="5"/>
  <c r="Z443" i="5"/>
  <c r="G422" i="5"/>
  <c r="G435" i="5"/>
  <c r="AU434" i="5"/>
  <c r="Z435" i="5"/>
  <c r="G437" i="5"/>
  <c r="Z437" i="5"/>
  <c r="G439" i="5"/>
  <c r="Z439" i="5"/>
  <c r="G441" i="5"/>
  <c r="Z441" i="5"/>
  <c r="G446" i="5"/>
  <c r="Z446" i="5"/>
  <c r="AU417" i="5"/>
  <c r="Z415" i="5"/>
  <c r="Z418" i="5"/>
  <c r="Z424" i="5"/>
  <c r="AU443" i="5"/>
  <c r="G444" i="5"/>
  <c r="Z444" i="5"/>
  <c r="AC432" i="5"/>
  <c r="Z433" i="5"/>
  <c r="AC431" i="5"/>
  <c r="G434" i="5"/>
  <c r="AC434" i="5"/>
  <c r="AU433" i="5"/>
  <c r="Z434" i="5"/>
  <c r="G436" i="5"/>
  <c r="AU435" i="5"/>
  <c r="Z436" i="5"/>
  <c r="G438" i="5"/>
  <c r="Z438" i="5"/>
  <c r="G440" i="5"/>
  <c r="AU439" i="5"/>
  <c r="Z440" i="5"/>
  <c r="G442" i="5"/>
  <c r="AU441" i="5"/>
  <c r="Z442" i="5"/>
  <c r="AC428" i="5"/>
  <c r="Z431" i="5"/>
  <c r="G451" i="5"/>
  <c r="AF451" i="5"/>
  <c r="Z451" i="5"/>
  <c r="G450" i="5"/>
  <c r="Z450" i="5"/>
  <c r="AC457" i="5"/>
  <c r="AC467" i="5"/>
  <c r="AU465" i="5"/>
  <c r="AU464" i="5"/>
  <c r="AU460" i="5"/>
  <c r="AU459" i="5"/>
  <c r="AU457" i="5"/>
  <c r="AU456" i="5"/>
  <c r="AU452" i="5"/>
  <c r="AU451" i="5"/>
  <c r="AU449" i="5"/>
  <c r="AU448" i="5"/>
  <c r="G463" i="5"/>
  <c r="AF463" i="5"/>
  <c r="Z463" i="5"/>
  <c r="G449" i="5"/>
  <c r="Z449" i="5"/>
  <c r="G459" i="5"/>
  <c r="Z459" i="5"/>
  <c r="AC462" i="5"/>
  <c r="Z445" i="5"/>
  <c r="G448" i="5"/>
  <c r="Z448" i="5"/>
  <c r="G456" i="5"/>
  <c r="AF456" i="5"/>
  <c r="Z456" i="5"/>
  <c r="AC425" i="5"/>
  <c r="G455" i="5"/>
  <c r="Z455" i="5"/>
  <c r="AC466" i="5"/>
  <c r="G474" i="1"/>
  <c r="K474" i="1"/>
  <c r="G445" i="5"/>
  <c r="G454" i="5"/>
  <c r="K454" i="5"/>
  <c r="Z454" i="5"/>
  <c r="AC461" i="5"/>
  <c r="G453" i="5"/>
  <c r="Z453" i="5"/>
  <c r="AC458" i="5"/>
  <c r="AC468" i="5"/>
  <c r="G447" i="5"/>
  <c r="G452" i="5"/>
  <c r="Z452" i="5"/>
  <c r="AC464" i="5"/>
  <c r="O479" i="1"/>
  <c r="R479" i="1" s="1"/>
  <c r="T479" i="1" s="1"/>
  <c r="G477" i="1"/>
  <c r="K477" i="1"/>
  <c r="Z457" i="5"/>
  <c r="Z458" i="5"/>
  <c r="Z425" i="5"/>
  <c r="Z460" i="5"/>
  <c r="Z461" i="5"/>
  <c r="Z462" i="5"/>
  <c r="Z464" i="5"/>
  <c r="Z466" i="5"/>
  <c r="Z467" i="5"/>
  <c r="Z468" i="5"/>
  <c r="AB15" i="5"/>
  <c r="AU468" i="5"/>
  <c r="G464" i="1"/>
  <c r="K464" i="1"/>
  <c r="G481" i="1"/>
  <c r="K481" i="1"/>
  <c r="O475" i="1"/>
  <c r="R475" i="1" s="1"/>
  <c r="T475" i="1" s="1"/>
  <c r="G475" i="1"/>
  <c r="K475" i="1"/>
  <c r="O476" i="1"/>
  <c r="R476" i="1" s="1"/>
  <c r="T476" i="1" s="1"/>
  <c r="G467" i="1"/>
  <c r="K467" i="1"/>
  <c r="AU467" i="5"/>
  <c r="O484" i="1"/>
  <c r="R484" i="1" s="1"/>
  <c r="T484" i="1" s="1"/>
  <c r="AC404" i="5"/>
  <c r="K404" i="5"/>
  <c r="AF404" i="5"/>
  <c r="AT396" i="5"/>
  <c r="AS396" i="5"/>
  <c r="AR396" i="5"/>
  <c r="AQ396" i="5"/>
  <c r="AP396" i="5"/>
  <c r="AO396" i="5"/>
  <c r="AN396" i="5"/>
  <c r="AM396" i="5"/>
  <c r="AL396" i="5"/>
  <c r="AK396" i="5"/>
  <c r="J372" i="5"/>
  <c r="AU415" i="5"/>
  <c r="AU410" i="5"/>
  <c r="AU390" i="5"/>
  <c r="K392" i="5"/>
  <c r="AU392" i="5"/>
  <c r="AU354" i="5"/>
  <c r="AC454" i="5"/>
  <c r="AF454" i="5"/>
  <c r="AU445" i="5"/>
  <c r="AU453" i="5"/>
  <c r="AU461" i="5"/>
  <c r="K434" i="5"/>
  <c r="AF434" i="5"/>
  <c r="AU428" i="5"/>
  <c r="AU430" i="5"/>
  <c r="AC446" i="5"/>
  <c r="K446" i="5"/>
  <c r="R446" i="5"/>
  <c r="T446" i="5"/>
  <c r="AF446" i="5"/>
  <c r="AU436" i="5"/>
  <c r="AU414" i="5"/>
  <c r="AU409" i="5"/>
  <c r="AC398" i="5"/>
  <c r="K398" i="5"/>
  <c r="AF398" i="5"/>
  <c r="AU411" i="5"/>
  <c r="AU412" i="5"/>
  <c r="AU408" i="5"/>
  <c r="AU404" i="5"/>
  <c r="AC339" i="5"/>
  <c r="J339" i="5"/>
  <c r="AF339" i="5"/>
  <c r="AU388" i="5"/>
  <c r="AU379" i="5"/>
  <c r="AC341" i="5"/>
  <c r="J341" i="5"/>
  <c r="AF341" i="5"/>
  <c r="AU399" i="5"/>
  <c r="AU374" i="5"/>
  <c r="AU386" i="5"/>
  <c r="AU365" i="5"/>
  <c r="AU373" i="5"/>
  <c r="R256" i="5"/>
  <c r="T256" i="5"/>
  <c r="AU362" i="5"/>
  <c r="AC362" i="5"/>
  <c r="R362" i="5"/>
  <c r="T362" i="5"/>
  <c r="I362" i="5"/>
  <c r="AF362" i="5"/>
  <c r="AC354" i="5"/>
  <c r="R354" i="5"/>
  <c r="T354" i="5"/>
  <c r="I354" i="5"/>
  <c r="AF354" i="5"/>
  <c r="AU343" i="5"/>
  <c r="AC365" i="5"/>
  <c r="I365" i="5"/>
  <c r="R365" i="5"/>
  <c r="T365" i="5"/>
  <c r="AF365" i="5"/>
  <c r="AC285" i="5"/>
  <c r="I285" i="5"/>
  <c r="R285" i="5"/>
  <c r="T285" i="5"/>
  <c r="AF285" i="5"/>
  <c r="AC128" i="5"/>
  <c r="R128" i="5"/>
  <c r="T128" i="5"/>
  <c r="I128" i="5"/>
  <c r="AF128" i="5"/>
  <c r="AU316" i="5"/>
  <c r="AC215" i="5"/>
  <c r="I215" i="5"/>
  <c r="R215" i="5"/>
  <c r="T215" i="5"/>
  <c r="AF215" i="5"/>
  <c r="AC245" i="5"/>
  <c r="R245" i="5"/>
  <c r="T245" i="5"/>
  <c r="I245" i="5"/>
  <c r="AF245" i="5"/>
  <c r="AU279" i="5"/>
  <c r="AC217" i="5"/>
  <c r="I217" i="5"/>
  <c r="R217" i="5"/>
  <c r="T217" i="5"/>
  <c r="AF217" i="5"/>
  <c r="AU253" i="5"/>
  <c r="AU300" i="5"/>
  <c r="AC282" i="5"/>
  <c r="I282" i="5"/>
  <c r="R282" i="5"/>
  <c r="T282" i="5"/>
  <c r="AF282" i="5"/>
  <c r="AC238" i="5"/>
  <c r="I238" i="5"/>
  <c r="R238" i="5"/>
  <c r="T238" i="5"/>
  <c r="AF238" i="5"/>
  <c r="AU211" i="5"/>
  <c r="AU246" i="5"/>
  <c r="AC197" i="5"/>
  <c r="I197" i="5"/>
  <c r="R197" i="5"/>
  <c r="T197" i="5"/>
  <c r="AC122" i="5"/>
  <c r="I122" i="5"/>
  <c r="R122" i="5"/>
  <c r="T122" i="5"/>
  <c r="AU247" i="5"/>
  <c r="AU233" i="5"/>
  <c r="AU172" i="5"/>
  <c r="AU193" i="5"/>
  <c r="AU187" i="5"/>
  <c r="AU183" i="5"/>
  <c r="AC413" i="5"/>
  <c r="H413" i="5"/>
  <c r="AF413" i="5"/>
  <c r="AU167" i="5"/>
  <c r="AU161" i="5"/>
  <c r="AC131" i="5"/>
  <c r="I131" i="5"/>
  <c r="R131" i="5"/>
  <c r="T131" i="5"/>
  <c r="AF131" i="5"/>
  <c r="AU180" i="5"/>
  <c r="AC81" i="5"/>
  <c r="H81" i="5"/>
  <c r="AF81" i="5"/>
  <c r="AC56" i="5"/>
  <c r="AF56" i="5"/>
  <c r="H56" i="5"/>
  <c r="AT468" i="5"/>
  <c r="AS468" i="5"/>
  <c r="AR468" i="5"/>
  <c r="AQ468" i="5"/>
  <c r="AP468" i="5"/>
  <c r="AO468" i="5"/>
  <c r="AN468" i="5"/>
  <c r="AM468" i="5"/>
  <c r="AL468" i="5"/>
  <c r="AT451" i="5"/>
  <c r="AS451" i="5"/>
  <c r="AR451" i="5"/>
  <c r="AQ451" i="5"/>
  <c r="AP451" i="5"/>
  <c r="AO451" i="5"/>
  <c r="AN451" i="5"/>
  <c r="AM451" i="5"/>
  <c r="AL451" i="5"/>
  <c r="AT417" i="5"/>
  <c r="AS417" i="5"/>
  <c r="AR417" i="5"/>
  <c r="AQ417" i="5"/>
  <c r="AP417" i="5"/>
  <c r="AO417" i="5"/>
  <c r="AN417" i="5"/>
  <c r="AM417" i="5"/>
  <c r="AL417" i="5"/>
  <c r="AC320" i="5"/>
  <c r="I320" i="5"/>
  <c r="R320" i="5"/>
  <c r="T320" i="5"/>
  <c r="AF320" i="5"/>
  <c r="AC445" i="5"/>
  <c r="K445" i="5"/>
  <c r="AF445" i="5"/>
  <c r="AU446" i="5"/>
  <c r="AU454" i="5"/>
  <c r="AU462" i="5"/>
  <c r="AU444" i="5"/>
  <c r="AU437" i="5"/>
  <c r="AU426" i="5"/>
  <c r="AC437" i="5"/>
  <c r="K437" i="5"/>
  <c r="AF437" i="5"/>
  <c r="AU424" i="5"/>
  <c r="AC407" i="5"/>
  <c r="K407" i="5"/>
  <c r="AF407" i="5"/>
  <c r="AC382" i="5"/>
  <c r="K382" i="5"/>
  <c r="AF382" i="5"/>
  <c r="AC388" i="5"/>
  <c r="R388" i="5"/>
  <c r="T388" i="5"/>
  <c r="K388" i="5"/>
  <c r="AF388" i="5"/>
  <c r="AU389" i="5"/>
  <c r="AC251" i="5"/>
  <c r="R251" i="5"/>
  <c r="T251" i="5"/>
  <c r="J251" i="5"/>
  <c r="AF251" i="5"/>
  <c r="AU403" i="5"/>
  <c r="AC387" i="5"/>
  <c r="R387" i="5"/>
  <c r="T387" i="5"/>
  <c r="K387" i="5"/>
  <c r="AF387" i="5"/>
  <c r="AU395" i="5"/>
  <c r="AC237" i="5"/>
  <c r="J237" i="5"/>
  <c r="R237" i="5"/>
  <c r="T237" i="5"/>
  <c r="AF237" i="5"/>
  <c r="AU366" i="5"/>
  <c r="AC359" i="5"/>
  <c r="R359" i="5"/>
  <c r="T359" i="5"/>
  <c r="I359" i="5"/>
  <c r="AF359" i="5"/>
  <c r="AU380" i="5"/>
  <c r="AF236" i="5"/>
  <c r="AC333" i="5"/>
  <c r="I333" i="5"/>
  <c r="R333" i="5"/>
  <c r="T333" i="5"/>
  <c r="AF333" i="5"/>
  <c r="AC244" i="5"/>
  <c r="R244" i="5"/>
  <c r="T244" i="5"/>
  <c r="I244" i="5"/>
  <c r="AF244" i="5"/>
  <c r="AU384" i="5"/>
  <c r="AU350" i="5"/>
  <c r="AC348" i="5"/>
  <c r="R348" i="5"/>
  <c r="T348" i="5"/>
  <c r="I348" i="5"/>
  <c r="AF348" i="5"/>
  <c r="AU323" i="5"/>
  <c r="AU256" i="5"/>
  <c r="AC118" i="5"/>
  <c r="I118" i="5"/>
  <c r="R118" i="5"/>
  <c r="T118" i="5"/>
  <c r="AF118" i="5"/>
  <c r="AU240" i="5"/>
  <c r="AU219" i="5"/>
  <c r="AC309" i="5"/>
  <c r="I309" i="5"/>
  <c r="R309" i="5"/>
  <c r="T309" i="5"/>
  <c r="AF309" i="5"/>
  <c r="AC189" i="5"/>
  <c r="R189" i="5"/>
  <c r="T189" i="5"/>
  <c r="I189" i="5"/>
  <c r="AF189" i="5"/>
  <c r="AC270" i="5"/>
  <c r="R270" i="5"/>
  <c r="T270" i="5"/>
  <c r="I270" i="5"/>
  <c r="AF270" i="5"/>
  <c r="AC246" i="5"/>
  <c r="R246" i="5"/>
  <c r="T246" i="5"/>
  <c r="I246" i="5"/>
  <c r="AF246" i="5"/>
  <c r="AC212" i="5"/>
  <c r="R212" i="5"/>
  <c r="T212" i="5"/>
  <c r="I212" i="5"/>
  <c r="AF212" i="5"/>
  <c r="AC213" i="5"/>
  <c r="AF213" i="5"/>
  <c r="AC119" i="5"/>
  <c r="I119" i="5"/>
  <c r="R119" i="5"/>
  <c r="T119" i="5"/>
  <c r="AF119" i="5"/>
  <c r="AC247" i="5"/>
  <c r="R247" i="5"/>
  <c r="T247" i="5"/>
  <c r="I247" i="5"/>
  <c r="AF247" i="5"/>
  <c r="AU208" i="5"/>
  <c r="AC416" i="5"/>
  <c r="H416" i="5"/>
  <c r="AF416" i="5"/>
  <c r="AU166" i="5"/>
  <c r="AC204" i="5"/>
  <c r="I204" i="5"/>
  <c r="R204" i="5"/>
  <c r="T204" i="5"/>
  <c r="AF204" i="5"/>
  <c r="AC130" i="5"/>
  <c r="I130" i="5"/>
  <c r="R130" i="5"/>
  <c r="T130" i="5"/>
  <c r="AF130" i="5"/>
  <c r="AU177" i="5"/>
  <c r="AC390" i="5"/>
  <c r="H390" i="5"/>
  <c r="AF390" i="5"/>
  <c r="AU158" i="5"/>
  <c r="R120" i="5"/>
  <c r="T120" i="5"/>
  <c r="AC116" i="5"/>
  <c r="R116" i="5"/>
  <c r="T116" i="5"/>
  <c r="I116" i="5"/>
  <c r="AF116" i="5"/>
  <c r="AF254" i="5"/>
  <c r="AC452" i="5"/>
  <c r="K452" i="5"/>
  <c r="AF452" i="5"/>
  <c r="AC448" i="5"/>
  <c r="R448" i="5"/>
  <c r="T448" i="5"/>
  <c r="K448" i="5"/>
  <c r="AF448" i="5"/>
  <c r="AT459" i="5"/>
  <c r="AS459" i="5"/>
  <c r="AR459" i="5"/>
  <c r="AQ459" i="5"/>
  <c r="AP459" i="5"/>
  <c r="AO459" i="5"/>
  <c r="AN459" i="5"/>
  <c r="AM459" i="5"/>
  <c r="AL459" i="5"/>
  <c r="AC439" i="5"/>
  <c r="K439" i="5"/>
  <c r="AF439" i="5"/>
  <c r="AC403" i="5"/>
  <c r="R403" i="5"/>
  <c r="T403" i="5"/>
  <c r="K403" i="5"/>
  <c r="AF403" i="5"/>
  <c r="AU427" i="5"/>
  <c r="AU429" i="5"/>
  <c r="AU425" i="5"/>
  <c r="AU421" i="5"/>
  <c r="AU420" i="5"/>
  <c r="AU431" i="5"/>
  <c r="AU432" i="5"/>
  <c r="AU416" i="5"/>
  <c r="AU376" i="5"/>
  <c r="AU363" i="5"/>
  <c r="AU355" i="5"/>
  <c r="AU337" i="5"/>
  <c r="AU339" i="5"/>
  <c r="AU360" i="5"/>
  <c r="AU342" i="5"/>
  <c r="AU341" i="5"/>
  <c r="AU340" i="5"/>
  <c r="AU352" i="5"/>
  <c r="AU330" i="5"/>
  <c r="AU313" i="5"/>
  <c r="AU357" i="5"/>
  <c r="AU314" i="5"/>
  <c r="AU332" i="5"/>
  <c r="AU326" i="5"/>
  <c r="AU307" i="5"/>
  <c r="AU291" i="5"/>
  <c r="AU274" i="5"/>
  <c r="AU263" i="5"/>
  <c r="AU304" i="5"/>
  <c r="AU303" i="5"/>
  <c r="AU308" i="5"/>
  <c r="AU305" i="5"/>
  <c r="AU299" i="5"/>
  <c r="AU275" i="5"/>
  <c r="AU264" i="5"/>
  <c r="AU250" i="5"/>
  <c r="AU302" i="5"/>
  <c r="AU331" i="5"/>
  <c r="AU327" i="5"/>
  <c r="AU306" i="5"/>
  <c r="AU285" i="5"/>
  <c r="AU266" i="5"/>
  <c r="AU259" i="5"/>
  <c r="AU309" i="5"/>
  <c r="AU249" i="5"/>
  <c r="AU235" i="5"/>
  <c r="AU226" i="5"/>
  <c r="AU210" i="5"/>
  <c r="AU202" i="5"/>
  <c r="AU297" i="5"/>
  <c r="AU272" i="5"/>
  <c r="AU270" i="5"/>
  <c r="AU260" i="5"/>
  <c r="AU310" i="5"/>
  <c r="AU248" i="5"/>
  <c r="AU238" i="5"/>
  <c r="AU227" i="5"/>
  <c r="AU218" i="5"/>
  <c r="AU204" i="5"/>
  <c r="AU301" i="5"/>
  <c r="AU289" i="5"/>
  <c r="AU287" i="5"/>
  <c r="AU273" i="5"/>
  <c r="AU261" i="5"/>
  <c r="AU241" i="5"/>
  <c r="AU228" i="5"/>
  <c r="AU221" i="5"/>
  <c r="AU206" i="5"/>
  <c r="AU199" i="5"/>
  <c r="AU290" i="5"/>
  <c r="AU243" i="5"/>
  <c r="AU242" i="5"/>
  <c r="AU232" i="5"/>
  <c r="AU224" i="5"/>
  <c r="AU207" i="5"/>
  <c r="AU200" i="5"/>
  <c r="AU197" i="5"/>
  <c r="AU288" i="5"/>
  <c r="AU176" i="5"/>
  <c r="AU198" i="5"/>
  <c r="AU184" i="5"/>
  <c r="AU286" i="5"/>
  <c r="AU191" i="5"/>
  <c r="AU160" i="5"/>
  <c r="AU159" i="5"/>
  <c r="AU156" i="5"/>
  <c r="AU154" i="5"/>
  <c r="AU152" i="5"/>
  <c r="AU150" i="5"/>
  <c r="AU143" i="5"/>
  <c r="AU135" i="5"/>
  <c r="AU127" i="5"/>
  <c r="AU119" i="5"/>
  <c r="BL75" i="5"/>
  <c r="BL67" i="5"/>
  <c r="AU146" i="5"/>
  <c r="AU138" i="5"/>
  <c r="AU130" i="5"/>
  <c r="AU122" i="5"/>
  <c r="BL76" i="5"/>
  <c r="BL68" i="5"/>
  <c r="AU141" i="5"/>
  <c r="AU133" i="5"/>
  <c r="AU125" i="5"/>
  <c r="AU113" i="5"/>
  <c r="BL77" i="5"/>
  <c r="BL69" i="5"/>
  <c r="AU144" i="5"/>
  <c r="AU136" i="5"/>
  <c r="AU128" i="5"/>
  <c r="AU120" i="5"/>
  <c r="AU114" i="5"/>
  <c r="AU106" i="5"/>
  <c r="AU99" i="5"/>
  <c r="BL78" i="5"/>
  <c r="BL70" i="5"/>
  <c r="BL62" i="5"/>
  <c r="AU157" i="5"/>
  <c r="AU155" i="5"/>
  <c r="AU153" i="5"/>
  <c r="AU151" i="5"/>
  <c r="AU149" i="5"/>
  <c r="AU147" i="5"/>
  <c r="AU139" i="5"/>
  <c r="AU131" i="5"/>
  <c r="AU123" i="5"/>
  <c r="BL79" i="5"/>
  <c r="BL71" i="5"/>
  <c r="BL63" i="5"/>
  <c r="AU142" i="5"/>
  <c r="AU134" i="5"/>
  <c r="AU126" i="5"/>
  <c r="AU116" i="5"/>
  <c r="AU108" i="5"/>
  <c r="BL80" i="5"/>
  <c r="BL72" i="5"/>
  <c r="BL64" i="5"/>
  <c r="AU145" i="5"/>
  <c r="AU137" i="5"/>
  <c r="AU129" i="5"/>
  <c r="AU121" i="5"/>
  <c r="AU117" i="5"/>
  <c r="AU109" i="5"/>
  <c r="BL73" i="5"/>
  <c r="BL65" i="5"/>
  <c r="AU73" i="5"/>
  <c r="BL53" i="5"/>
  <c r="BL45" i="5"/>
  <c r="BL37" i="5"/>
  <c r="BL54" i="5"/>
  <c r="BL46" i="5"/>
  <c r="BL38" i="5"/>
  <c r="BL30" i="5"/>
  <c r="BL55" i="5"/>
  <c r="BL47" i="5"/>
  <c r="BL39" i="5"/>
  <c r="BL31" i="5"/>
  <c r="AU140" i="5"/>
  <c r="AU118" i="5"/>
  <c r="AU110" i="5"/>
  <c r="BL66" i="5"/>
  <c r="BL60" i="5"/>
  <c r="BL56" i="5"/>
  <c r="BL48" i="5"/>
  <c r="BL40" i="5"/>
  <c r="AU132" i="5"/>
  <c r="BL61" i="5"/>
  <c r="BL58" i="5"/>
  <c r="BL50" i="5"/>
  <c r="BL42" i="5"/>
  <c r="BL34" i="5"/>
  <c r="BL59" i="5"/>
  <c r="BL51" i="5"/>
  <c r="BL43" i="5"/>
  <c r="BL35" i="5"/>
  <c r="BL27" i="5"/>
  <c r="AU84" i="5"/>
  <c r="AU48" i="5"/>
  <c r="BL41" i="5"/>
  <c r="BL32" i="5"/>
  <c r="BL24" i="5"/>
  <c r="BL12" i="5"/>
  <c r="AU124" i="5"/>
  <c r="AU94" i="5"/>
  <c r="BL29" i="5"/>
  <c r="BL25" i="5"/>
  <c r="BL17" i="5"/>
  <c r="BL14" i="5"/>
  <c r="BL13" i="5"/>
  <c r="BL2" i="5"/>
  <c r="AU88" i="5"/>
  <c r="AU59" i="5"/>
  <c r="BL57" i="5"/>
  <c r="BL36" i="5"/>
  <c r="AU36" i="5"/>
  <c r="AU32" i="5"/>
  <c r="BL26" i="5"/>
  <c r="AU25" i="5"/>
  <c r="BL18" i="5"/>
  <c r="BL16" i="5"/>
  <c r="BL15" i="5"/>
  <c r="BL4" i="5"/>
  <c r="AU82" i="5"/>
  <c r="BL74" i="5"/>
  <c r="AU40" i="5"/>
  <c r="AU26" i="5"/>
  <c r="BL19" i="5"/>
  <c r="BL5" i="5"/>
  <c r="AU92" i="5"/>
  <c r="BL52" i="5"/>
  <c r="AU35" i="5"/>
  <c r="BL33" i="5"/>
  <c r="AU27" i="5"/>
  <c r="BL20" i="5"/>
  <c r="BL6" i="5"/>
  <c r="AU86" i="5"/>
  <c r="AU56" i="5"/>
  <c r="BL49" i="5"/>
  <c r="BL21" i="5"/>
  <c r="BL7" i="5"/>
  <c r="AU31" i="5"/>
  <c r="BL22" i="5"/>
  <c r="BL8" i="5"/>
  <c r="AU90" i="5"/>
  <c r="AU65" i="5"/>
  <c r="BL44" i="5"/>
  <c r="AU29" i="5"/>
  <c r="BL9" i="5"/>
  <c r="BL23" i="5"/>
  <c r="BL11" i="5"/>
  <c r="BL28" i="5"/>
  <c r="AU22" i="5"/>
  <c r="BL10" i="5"/>
  <c r="AU85" i="5"/>
  <c r="AU63" i="5"/>
  <c r="AU87" i="5"/>
  <c r="AU47" i="5"/>
  <c r="AU83" i="5"/>
  <c r="AU89" i="5"/>
  <c r="AU95" i="5"/>
  <c r="AU53" i="5"/>
  <c r="AU44" i="5"/>
  <c r="AU58" i="5"/>
  <c r="AU30" i="5"/>
  <c r="AU38" i="5"/>
  <c r="AU57" i="5"/>
  <c r="AU71" i="5"/>
  <c r="AU76" i="5"/>
  <c r="AU75" i="5"/>
  <c r="AU69" i="5"/>
  <c r="AU182" i="5"/>
  <c r="AU188" i="5"/>
  <c r="AU173" i="5"/>
  <c r="AU33" i="5"/>
  <c r="AU21" i="5"/>
  <c r="AU50" i="5"/>
  <c r="AU96" i="5"/>
  <c r="AU54" i="5"/>
  <c r="AU93" i="5"/>
  <c r="AU103" i="5"/>
  <c r="AU34" i="5"/>
  <c r="AU79" i="5"/>
  <c r="AU61" i="5"/>
  <c r="AU80" i="5"/>
  <c r="AU194" i="5"/>
  <c r="AU163" i="5"/>
  <c r="AU222" i="5"/>
  <c r="AU164" i="5"/>
  <c r="AU237" i="5"/>
  <c r="AU217" i="5"/>
  <c r="AU284" i="5"/>
  <c r="AU296" i="5"/>
  <c r="AU251" i="5"/>
  <c r="AU271" i="5"/>
  <c r="AU335" i="5"/>
  <c r="AU41" i="5"/>
  <c r="AU39" i="5"/>
  <c r="AU91" i="5"/>
  <c r="AU101" i="5"/>
  <c r="AU45" i="5"/>
  <c r="AU60" i="5"/>
  <c r="AU70" i="5"/>
  <c r="AU66" i="5"/>
  <c r="AU62" i="5"/>
  <c r="AU98" i="5"/>
  <c r="AU78" i="5"/>
  <c r="AU68" i="5"/>
  <c r="AU105" i="5"/>
  <c r="AU112" i="5"/>
  <c r="AU190" i="5"/>
  <c r="AU175" i="5"/>
  <c r="AU24" i="5"/>
  <c r="AU23" i="5"/>
  <c r="AU51" i="5"/>
  <c r="AU97" i="5"/>
  <c r="AU43" i="5"/>
  <c r="AU55" i="5"/>
  <c r="AU100" i="5"/>
  <c r="AU49" i="5"/>
  <c r="AU46" i="5"/>
  <c r="AU28" i="5"/>
  <c r="AU37" i="5"/>
  <c r="AU81" i="5"/>
  <c r="AU72" i="5"/>
  <c r="AU111" i="5"/>
  <c r="AU447" i="5"/>
  <c r="AU455" i="5"/>
  <c r="AU463" i="5"/>
  <c r="AC438" i="5"/>
  <c r="AU419" i="5"/>
  <c r="AU440" i="5"/>
  <c r="AU402" i="5"/>
  <c r="AF381" i="5"/>
  <c r="AC399" i="5"/>
  <c r="R399" i="5"/>
  <c r="T399" i="5"/>
  <c r="K399" i="5"/>
  <c r="AF399" i="5"/>
  <c r="AC276" i="5"/>
  <c r="J276" i="5"/>
  <c r="R276" i="5"/>
  <c r="T276" i="5"/>
  <c r="AF276" i="5"/>
  <c r="AU394" i="5"/>
  <c r="AU385" i="5"/>
  <c r="AU387" i="5"/>
  <c r="AC334" i="5"/>
  <c r="R334" i="5"/>
  <c r="T334" i="5"/>
  <c r="I334" i="5"/>
  <c r="AF334" i="5"/>
  <c r="R252" i="5"/>
  <c r="T252" i="5"/>
  <c r="AU371" i="5"/>
  <c r="AU353" i="5"/>
  <c r="AU347" i="5"/>
  <c r="AC248" i="5"/>
  <c r="R248" i="5"/>
  <c r="T248" i="5"/>
  <c r="I248" i="5"/>
  <c r="AU344" i="5"/>
  <c r="AU320" i="5"/>
  <c r="AC347" i="5"/>
  <c r="R347" i="5"/>
  <c r="T347" i="5"/>
  <c r="I347" i="5"/>
  <c r="AF347" i="5"/>
  <c r="AU317" i="5"/>
  <c r="AC209" i="5"/>
  <c r="R209" i="5"/>
  <c r="T209" i="5"/>
  <c r="I209" i="5"/>
  <c r="AF209" i="5"/>
  <c r="AU268" i="5"/>
  <c r="AC206" i="5"/>
  <c r="R206" i="5"/>
  <c r="T206" i="5"/>
  <c r="I206" i="5"/>
  <c r="AF206" i="5"/>
  <c r="AU295" i="5"/>
  <c r="AU283" i="5"/>
  <c r="AU257" i="5"/>
  <c r="AC221" i="5"/>
  <c r="I221" i="5"/>
  <c r="R221" i="5"/>
  <c r="T221" i="5"/>
  <c r="AF221" i="5"/>
  <c r="AU215" i="5"/>
  <c r="AU212" i="5"/>
  <c r="AU231" i="5"/>
  <c r="AC389" i="5"/>
  <c r="H389" i="5"/>
  <c r="AF389" i="5"/>
  <c r="AU171" i="5"/>
  <c r="AU52" i="5"/>
  <c r="AT456" i="5"/>
  <c r="AS456" i="5"/>
  <c r="AR456" i="5"/>
  <c r="AQ456" i="5"/>
  <c r="AP456" i="5"/>
  <c r="AO456" i="5"/>
  <c r="AN456" i="5"/>
  <c r="AM456" i="5"/>
  <c r="AL456" i="5"/>
  <c r="AI456" i="5"/>
  <c r="AC450" i="5"/>
  <c r="K450" i="5"/>
  <c r="AF450" i="5"/>
  <c r="AC441" i="5"/>
  <c r="R441" i="5"/>
  <c r="T441" i="5"/>
  <c r="K441" i="5"/>
  <c r="AF441" i="5"/>
  <c r="AT422" i="5"/>
  <c r="AS422" i="5"/>
  <c r="AR422" i="5"/>
  <c r="AQ422" i="5"/>
  <c r="AP422" i="5"/>
  <c r="AO422" i="5"/>
  <c r="AN422" i="5"/>
  <c r="AM422" i="5"/>
  <c r="AL422" i="5"/>
  <c r="AT413" i="5"/>
  <c r="AS413" i="5"/>
  <c r="AR413" i="5"/>
  <c r="AQ413" i="5"/>
  <c r="AP413" i="5"/>
  <c r="AO413" i="5"/>
  <c r="AN413" i="5"/>
  <c r="AM413" i="5"/>
  <c r="AL413" i="5"/>
  <c r="AC380" i="5"/>
  <c r="K380" i="5"/>
  <c r="AF380" i="5"/>
  <c r="AC253" i="5"/>
  <c r="AF253" i="5"/>
  <c r="AT400" i="5"/>
  <c r="AS400" i="5"/>
  <c r="AR400" i="5"/>
  <c r="AQ400" i="5"/>
  <c r="AP400" i="5"/>
  <c r="AO400" i="5"/>
  <c r="AN400" i="5"/>
  <c r="AM400" i="5"/>
  <c r="AL400" i="5"/>
  <c r="AC260" i="5"/>
  <c r="R260" i="5"/>
  <c r="T260" i="5"/>
  <c r="J260" i="5"/>
  <c r="AF260" i="5"/>
  <c r="AT372" i="5"/>
  <c r="AS372" i="5"/>
  <c r="AT377" i="5"/>
  <c r="AT368" i="5"/>
  <c r="AS368" i="5"/>
  <c r="AR368" i="5"/>
  <c r="AQ368" i="5"/>
  <c r="AP368" i="5"/>
  <c r="AO368" i="5"/>
  <c r="AN368" i="5"/>
  <c r="AM368" i="5"/>
  <c r="AL368" i="5"/>
  <c r="AK368" i="5"/>
  <c r="AC250" i="5"/>
  <c r="R250" i="5"/>
  <c r="T250" i="5"/>
  <c r="J250" i="5"/>
  <c r="AC368" i="5"/>
  <c r="R368" i="5"/>
  <c r="T368" i="5"/>
  <c r="I368" i="5"/>
  <c r="AF368" i="5"/>
  <c r="AC361" i="5"/>
  <c r="I361" i="5"/>
  <c r="R361" i="5"/>
  <c r="T361" i="5"/>
  <c r="AF361" i="5"/>
  <c r="AT361" i="5"/>
  <c r="AS361" i="5"/>
  <c r="AR361" i="5"/>
  <c r="AQ361" i="5"/>
  <c r="AP361" i="5"/>
  <c r="AO361" i="5"/>
  <c r="AN361" i="5"/>
  <c r="AM361" i="5"/>
  <c r="AL361" i="5"/>
  <c r="AC326" i="5"/>
  <c r="R326" i="5"/>
  <c r="T326" i="5"/>
  <c r="I326" i="5"/>
  <c r="AF326" i="5"/>
  <c r="AC243" i="5"/>
  <c r="R243" i="5"/>
  <c r="T243" i="5"/>
  <c r="I243" i="5"/>
  <c r="AF243" i="5"/>
  <c r="AU312" i="5"/>
  <c r="AC305" i="5"/>
  <c r="I305" i="5"/>
  <c r="R305" i="5"/>
  <c r="T305" i="5"/>
  <c r="AF305" i="5"/>
  <c r="AC230" i="5"/>
  <c r="I230" i="5"/>
  <c r="R230" i="5"/>
  <c r="T230" i="5"/>
  <c r="AF230" i="5"/>
  <c r="AU298" i="5"/>
  <c r="AC234" i="5"/>
  <c r="I234" i="5"/>
  <c r="R234" i="5"/>
  <c r="T234" i="5"/>
  <c r="AF234" i="5"/>
  <c r="AC142" i="5"/>
  <c r="R142" i="5"/>
  <c r="T142" i="5"/>
  <c r="I142" i="5"/>
  <c r="AF142" i="5"/>
  <c r="AU277" i="5"/>
  <c r="AC332" i="5"/>
  <c r="R332" i="5"/>
  <c r="T332" i="5"/>
  <c r="I332" i="5"/>
  <c r="AF332" i="5"/>
  <c r="AU239" i="5"/>
  <c r="AU205" i="5"/>
  <c r="AC134" i="5"/>
  <c r="I134" i="5"/>
  <c r="R134" i="5"/>
  <c r="T134" i="5"/>
  <c r="AF134" i="5"/>
  <c r="AU276" i="5"/>
  <c r="AC266" i="5"/>
  <c r="R266" i="5"/>
  <c r="T266" i="5"/>
  <c r="I266" i="5"/>
  <c r="AF266" i="5"/>
  <c r="AU244" i="5"/>
  <c r="AU209" i="5"/>
  <c r="AU234" i="5"/>
  <c r="AC269" i="5"/>
  <c r="I269" i="5"/>
  <c r="R269" i="5"/>
  <c r="T269" i="5"/>
  <c r="AF269" i="5"/>
  <c r="AU201" i="5"/>
  <c r="AC201" i="5"/>
  <c r="I201" i="5"/>
  <c r="R201" i="5"/>
  <c r="T201" i="5"/>
  <c r="AF201" i="5"/>
  <c r="AU245" i="5"/>
  <c r="AU203" i="5"/>
  <c r="AC153" i="5"/>
  <c r="I153" i="5"/>
  <c r="R153" i="5"/>
  <c r="T153" i="5"/>
  <c r="AF153" i="5"/>
  <c r="AU170" i="5"/>
  <c r="AU185" i="5"/>
  <c r="AU181" i="5"/>
  <c r="AC405" i="5"/>
  <c r="H405" i="5"/>
  <c r="AF405" i="5"/>
  <c r="AU165" i="5"/>
  <c r="AU186" i="5"/>
  <c r="AU115" i="5"/>
  <c r="AU67" i="5"/>
  <c r="AC64" i="5"/>
  <c r="H64" i="5"/>
  <c r="AF64" i="5"/>
  <c r="AF250" i="5"/>
  <c r="AC459" i="5"/>
  <c r="R459" i="5"/>
  <c r="T459" i="5"/>
  <c r="K459" i="5"/>
  <c r="AF459" i="5"/>
  <c r="AT464" i="5"/>
  <c r="AS464" i="5"/>
  <c r="AR464" i="5"/>
  <c r="AQ464" i="5"/>
  <c r="AP464" i="5"/>
  <c r="AO464" i="5"/>
  <c r="AN464" i="5"/>
  <c r="AM464" i="5"/>
  <c r="AL464" i="5"/>
  <c r="AC443" i="5"/>
  <c r="K443" i="5"/>
  <c r="AF443" i="5"/>
  <c r="AT393" i="5"/>
  <c r="AS393" i="5"/>
  <c r="AR393" i="5"/>
  <c r="AQ393" i="5"/>
  <c r="AP393" i="5"/>
  <c r="AO393" i="5"/>
  <c r="AN393" i="5"/>
  <c r="AM393" i="5"/>
  <c r="AL393" i="5"/>
  <c r="AT457" i="5"/>
  <c r="AS457" i="5"/>
  <c r="AR457" i="5"/>
  <c r="AQ457" i="5"/>
  <c r="AP457" i="5"/>
  <c r="AO457" i="5"/>
  <c r="AN457" i="5"/>
  <c r="AM457" i="5"/>
  <c r="AL457" i="5"/>
  <c r="AK457" i="5"/>
  <c r="AO443" i="5"/>
  <c r="AN443" i="5"/>
  <c r="AM443" i="5"/>
  <c r="AL443" i="5"/>
  <c r="AK443" i="5"/>
  <c r="AT443" i="5"/>
  <c r="AS443" i="5"/>
  <c r="AR443" i="5"/>
  <c r="AQ443" i="5"/>
  <c r="AP443" i="5"/>
  <c r="AC397" i="5"/>
  <c r="R397" i="5"/>
  <c r="T397" i="5"/>
  <c r="K397" i="5"/>
  <c r="AF397" i="5"/>
  <c r="AC259" i="5"/>
  <c r="R259" i="5"/>
  <c r="T259" i="5"/>
  <c r="J259" i="5"/>
  <c r="AC364" i="5"/>
  <c r="R364" i="5"/>
  <c r="T364" i="5"/>
  <c r="I364" i="5"/>
  <c r="AC360" i="5"/>
  <c r="R360" i="5"/>
  <c r="T360" i="5"/>
  <c r="I360" i="5"/>
  <c r="AF360" i="5"/>
  <c r="AU348" i="5"/>
  <c r="AU324" i="5"/>
  <c r="AU329" i="5"/>
  <c r="AU321" i="5"/>
  <c r="AU262" i="5"/>
  <c r="AU254" i="5"/>
  <c r="AC336" i="5"/>
  <c r="R336" i="5"/>
  <c r="T336" i="5"/>
  <c r="I336" i="5"/>
  <c r="AF336" i="5"/>
  <c r="AU269" i="5"/>
  <c r="AU294" i="5"/>
  <c r="AC325" i="5"/>
  <c r="I325" i="5"/>
  <c r="R325" i="5"/>
  <c r="T325" i="5"/>
  <c r="AF325" i="5"/>
  <c r="AU216" i="5"/>
  <c r="AC154" i="5"/>
  <c r="H154" i="5"/>
  <c r="AF154" i="5"/>
  <c r="AC117" i="5"/>
  <c r="I117" i="5"/>
  <c r="R117" i="5"/>
  <c r="T117" i="5"/>
  <c r="AF117" i="5"/>
  <c r="AC184" i="5"/>
  <c r="R184" i="5"/>
  <c r="T184" i="5"/>
  <c r="I184" i="5"/>
  <c r="AF184" i="5"/>
  <c r="AU192" i="5"/>
  <c r="AC277" i="5"/>
  <c r="R277" i="5"/>
  <c r="T277" i="5"/>
  <c r="I277" i="5"/>
  <c r="AF277" i="5"/>
  <c r="AU77" i="5"/>
  <c r="AC175" i="5"/>
  <c r="H175" i="5"/>
  <c r="AF175" i="5"/>
  <c r="AC63" i="5"/>
  <c r="H63" i="5"/>
  <c r="AU42" i="5"/>
  <c r="AC453" i="5"/>
  <c r="R453" i="5"/>
  <c r="T453" i="5"/>
  <c r="K453" i="5"/>
  <c r="AF453" i="5"/>
  <c r="AT448" i="5"/>
  <c r="AS448" i="5"/>
  <c r="AR448" i="5"/>
  <c r="AQ448" i="5"/>
  <c r="AP448" i="5"/>
  <c r="AO448" i="5"/>
  <c r="AN448" i="5"/>
  <c r="AM448" i="5"/>
  <c r="AL448" i="5"/>
  <c r="AT441" i="5"/>
  <c r="AS441" i="5"/>
  <c r="AR441" i="5"/>
  <c r="AQ441" i="5"/>
  <c r="AP441" i="5"/>
  <c r="AO441" i="5"/>
  <c r="AN441" i="5"/>
  <c r="AM441" i="5"/>
  <c r="AL441" i="5"/>
  <c r="AT434" i="5"/>
  <c r="AS434" i="5"/>
  <c r="AR434" i="5"/>
  <c r="AQ434" i="5"/>
  <c r="AP434" i="5"/>
  <c r="AO434" i="5"/>
  <c r="AN434" i="5"/>
  <c r="AM434" i="5"/>
  <c r="AL434" i="5"/>
  <c r="AJ434" i="5"/>
  <c r="AC406" i="5"/>
  <c r="J406" i="5"/>
  <c r="R406" i="5"/>
  <c r="T406" i="5"/>
  <c r="AF406" i="5"/>
  <c r="AT378" i="5"/>
  <c r="AS378" i="5"/>
  <c r="AR378" i="5"/>
  <c r="AQ378" i="5"/>
  <c r="AP378" i="5"/>
  <c r="AO378" i="5"/>
  <c r="AN378" i="5"/>
  <c r="AM378" i="5"/>
  <c r="AL378" i="5"/>
  <c r="AC447" i="5"/>
  <c r="K447" i="5"/>
  <c r="AF447" i="5"/>
  <c r="AT449" i="5"/>
  <c r="AS449" i="5"/>
  <c r="AR449" i="5"/>
  <c r="AQ449" i="5"/>
  <c r="AP449" i="5"/>
  <c r="AO449" i="5"/>
  <c r="AN449" i="5"/>
  <c r="AM449" i="5"/>
  <c r="AL449" i="5"/>
  <c r="AT465" i="5"/>
  <c r="AS465" i="5"/>
  <c r="AR465" i="5"/>
  <c r="AQ465" i="5"/>
  <c r="AP465" i="5"/>
  <c r="AO465" i="5"/>
  <c r="AN465" i="5"/>
  <c r="AM465" i="5"/>
  <c r="AL465" i="5"/>
  <c r="AC442" i="5"/>
  <c r="K442" i="5"/>
  <c r="AF442" i="5"/>
  <c r="AT435" i="5"/>
  <c r="AS435" i="5"/>
  <c r="AR435" i="5"/>
  <c r="AQ435" i="5"/>
  <c r="AP435" i="5"/>
  <c r="AO435" i="5"/>
  <c r="AN435" i="5"/>
  <c r="AM435" i="5"/>
  <c r="AL435" i="5"/>
  <c r="AU418" i="5"/>
  <c r="AC374" i="5"/>
  <c r="R374" i="5"/>
  <c r="T374" i="5"/>
  <c r="K374" i="5"/>
  <c r="AF374" i="5"/>
  <c r="AU407" i="5"/>
  <c r="AC423" i="5"/>
  <c r="K423" i="5"/>
  <c r="AF423" i="5"/>
  <c r="AU383" i="5"/>
  <c r="AU351" i="5"/>
  <c r="BL3" i="5"/>
  <c r="AU442" i="5"/>
  <c r="AC449" i="5"/>
  <c r="R449" i="5"/>
  <c r="T449" i="5"/>
  <c r="K449" i="5"/>
  <c r="AF449" i="5"/>
  <c r="AU450" i="5"/>
  <c r="AU458" i="5"/>
  <c r="AU466" i="5"/>
  <c r="AC451" i="5"/>
  <c r="R451" i="5"/>
  <c r="T451" i="5"/>
  <c r="K451" i="5"/>
  <c r="AC436" i="5"/>
  <c r="K436" i="5"/>
  <c r="AF436" i="5"/>
  <c r="AU438" i="5"/>
  <c r="AC402" i="5"/>
  <c r="R402" i="5"/>
  <c r="T402" i="5"/>
  <c r="K402" i="5"/>
  <c r="AF402" i="5"/>
  <c r="AC414" i="5"/>
  <c r="R414" i="5"/>
  <c r="T414" i="5"/>
  <c r="J414" i="5"/>
  <c r="AF414" i="5"/>
  <c r="AU398" i="5"/>
  <c r="AC396" i="5"/>
  <c r="R396" i="5"/>
  <c r="T396" i="5"/>
  <c r="J396" i="5"/>
  <c r="AF396" i="5"/>
  <c r="AU391" i="5"/>
  <c r="AU397" i="5"/>
  <c r="AU369" i="5"/>
  <c r="AU375" i="5"/>
  <c r="AU382" i="5"/>
  <c r="AU367" i="5"/>
  <c r="AC294" i="5"/>
  <c r="R294" i="5"/>
  <c r="T294" i="5"/>
  <c r="I294" i="5"/>
  <c r="AF294" i="5"/>
  <c r="AC191" i="5"/>
  <c r="R191" i="5"/>
  <c r="T191" i="5"/>
  <c r="I191" i="5"/>
  <c r="AU345" i="5"/>
  <c r="AC352" i="5"/>
  <c r="R352" i="5"/>
  <c r="T352" i="5"/>
  <c r="I352" i="5"/>
  <c r="AF352" i="5"/>
  <c r="AC312" i="5"/>
  <c r="R312" i="5"/>
  <c r="T312" i="5"/>
  <c r="I312" i="5"/>
  <c r="AF312" i="5"/>
  <c r="AU336" i="5"/>
  <c r="AC216" i="5"/>
  <c r="T216" i="5"/>
  <c r="I216" i="5"/>
  <c r="AF216" i="5"/>
  <c r="AC232" i="5"/>
  <c r="R232" i="5"/>
  <c r="T232" i="5"/>
  <c r="I232" i="5"/>
  <c r="AF232" i="5"/>
  <c r="AU318" i="5"/>
  <c r="AT318" i="5"/>
  <c r="AS318" i="5"/>
  <c r="AC349" i="5"/>
  <c r="I349" i="5"/>
  <c r="R349" i="5"/>
  <c r="T349" i="5"/>
  <c r="AF349" i="5"/>
  <c r="AU315" i="5"/>
  <c r="AC196" i="5"/>
  <c r="I196" i="5"/>
  <c r="R196" i="5"/>
  <c r="T196" i="5"/>
  <c r="AF196" i="5"/>
  <c r="AU293" i="5"/>
  <c r="AU281" i="5"/>
  <c r="AU267" i="5"/>
  <c r="AU255" i="5"/>
  <c r="AC351" i="5"/>
  <c r="R351" i="5"/>
  <c r="T351" i="5"/>
  <c r="I351" i="5"/>
  <c r="AF351" i="5"/>
  <c r="AU213" i="5"/>
  <c r="AU282" i="5"/>
  <c r="AU230" i="5"/>
  <c r="AU225" i="5"/>
  <c r="AU280" i="5"/>
  <c r="AC281" i="5"/>
  <c r="AF281" i="5"/>
  <c r="AC366" i="5"/>
  <c r="R366" i="5"/>
  <c r="T366" i="5"/>
  <c r="I366" i="5"/>
  <c r="AF366" i="5"/>
  <c r="AU229" i="5"/>
  <c r="AU174" i="5"/>
  <c r="AU195" i="5"/>
  <c r="AU189" i="5"/>
  <c r="AU169" i="5"/>
  <c r="AC240" i="5"/>
  <c r="R240" i="5"/>
  <c r="T240" i="5"/>
  <c r="I240" i="5"/>
  <c r="AF240" i="5"/>
  <c r="AU148" i="5"/>
  <c r="AU178" i="5"/>
  <c r="AF248" i="5"/>
  <c r="AC67" i="5"/>
  <c r="H67" i="5"/>
  <c r="AF67" i="5"/>
  <c r="AC401" i="5"/>
  <c r="K401" i="5"/>
  <c r="AF401" i="5"/>
  <c r="AC400" i="5"/>
  <c r="K400" i="5"/>
  <c r="AF400" i="5"/>
  <c r="AT423" i="5"/>
  <c r="AS423" i="5"/>
  <c r="AR423" i="5"/>
  <c r="AQ423" i="5"/>
  <c r="AP423" i="5"/>
  <c r="AO423" i="5"/>
  <c r="AN423" i="5"/>
  <c r="AM423" i="5"/>
  <c r="AL423" i="5"/>
  <c r="AT381" i="5"/>
  <c r="AS381" i="5"/>
  <c r="AR381" i="5"/>
  <c r="AQ381" i="5"/>
  <c r="AP381" i="5"/>
  <c r="AO381" i="5"/>
  <c r="AN381" i="5"/>
  <c r="AM381" i="5"/>
  <c r="AL381" i="5"/>
  <c r="AT405" i="5"/>
  <c r="AS405" i="5"/>
  <c r="AR405" i="5"/>
  <c r="AQ405" i="5"/>
  <c r="AP405" i="5"/>
  <c r="AO405" i="5"/>
  <c r="AN405" i="5"/>
  <c r="AM405" i="5"/>
  <c r="AL405" i="5"/>
  <c r="AJ405" i="5"/>
  <c r="AT370" i="5"/>
  <c r="AS370" i="5"/>
  <c r="AR370" i="5"/>
  <c r="AQ370" i="5"/>
  <c r="AP370" i="5"/>
  <c r="AO370" i="5"/>
  <c r="AN370" i="5"/>
  <c r="AM370" i="5"/>
  <c r="AL370" i="5"/>
  <c r="AC340" i="5"/>
  <c r="J340" i="5"/>
  <c r="AF340" i="5"/>
  <c r="AC254" i="5"/>
  <c r="R254" i="5"/>
  <c r="T254" i="5"/>
  <c r="J254" i="5"/>
  <c r="AT364" i="5"/>
  <c r="AS364" i="5"/>
  <c r="AR364" i="5"/>
  <c r="AQ364" i="5"/>
  <c r="AP364" i="5"/>
  <c r="AO364" i="5"/>
  <c r="AN364" i="5"/>
  <c r="AM364" i="5"/>
  <c r="AL364" i="5"/>
  <c r="AT359" i="5"/>
  <c r="AS359" i="5"/>
  <c r="AR359" i="5"/>
  <c r="AQ359" i="5"/>
  <c r="AP359" i="5"/>
  <c r="AO359" i="5"/>
  <c r="AN359" i="5"/>
  <c r="AM359" i="5"/>
  <c r="AL359" i="5"/>
  <c r="AC328" i="5"/>
  <c r="R328" i="5"/>
  <c r="T328" i="5"/>
  <c r="I328" i="5"/>
  <c r="AF328" i="5"/>
  <c r="AC284" i="5"/>
  <c r="R284" i="5"/>
  <c r="T284" i="5"/>
  <c r="I284" i="5"/>
  <c r="AF284" i="5"/>
  <c r="AT334" i="5"/>
  <c r="AS334" i="5"/>
  <c r="AR334" i="5"/>
  <c r="AQ334" i="5"/>
  <c r="AP334" i="5"/>
  <c r="AO334" i="5"/>
  <c r="AN334" i="5"/>
  <c r="AM334" i="5"/>
  <c r="AL334" i="5"/>
  <c r="AU333" i="5"/>
  <c r="AU328" i="5"/>
  <c r="AC327" i="5"/>
  <c r="R327" i="5"/>
  <c r="T327" i="5"/>
  <c r="I327" i="5"/>
  <c r="AF327" i="5"/>
  <c r="AU325" i="5"/>
  <c r="AC363" i="5"/>
  <c r="R363" i="5"/>
  <c r="T363" i="5"/>
  <c r="I363" i="5"/>
  <c r="AF363" i="5"/>
  <c r="AU258" i="5"/>
  <c r="AC344" i="5"/>
  <c r="R344" i="5"/>
  <c r="T344" i="5"/>
  <c r="I344" i="5"/>
  <c r="AF344" i="5"/>
  <c r="AC343" i="5"/>
  <c r="R343" i="5"/>
  <c r="T343" i="5"/>
  <c r="I343" i="5"/>
  <c r="AF343" i="5"/>
  <c r="AC143" i="5"/>
  <c r="R143" i="5"/>
  <c r="T143" i="5"/>
  <c r="I143" i="5"/>
  <c r="AF143" i="5"/>
  <c r="AC314" i="5"/>
  <c r="R314" i="5"/>
  <c r="T314" i="5"/>
  <c r="I314" i="5"/>
  <c r="AF314" i="5"/>
  <c r="AU236" i="5"/>
  <c r="AC218" i="5"/>
  <c r="R218" i="5"/>
  <c r="T218" i="5"/>
  <c r="I218" i="5"/>
  <c r="AF218" i="5"/>
  <c r="AC129" i="5"/>
  <c r="I129" i="5"/>
  <c r="R129" i="5"/>
  <c r="T129" i="5"/>
  <c r="AF129" i="5"/>
  <c r="AC207" i="5"/>
  <c r="I207" i="5"/>
  <c r="R207" i="5"/>
  <c r="T207" i="5"/>
  <c r="AU278" i="5"/>
  <c r="AC125" i="5"/>
  <c r="I125" i="5"/>
  <c r="R125" i="5"/>
  <c r="T125" i="5"/>
  <c r="AF125" i="5"/>
  <c r="AC107" i="5"/>
  <c r="I107" i="5"/>
  <c r="R107" i="5"/>
  <c r="T107" i="5"/>
  <c r="AF107" i="5"/>
  <c r="AC417" i="5"/>
  <c r="H417" i="5"/>
  <c r="AF417" i="5"/>
  <c r="AU168" i="5"/>
  <c r="AU162" i="5"/>
  <c r="AC136" i="5"/>
  <c r="R136" i="5"/>
  <c r="T136" i="5"/>
  <c r="I136" i="5"/>
  <c r="AF136" i="5"/>
  <c r="AC180" i="5"/>
  <c r="R180" i="5"/>
  <c r="T180" i="5"/>
  <c r="I180" i="5"/>
  <c r="AF180" i="5"/>
  <c r="AU179" i="5"/>
  <c r="AC375" i="5"/>
  <c r="H375" i="5"/>
  <c r="AU107" i="5"/>
  <c r="AU104" i="5"/>
  <c r="AU64" i="5"/>
  <c r="AT439" i="5"/>
  <c r="AS439" i="5"/>
  <c r="AR439" i="5"/>
  <c r="AQ439" i="5"/>
  <c r="AP439" i="5"/>
  <c r="AO439" i="5"/>
  <c r="AN439" i="5"/>
  <c r="AM439" i="5"/>
  <c r="AL439" i="5"/>
  <c r="AC422" i="5"/>
  <c r="K422" i="5"/>
  <c r="AF422" i="5"/>
  <c r="AC455" i="5"/>
  <c r="R455" i="5"/>
  <c r="T455" i="5"/>
  <c r="K455" i="5"/>
  <c r="AF455" i="5"/>
  <c r="K463" i="5"/>
  <c r="AC463" i="5"/>
  <c r="AC440" i="5"/>
  <c r="K440" i="5"/>
  <c r="AF440" i="5"/>
  <c r="AU406" i="5"/>
  <c r="AC342" i="5"/>
  <c r="J342" i="5"/>
  <c r="AF342" i="5"/>
  <c r="AC357" i="5"/>
  <c r="I357" i="5"/>
  <c r="R357" i="5"/>
  <c r="T357" i="5"/>
  <c r="AF357" i="5"/>
  <c r="AC275" i="5"/>
  <c r="R275" i="5"/>
  <c r="T275" i="5"/>
  <c r="J275" i="5"/>
  <c r="AF275" i="5"/>
  <c r="AC315" i="5"/>
  <c r="R315" i="5"/>
  <c r="T315" i="5"/>
  <c r="I315" i="5"/>
  <c r="AF315" i="5"/>
  <c r="AU358" i="5"/>
  <c r="AU349" i="5"/>
  <c r="AC338" i="5"/>
  <c r="J338" i="5"/>
  <c r="AF338" i="5"/>
  <c r="AU356" i="5"/>
  <c r="AU346" i="5"/>
  <c r="AU322" i="5"/>
  <c r="AU311" i="5"/>
  <c r="AC306" i="5"/>
  <c r="R306" i="5"/>
  <c r="T306" i="5"/>
  <c r="I306" i="5"/>
  <c r="AF306" i="5"/>
  <c r="AU319" i="5"/>
  <c r="AC198" i="5"/>
  <c r="R198" i="5"/>
  <c r="T198" i="5"/>
  <c r="I198" i="5"/>
  <c r="AF198" i="5"/>
  <c r="AU252" i="5"/>
  <c r="AU220" i="5"/>
  <c r="AU265" i="5"/>
  <c r="AU292" i="5"/>
  <c r="AU223" i="5"/>
  <c r="AU214" i="5"/>
  <c r="AC183" i="5"/>
  <c r="I183" i="5"/>
  <c r="R183" i="5"/>
  <c r="T183" i="5"/>
  <c r="AF183" i="5"/>
  <c r="AC358" i="5"/>
  <c r="R358" i="5"/>
  <c r="T358" i="5"/>
  <c r="I358" i="5"/>
  <c r="AF358" i="5"/>
  <c r="AC383" i="5"/>
  <c r="H383" i="5"/>
  <c r="AC378" i="5"/>
  <c r="H378" i="5"/>
  <c r="AF378" i="5"/>
  <c r="AC203" i="5"/>
  <c r="I203" i="5"/>
  <c r="R203" i="5"/>
  <c r="T203" i="5"/>
  <c r="AF203" i="5"/>
  <c r="AU196" i="5"/>
  <c r="AC121" i="5"/>
  <c r="I121" i="5"/>
  <c r="R121" i="5"/>
  <c r="T121" i="5"/>
  <c r="AF121" i="5"/>
  <c r="AU102" i="5"/>
  <c r="AC60" i="5"/>
  <c r="H60" i="5"/>
  <c r="AC73" i="5"/>
  <c r="H73" i="5"/>
  <c r="AF73" i="5"/>
  <c r="AF63" i="5"/>
  <c r="AF191" i="5"/>
  <c r="AF60" i="5"/>
  <c r="AC295" i="5"/>
  <c r="I295" i="5"/>
  <c r="R295" i="5"/>
  <c r="T295" i="5"/>
  <c r="AC133" i="5"/>
  <c r="H133" i="5"/>
  <c r="AC89" i="5"/>
  <c r="H89" i="5"/>
  <c r="AC85" i="5"/>
  <c r="H85" i="5"/>
  <c r="AC52" i="5"/>
  <c r="H52" i="5"/>
  <c r="AC88" i="5"/>
  <c r="H88" i="5"/>
  <c r="AF199" i="5"/>
  <c r="AF225" i="5"/>
  <c r="AC103" i="5"/>
  <c r="H103" i="5"/>
  <c r="AC62" i="5"/>
  <c r="H62" i="5"/>
  <c r="AC31" i="5"/>
  <c r="H31" i="5"/>
  <c r="H21" i="5"/>
  <c r="AC21" i="5"/>
  <c r="AF21" i="5"/>
  <c r="AC33" i="5"/>
  <c r="H33" i="5"/>
  <c r="AF303" i="5"/>
  <c r="AC84" i="5"/>
  <c r="H84" i="5"/>
  <c r="AC61" i="5"/>
  <c r="H61" i="5"/>
  <c r="AC41" i="5"/>
  <c r="H41" i="5"/>
  <c r="AF41" i="5"/>
  <c r="AF77" i="5"/>
  <c r="G388" i="1"/>
  <c r="K388" i="1"/>
  <c r="H54" i="5"/>
  <c r="AC54" i="5"/>
  <c r="AC32" i="5"/>
  <c r="H32" i="5"/>
  <c r="K451" i="1"/>
  <c r="G406" i="1"/>
  <c r="O406" i="1"/>
  <c r="R406" i="1" s="1"/>
  <c r="T406" i="1" s="1"/>
  <c r="AC393" i="5"/>
  <c r="H393" i="5"/>
  <c r="AC225" i="5"/>
  <c r="I225" i="5"/>
  <c r="R225" i="5"/>
  <c r="T225" i="5"/>
  <c r="AF47" i="5"/>
  <c r="AF127" i="5"/>
  <c r="AF71" i="5"/>
  <c r="AF295" i="5"/>
  <c r="AF85" i="5"/>
  <c r="AF98" i="5"/>
  <c r="AC53" i="5"/>
  <c r="H53" i="5"/>
  <c r="AC38" i="5"/>
  <c r="H38" i="5"/>
  <c r="AC93" i="5"/>
  <c r="H93" i="5"/>
  <c r="AC75" i="5"/>
  <c r="H75" i="5"/>
  <c r="AC82" i="5"/>
  <c r="H82" i="5"/>
  <c r="AC57" i="5"/>
  <c r="H57" i="5"/>
  <c r="AF66" i="5"/>
  <c r="AC77" i="5"/>
  <c r="H77" i="5"/>
  <c r="AC44" i="5"/>
  <c r="AC94" i="5"/>
  <c r="H94" i="5"/>
  <c r="AF31" i="5"/>
  <c r="AF393" i="5"/>
  <c r="AF82" i="5"/>
  <c r="AC303" i="5"/>
  <c r="I303" i="5"/>
  <c r="R303" i="5"/>
  <c r="T303" i="5"/>
  <c r="AC199" i="5"/>
  <c r="R199" i="5"/>
  <c r="T199" i="5"/>
  <c r="I199" i="5"/>
  <c r="AC330" i="5"/>
  <c r="R330" i="5"/>
  <c r="T330" i="5"/>
  <c r="I330" i="5"/>
  <c r="AC289" i="5"/>
  <c r="I289" i="5"/>
  <c r="R289" i="5"/>
  <c r="T289" i="5"/>
  <c r="AC126" i="5"/>
  <c r="I126" i="5"/>
  <c r="R126" i="5"/>
  <c r="T126" i="5"/>
  <c r="AC419" i="5"/>
  <c r="H419" i="5"/>
  <c r="AC223" i="5"/>
  <c r="I223" i="5"/>
  <c r="R223" i="5"/>
  <c r="T223" i="5"/>
  <c r="AC127" i="5"/>
  <c r="I127" i="5"/>
  <c r="R127" i="5"/>
  <c r="T127" i="5"/>
  <c r="AC409" i="5"/>
  <c r="H409" i="5"/>
  <c r="AC71" i="5"/>
  <c r="H71" i="5"/>
  <c r="AF89" i="5"/>
  <c r="AF409" i="5"/>
  <c r="AF57" i="5"/>
  <c r="AC147" i="5"/>
  <c r="H147" i="5"/>
  <c r="AC40" i="5"/>
  <c r="H40" i="5"/>
  <c r="AC51" i="5"/>
  <c r="H51" i="5"/>
  <c r="AC192" i="5"/>
  <c r="R192" i="5"/>
  <c r="T192" i="5"/>
  <c r="I192" i="5"/>
  <c r="AC394" i="5"/>
  <c r="H394" i="5"/>
  <c r="AC292" i="5"/>
  <c r="I292" i="5"/>
  <c r="R292" i="5"/>
  <c r="T292" i="5"/>
  <c r="AC47" i="5"/>
  <c r="H47" i="5"/>
  <c r="AC66" i="5"/>
  <c r="H66" i="5"/>
  <c r="AC111" i="5"/>
  <c r="H111" i="5"/>
  <c r="AC34" i="5"/>
  <c r="H34" i="5"/>
  <c r="AC98" i="5"/>
  <c r="H98" i="5"/>
  <c r="AF103" i="5"/>
  <c r="AC22" i="5"/>
  <c r="H22" i="5"/>
  <c r="K446" i="1"/>
  <c r="AC72" i="5"/>
  <c r="AF72" i="5"/>
  <c r="H72" i="5"/>
  <c r="AC46" i="5"/>
  <c r="H46" i="5"/>
  <c r="AF111" i="5"/>
  <c r="AC92" i="5"/>
  <c r="H92" i="5"/>
  <c r="AI405" i="5"/>
  <c r="AH405" i="5"/>
  <c r="AJ464" i="5"/>
  <c r="AJ368" i="5"/>
  <c r="AI368" i="5"/>
  <c r="AH368" i="5"/>
  <c r="AK456" i="5"/>
  <c r="AJ456" i="5"/>
  <c r="AI459" i="5"/>
  <c r="AH459" i="5"/>
  <c r="AK459" i="5"/>
  <c r="AJ459" i="5"/>
  <c r="AJ443" i="5"/>
  <c r="AI457" i="5"/>
  <c r="AK448" i="5"/>
  <c r="AI417" i="5"/>
  <c r="AK417" i="5"/>
  <c r="AJ417" i="5"/>
  <c r="AK435" i="5"/>
  <c r="AI361" i="5"/>
  <c r="AJ334" i="5"/>
  <c r="AI451" i="5"/>
  <c r="AK451" i="5"/>
  <c r="AJ451" i="5"/>
  <c r="AK359" i="5"/>
  <c r="AI434" i="5"/>
  <c r="AK400" i="5"/>
  <c r="AI400" i="5"/>
  <c r="AH400" i="5"/>
  <c r="AJ400" i="5"/>
  <c r="AK413" i="5"/>
  <c r="AI413" i="5"/>
  <c r="AJ413" i="5"/>
  <c r="AJ396" i="5"/>
  <c r="AI396" i="5"/>
  <c r="AT344" i="5"/>
  <c r="AS344" i="5"/>
  <c r="AR344" i="5"/>
  <c r="AQ344" i="5"/>
  <c r="AP344" i="5"/>
  <c r="AO344" i="5"/>
  <c r="AN344" i="5"/>
  <c r="AM344" i="5"/>
  <c r="AL344" i="5"/>
  <c r="AT419" i="5"/>
  <c r="AS419" i="5"/>
  <c r="AR419" i="5"/>
  <c r="AQ419" i="5"/>
  <c r="AP419" i="5"/>
  <c r="AO419" i="5"/>
  <c r="AN419" i="5"/>
  <c r="AM419" i="5"/>
  <c r="AL419" i="5"/>
  <c r="AT271" i="5"/>
  <c r="AS271" i="5"/>
  <c r="AR271" i="5"/>
  <c r="AQ271" i="5"/>
  <c r="AP271" i="5"/>
  <c r="AO271" i="5"/>
  <c r="AN271" i="5"/>
  <c r="AM271" i="5"/>
  <c r="AL271" i="5"/>
  <c r="BK49" i="5"/>
  <c r="BJ49" i="5"/>
  <c r="BI49" i="5"/>
  <c r="BH49" i="5"/>
  <c r="BG49" i="5"/>
  <c r="BF49" i="5"/>
  <c r="BE49" i="5"/>
  <c r="BD49" i="5"/>
  <c r="BC49" i="5"/>
  <c r="BI60" i="5"/>
  <c r="BH60" i="5"/>
  <c r="BG60" i="5"/>
  <c r="BF60" i="5"/>
  <c r="BE60" i="5"/>
  <c r="BD60" i="5"/>
  <c r="BC60" i="5"/>
  <c r="BK60" i="5"/>
  <c r="BJ60" i="5"/>
  <c r="BE77" i="5"/>
  <c r="BD77" i="5"/>
  <c r="BC77" i="5"/>
  <c r="BK77" i="5"/>
  <c r="BJ77" i="5"/>
  <c r="BI77" i="5"/>
  <c r="BH77" i="5"/>
  <c r="BG77" i="5"/>
  <c r="BF77" i="5"/>
  <c r="AT218" i="5"/>
  <c r="AS218" i="5"/>
  <c r="AR218" i="5"/>
  <c r="AQ218" i="5"/>
  <c r="AP218" i="5"/>
  <c r="AO218" i="5"/>
  <c r="AN218" i="5"/>
  <c r="AM218" i="5"/>
  <c r="AL218" i="5"/>
  <c r="AP352" i="5"/>
  <c r="AO352" i="5"/>
  <c r="AN352" i="5"/>
  <c r="AM352" i="5"/>
  <c r="AL352" i="5"/>
  <c r="AT352" i="5"/>
  <c r="AS352" i="5"/>
  <c r="AR352" i="5"/>
  <c r="AQ352" i="5"/>
  <c r="AT168" i="5"/>
  <c r="AS168" i="5"/>
  <c r="AR168" i="5"/>
  <c r="AQ168" i="5"/>
  <c r="AP168" i="5"/>
  <c r="AO168" i="5"/>
  <c r="AN168" i="5"/>
  <c r="AM168" i="5"/>
  <c r="AL168" i="5"/>
  <c r="AT102" i="5"/>
  <c r="AS102" i="5"/>
  <c r="AR102" i="5"/>
  <c r="AQ102" i="5"/>
  <c r="AP102" i="5"/>
  <c r="AO102" i="5"/>
  <c r="AN102" i="5"/>
  <c r="AM102" i="5"/>
  <c r="AL102" i="5"/>
  <c r="AT214" i="5"/>
  <c r="AT252" i="5"/>
  <c r="AS252" i="5"/>
  <c r="AR252" i="5"/>
  <c r="AQ252" i="5"/>
  <c r="AP252" i="5"/>
  <c r="AO252" i="5"/>
  <c r="AN252" i="5"/>
  <c r="AM252" i="5"/>
  <c r="AL252" i="5"/>
  <c r="AT358" i="5"/>
  <c r="AS358" i="5"/>
  <c r="AR358" i="5"/>
  <c r="AT64" i="5"/>
  <c r="AT236" i="5"/>
  <c r="AS236" i="5"/>
  <c r="AP230" i="5"/>
  <c r="AO230" i="5"/>
  <c r="AN230" i="5"/>
  <c r="AM230" i="5"/>
  <c r="AL230" i="5"/>
  <c r="AT230" i="5"/>
  <c r="AS230" i="5"/>
  <c r="AR230" i="5"/>
  <c r="AQ230" i="5"/>
  <c r="AR318" i="5"/>
  <c r="AQ318" i="5"/>
  <c r="AP318" i="5"/>
  <c r="AO318" i="5"/>
  <c r="AN318" i="5"/>
  <c r="AM318" i="5"/>
  <c r="AL318" i="5"/>
  <c r="AR369" i="5"/>
  <c r="AT369" i="5"/>
  <c r="AS369" i="5"/>
  <c r="AQ369" i="5"/>
  <c r="AP369" i="5"/>
  <c r="AO369" i="5"/>
  <c r="AN369" i="5"/>
  <c r="AM369" i="5"/>
  <c r="AL369" i="5"/>
  <c r="AS442" i="5"/>
  <c r="AR442" i="5"/>
  <c r="AQ442" i="5"/>
  <c r="AP442" i="5"/>
  <c r="AO442" i="5"/>
  <c r="AN442" i="5"/>
  <c r="AM442" i="5"/>
  <c r="AL442" i="5"/>
  <c r="AT442" i="5"/>
  <c r="AT262" i="5"/>
  <c r="AS262" i="5"/>
  <c r="AR262" i="5"/>
  <c r="AQ262" i="5"/>
  <c r="AP262" i="5"/>
  <c r="AO262" i="5"/>
  <c r="AN262" i="5"/>
  <c r="AM262" i="5"/>
  <c r="AL262" i="5"/>
  <c r="AT348" i="5"/>
  <c r="AS348" i="5"/>
  <c r="AR348" i="5"/>
  <c r="AQ348" i="5"/>
  <c r="AP348" i="5"/>
  <c r="AO348" i="5"/>
  <c r="AN348" i="5"/>
  <c r="AM348" i="5"/>
  <c r="AL348" i="5"/>
  <c r="AT186" i="5"/>
  <c r="AS186" i="5"/>
  <c r="AR186" i="5"/>
  <c r="AQ186" i="5"/>
  <c r="AP186" i="5"/>
  <c r="AO186" i="5"/>
  <c r="AN186" i="5"/>
  <c r="AM186" i="5"/>
  <c r="AL186" i="5"/>
  <c r="AT244" i="5"/>
  <c r="AS244" i="5"/>
  <c r="AR244" i="5"/>
  <c r="AQ244" i="5"/>
  <c r="AP244" i="5"/>
  <c r="AO244" i="5"/>
  <c r="AN244" i="5"/>
  <c r="AM244" i="5"/>
  <c r="AL244" i="5"/>
  <c r="AT320" i="5"/>
  <c r="AS320" i="5"/>
  <c r="AR320" i="5"/>
  <c r="AQ320" i="5"/>
  <c r="AP320" i="5"/>
  <c r="AO320" i="5"/>
  <c r="AN320" i="5"/>
  <c r="AM320" i="5"/>
  <c r="AL320" i="5"/>
  <c r="AT440" i="5"/>
  <c r="AS440" i="5"/>
  <c r="AR440" i="5"/>
  <c r="AQ440" i="5"/>
  <c r="AP440" i="5"/>
  <c r="AO440" i="5"/>
  <c r="AN440" i="5"/>
  <c r="AM440" i="5"/>
  <c r="AL440" i="5"/>
  <c r="AT49" i="5"/>
  <c r="AS49" i="5"/>
  <c r="AR49" i="5"/>
  <c r="AQ49" i="5"/>
  <c r="AP49" i="5"/>
  <c r="AO49" i="5"/>
  <c r="AN49" i="5"/>
  <c r="AM49" i="5"/>
  <c r="AL49" i="5"/>
  <c r="AT175" i="5"/>
  <c r="AS175" i="5"/>
  <c r="AR175" i="5"/>
  <c r="AQ175" i="5"/>
  <c r="AP175" i="5"/>
  <c r="AO175" i="5"/>
  <c r="AN175" i="5"/>
  <c r="AM175" i="5"/>
  <c r="AL175" i="5"/>
  <c r="AT66" i="5"/>
  <c r="AS66" i="5"/>
  <c r="AR66" i="5"/>
  <c r="AQ66" i="5"/>
  <c r="AP66" i="5"/>
  <c r="AO66" i="5"/>
  <c r="AN66" i="5"/>
  <c r="AM66" i="5"/>
  <c r="AL66" i="5"/>
  <c r="AT335" i="5"/>
  <c r="AS335" i="5"/>
  <c r="AR335" i="5"/>
  <c r="AQ335" i="5"/>
  <c r="AP335" i="5"/>
  <c r="AO335" i="5"/>
  <c r="AN335" i="5"/>
  <c r="AM335" i="5"/>
  <c r="AL335" i="5"/>
  <c r="AT222" i="5"/>
  <c r="AS222" i="5"/>
  <c r="AR222" i="5"/>
  <c r="AQ222" i="5"/>
  <c r="AP222" i="5"/>
  <c r="AO222" i="5"/>
  <c r="AN222" i="5"/>
  <c r="AM222" i="5"/>
  <c r="AL222" i="5"/>
  <c r="AT93" i="5"/>
  <c r="AS93" i="5"/>
  <c r="AR93" i="5"/>
  <c r="AQ93" i="5"/>
  <c r="AP93" i="5"/>
  <c r="AO93" i="5"/>
  <c r="AN93" i="5"/>
  <c r="AM93" i="5"/>
  <c r="AL93" i="5"/>
  <c r="AT182" i="5"/>
  <c r="AS182" i="5"/>
  <c r="AR182" i="5"/>
  <c r="AQ182" i="5"/>
  <c r="AP182" i="5"/>
  <c r="AO182" i="5"/>
  <c r="AN182" i="5"/>
  <c r="AM182" i="5"/>
  <c r="AL182" i="5"/>
  <c r="AT58" i="5"/>
  <c r="AS58" i="5"/>
  <c r="AR58" i="5"/>
  <c r="AQ58" i="5"/>
  <c r="AP58" i="5"/>
  <c r="AO58" i="5"/>
  <c r="AN58" i="5"/>
  <c r="AM58" i="5"/>
  <c r="AL58" i="5"/>
  <c r="AT63" i="5"/>
  <c r="AS63" i="5"/>
  <c r="AR63" i="5"/>
  <c r="AQ63" i="5"/>
  <c r="AP63" i="5"/>
  <c r="AO63" i="5"/>
  <c r="AN63" i="5"/>
  <c r="AM63" i="5"/>
  <c r="AL63" i="5"/>
  <c r="AT29" i="5"/>
  <c r="AS29" i="5"/>
  <c r="AR29" i="5"/>
  <c r="AQ29" i="5"/>
  <c r="AP29" i="5"/>
  <c r="AO29" i="5"/>
  <c r="AN29" i="5"/>
  <c r="AM29" i="5"/>
  <c r="AL29" i="5"/>
  <c r="BK21" i="5"/>
  <c r="BJ21" i="5"/>
  <c r="BI21" i="5"/>
  <c r="BH21" i="5"/>
  <c r="BG21" i="5"/>
  <c r="BF21" i="5"/>
  <c r="BE21" i="5"/>
  <c r="BD21" i="5"/>
  <c r="BC21" i="5"/>
  <c r="AT35" i="5"/>
  <c r="AS35" i="5"/>
  <c r="AR35" i="5"/>
  <c r="AQ35" i="5"/>
  <c r="AP35" i="5"/>
  <c r="AO35" i="5"/>
  <c r="AN35" i="5"/>
  <c r="AM35" i="5"/>
  <c r="AL35" i="5"/>
  <c r="AT82" i="5"/>
  <c r="AS82" i="5"/>
  <c r="AR82" i="5"/>
  <c r="AQ82" i="5"/>
  <c r="AP82" i="5"/>
  <c r="AO82" i="5"/>
  <c r="AN82" i="5"/>
  <c r="AM82" i="5"/>
  <c r="AL82" i="5"/>
  <c r="AT36" i="5"/>
  <c r="AS36" i="5"/>
  <c r="AR36" i="5"/>
  <c r="AQ36" i="5"/>
  <c r="AP36" i="5"/>
  <c r="AO36" i="5"/>
  <c r="AN36" i="5"/>
  <c r="AM36" i="5"/>
  <c r="AL36" i="5"/>
  <c r="BK17" i="5"/>
  <c r="BJ17" i="5"/>
  <c r="BI17" i="5"/>
  <c r="BH17" i="5"/>
  <c r="BG17" i="5"/>
  <c r="BF17" i="5"/>
  <c r="BE17" i="5"/>
  <c r="BD17" i="5"/>
  <c r="BC17" i="5"/>
  <c r="BK41" i="5"/>
  <c r="BJ41" i="5"/>
  <c r="BI41" i="5"/>
  <c r="BH41" i="5"/>
  <c r="BG41" i="5"/>
  <c r="BF41" i="5"/>
  <c r="BE41" i="5"/>
  <c r="BD41" i="5"/>
  <c r="BC41" i="5"/>
  <c r="BK34" i="5"/>
  <c r="BJ34" i="5"/>
  <c r="BI34" i="5"/>
  <c r="BH34" i="5"/>
  <c r="BG34" i="5"/>
  <c r="BF34" i="5"/>
  <c r="BE34" i="5"/>
  <c r="BD34" i="5"/>
  <c r="BC34" i="5"/>
  <c r="BJ56" i="5"/>
  <c r="BI56" i="5"/>
  <c r="BH56" i="5"/>
  <c r="BG56" i="5"/>
  <c r="BF56" i="5"/>
  <c r="BE56" i="5"/>
  <c r="BD56" i="5"/>
  <c r="BC56" i="5"/>
  <c r="BK56" i="5"/>
  <c r="BK47" i="5"/>
  <c r="BJ47" i="5"/>
  <c r="BI47" i="5"/>
  <c r="BH47" i="5"/>
  <c r="BG47" i="5"/>
  <c r="BF47" i="5"/>
  <c r="BE47" i="5"/>
  <c r="BD47" i="5"/>
  <c r="BC47" i="5"/>
  <c r="BK53" i="5"/>
  <c r="BJ53" i="5"/>
  <c r="BI53" i="5"/>
  <c r="BH53" i="5"/>
  <c r="BG53" i="5"/>
  <c r="BF53" i="5"/>
  <c r="BE53" i="5"/>
  <c r="BD53" i="5"/>
  <c r="BC53" i="5"/>
  <c r="AT137" i="5"/>
  <c r="AS137" i="5"/>
  <c r="AR137" i="5"/>
  <c r="AQ137" i="5"/>
  <c r="AP137" i="5"/>
  <c r="AO137" i="5"/>
  <c r="AN137" i="5"/>
  <c r="AM137" i="5"/>
  <c r="AL137" i="5"/>
  <c r="AT134" i="5"/>
  <c r="AS134" i="5"/>
  <c r="AR134" i="5"/>
  <c r="AQ134" i="5"/>
  <c r="AP134" i="5"/>
  <c r="AO134" i="5"/>
  <c r="AN134" i="5"/>
  <c r="AM134" i="5"/>
  <c r="AL134" i="5"/>
  <c r="AT147" i="5"/>
  <c r="AS147" i="5"/>
  <c r="AR147" i="5"/>
  <c r="AQ147" i="5"/>
  <c r="AP147" i="5"/>
  <c r="AO147" i="5"/>
  <c r="AN147" i="5"/>
  <c r="AM147" i="5"/>
  <c r="AL147" i="5"/>
  <c r="BK78" i="5"/>
  <c r="BJ78" i="5"/>
  <c r="BI78" i="5"/>
  <c r="BH78" i="5"/>
  <c r="BG78" i="5"/>
  <c r="BF78" i="5"/>
  <c r="BE78" i="5"/>
  <c r="BD78" i="5"/>
  <c r="BC78" i="5"/>
  <c r="BK69" i="5"/>
  <c r="BJ69" i="5"/>
  <c r="BI69" i="5"/>
  <c r="BH69" i="5"/>
  <c r="BG69" i="5"/>
  <c r="BF69" i="5"/>
  <c r="BE69" i="5"/>
  <c r="BD69" i="5"/>
  <c r="BC69" i="5"/>
  <c r="AT122" i="5"/>
  <c r="AS122" i="5"/>
  <c r="AR122" i="5"/>
  <c r="AQ122" i="5"/>
  <c r="AP122" i="5"/>
  <c r="AO122" i="5"/>
  <c r="AN122" i="5"/>
  <c r="AM122" i="5"/>
  <c r="AL122" i="5"/>
  <c r="AT135" i="5"/>
  <c r="AS135" i="5"/>
  <c r="AR135" i="5"/>
  <c r="AQ135" i="5"/>
  <c r="AP135" i="5"/>
  <c r="AO135" i="5"/>
  <c r="AN135" i="5"/>
  <c r="AM135" i="5"/>
  <c r="AL135" i="5"/>
  <c r="AQ191" i="5"/>
  <c r="AP191" i="5"/>
  <c r="AO191" i="5"/>
  <c r="AN191" i="5"/>
  <c r="AM191" i="5"/>
  <c r="AL191" i="5"/>
  <c r="AT191" i="5"/>
  <c r="AS191" i="5"/>
  <c r="AR191" i="5"/>
  <c r="AQ207" i="5"/>
  <c r="AP207" i="5"/>
  <c r="AO207" i="5"/>
  <c r="AN207" i="5"/>
  <c r="AM207" i="5"/>
  <c r="AL207" i="5"/>
  <c r="AT207" i="5"/>
  <c r="AS207" i="5"/>
  <c r="AR207" i="5"/>
  <c r="AT221" i="5"/>
  <c r="AS221" i="5"/>
  <c r="AR221" i="5"/>
  <c r="AQ221" i="5"/>
  <c r="AP221" i="5"/>
  <c r="AO221" i="5"/>
  <c r="AN221" i="5"/>
  <c r="AM221" i="5"/>
  <c r="AL221" i="5"/>
  <c r="AT204" i="5"/>
  <c r="AS204" i="5"/>
  <c r="AR204" i="5"/>
  <c r="AQ204" i="5"/>
  <c r="AP204" i="5"/>
  <c r="AO204" i="5"/>
  <c r="AN204" i="5"/>
  <c r="AM204" i="5"/>
  <c r="AL204" i="5"/>
  <c r="AT272" i="5"/>
  <c r="AS272" i="5"/>
  <c r="AR272" i="5"/>
  <c r="AQ272" i="5"/>
  <c r="AP272" i="5"/>
  <c r="AO272" i="5"/>
  <c r="AN272" i="5"/>
  <c r="AM272" i="5"/>
  <c r="AL272" i="5"/>
  <c r="AT259" i="5"/>
  <c r="AS259" i="5"/>
  <c r="AR259" i="5"/>
  <c r="AQ259" i="5"/>
  <c r="AP259" i="5"/>
  <c r="AO259" i="5"/>
  <c r="AN259" i="5"/>
  <c r="AM259" i="5"/>
  <c r="AL259" i="5"/>
  <c r="AI259" i="5"/>
  <c r="AT264" i="5"/>
  <c r="AS264" i="5"/>
  <c r="AR264" i="5"/>
  <c r="AQ264" i="5"/>
  <c r="AP264" i="5"/>
  <c r="AO264" i="5"/>
  <c r="AN264" i="5"/>
  <c r="AM264" i="5"/>
  <c r="AL264" i="5"/>
  <c r="AT274" i="5"/>
  <c r="AS274" i="5"/>
  <c r="AR274" i="5"/>
  <c r="AQ274" i="5"/>
  <c r="AP274" i="5"/>
  <c r="AO274" i="5"/>
  <c r="AN274" i="5"/>
  <c r="AM274" i="5"/>
  <c r="AL274" i="5"/>
  <c r="AT330" i="5"/>
  <c r="AS330" i="5"/>
  <c r="AR330" i="5"/>
  <c r="AQ330" i="5"/>
  <c r="AP330" i="5"/>
  <c r="AO330" i="5"/>
  <c r="AN330" i="5"/>
  <c r="AM330" i="5"/>
  <c r="AL330" i="5"/>
  <c r="AT355" i="5"/>
  <c r="AS355" i="5"/>
  <c r="AR355" i="5"/>
  <c r="AQ355" i="5"/>
  <c r="AP355" i="5"/>
  <c r="AO355" i="5"/>
  <c r="AN355" i="5"/>
  <c r="AM355" i="5"/>
  <c r="AL355" i="5"/>
  <c r="AT425" i="5"/>
  <c r="AS425" i="5"/>
  <c r="AR425" i="5"/>
  <c r="AQ425" i="5"/>
  <c r="AP425" i="5"/>
  <c r="AO425" i="5"/>
  <c r="AN425" i="5"/>
  <c r="AM425" i="5"/>
  <c r="AL425" i="5"/>
  <c r="AT177" i="5"/>
  <c r="AS177" i="5"/>
  <c r="AR177" i="5"/>
  <c r="AQ177" i="5"/>
  <c r="AP177" i="5"/>
  <c r="AO177" i="5"/>
  <c r="AN177" i="5"/>
  <c r="AM177" i="5"/>
  <c r="AL177" i="5"/>
  <c r="AT454" i="5"/>
  <c r="AS454" i="5"/>
  <c r="AR454" i="5"/>
  <c r="AQ454" i="5"/>
  <c r="AP454" i="5"/>
  <c r="AO454" i="5"/>
  <c r="AN454" i="5"/>
  <c r="AM454" i="5"/>
  <c r="AL454" i="5"/>
  <c r="AT180" i="5"/>
  <c r="AS180" i="5"/>
  <c r="AR180" i="5"/>
  <c r="AQ180" i="5"/>
  <c r="AP180" i="5"/>
  <c r="AO180" i="5"/>
  <c r="AN180" i="5"/>
  <c r="AM180" i="5"/>
  <c r="AL180" i="5"/>
  <c r="AT172" i="5"/>
  <c r="AS172" i="5"/>
  <c r="AR172" i="5"/>
  <c r="AQ172" i="5"/>
  <c r="AP172" i="5"/>
  <c r="AO172" i="5"/>
  <c r="AN172" i="5"/>
  <c r="AM172" i="5"/>
  <c r="AL172" i="5"/>
  <c r="AT211" i="5"/>
  <c r="AS211" i="5"/>
  <c r="AR211" i="5"/>
  <c r="AQ211" i="5"/>
  <c r="AP211" i="5"/>
  <c r="AO211" i="5"/>
  <c r="AN211" i="5"/>
  <c r="AM211" i="5"/>
  <c r="AL211" i="5"/>
  <c r="AT300" i="5"/>
  <c r="AS300" i="5"/>
  <c r="AR300" i="5"/>
  <c r="AQ300" i="5"/>
  <c r="AP300" i="5"/>
  <c r="AO300" i="5"/>
  <c r="AN300" i="5"/>
  <c r="AM300" i="5"/>
  <c r="AL300" i="5"/>
  <c r="AT374" i="5"/>
  <c r="AS374" i="5"/>
  <c r="AR374" i="5"/>
  <c r="AQ374" i="5"/>
  <c r="AP374" i="5"/>
  <c r="AO374" i="5"/>
  <c r="AN374" i="5"/>
  <c r="AM374" i="5"/>
  <c r="AL374" i="5"/>
  <c r="AT379" i="5"/>
  <c r="AS379" i="5"/>
  <c r="AR379" i="5"/>
  <c r="AQ379" i="5"/>
  <c r="AP379" i="5"/>
  <c r="AO379" i="5"/>
  <c r="AN379" i="5"/>
  <c r="AM379" i="5"/>
  <c r="AL379" i="5"/>
  <c r="AT453" i="5"/>
  <c r="AS453" i="5"/>
  <c r="AR453" i="5"/>
  <c r="AQ453" i="5"/>
  <c r="AP453" i="5"/>
  <c r="AO453" i="5"/>
  <c r="AN453" i="5"/>
  <c r="AM453" i="5"/>
  <c r="AL453" i="5"/>
  <c r="AT181" i="5"/>
  <c r="AS181" i="5"/>
  <c r="AR181" i="5"/>
  <c r="AQ181" i="5"/>
  <c r="AP181" i="5"/>
  <c r="AO181" i="5"/>
  <c r="AN181" i="5"/>
  <c r="AM181" i="5"/>
  <c r="AL181" i="5"/>
  <c r="AT52" i="5"/>
  <c r="AS52" i="5"/>
  <c r="AR52" i="5"/>
  <c r="AQ52" i="5"/>
  <c r="AP52" i="5"/>
  <c r="AO52" i="5"/>
  <c r="AN52" i="5"/>
  <c r="AM52" i="5"/>
  <c r="AL52" i="5"/>
  <c r="AS190" i="5"/>
  <c r="AR190" i="5"/>
  <c r="AQ190" i="5"/>
  <c r="AP190" i="5"/>
  <c r="AO190" i="5"/>
  <c r="AN190" i="5"/>
  <c r="AM190" i="5"/>
  <c r="AL190" i="5"/>
  <c r="AT190" i="5"/>
  <c r="AO69" i="5"/>
  <c r="AN69" i="5"/>
  <c r="AM69" i="5"/>
  <c r="AL69" i="5"/>
  <c r="AT69" i="5"/>
  <c r="AS69" i="5"/>
  <c r="AR69" i="5"/>
  <c r="AQ69" i="5"/>
  <c r="AP69" i="5"/>
  <c r="BE4" i="5"/>
  <c r="BD4" i="5"/>
  <c r="BC4" i="5"/>
  <c r="BK4" i="5"/>
  <c r="BJ4" i="5"/>
  <c r="BI4" i="5"/>
  <c r="BH4" i="5"/>
  <c r="BG4" i="5"/>
  <c r="BF4" i="5"/>
  <c r="AT73" i="5"/>
  <c r="AS73" i="5"/>
  <c r="AR73" i="5"/>
  <c r="AQ73" i="5"/>
  <c r="AP73" i="5"/>
  <c r="AO73" i="5"/>
  <c r="AN73" i="5"/>
  <c r="AM73" i="5"/>
  <c r="AL73" i="5"/>
  <c r="AT130" i="5"/>
  <c r="AS130" i="5"/>
  <c r="AR130" i="5"/>
  <c r="AQ130" i="5"/>
  <c r="AP130" i="5"/>
  <c r="AO130" i="5"/>
  <c r="AN130" i="5"/>
  <c r="AM130" i="5"/>
  <c r="AL130" i="5"/>
  <c r="AT266" i="5"/>
  <c r="AS266" i="5"/>
  <c r="AR266" i="5"/>
  <c r="AQ266" i="5"/>
  <c r="AP266" i="5"/>
  <c r="AO266" i="5"/>
  <c r="AN266" i="5"/>
  <c r="AM266" i="5"/>
  <c r="AL266" i="5"/>
  <c r="AT424" i="5"/>
  <c r="AS424" i="5"/>
  <c r="AR424" i="5"/>
  <c r="AQ424" i="5"/>
  <c r="AP424" i="5"/>
  <c r="AO424" i="5"/>
  <c r="AN424" i="5"/>
  <c r="AM424" i="5"/>
  <c r="AL424" i="5"/>
  <c r="AT445" i="5"/>
  <c r="AS445" i="5"/>
  <c r="AR445" i="5"/>
  <c r="AQ445" i="5"/>
  <c r="AP445" i="5"/>
  <c r="AO445" i="5"/>
  <c r="AN445" i="5"/>
  <c r="AM445" i="5"/>
  <c r="AL445" i="5"/>
  <c r="AT196" i="5"/>
  <c r="AS196" i="5"/>
  <c r="AR196" i="5"/>
  <c r="AQ196" i="5"/>
  <c r="AP196" i="5"/>
  <c r="AO196" i="5"/>
  <c r="AN196" i="5"/>
  <c r="AM196" i="5"/>
  <c r="AL196" i="5"/>
  <c r="AM278" i="5"/>
  <c r="AL278" i="5"/>
  <c r="AT278" i="5"/>
  <c r="AS278" i="5"/>
  <c r="AR278" i="5"/>
  <c r="AQ278" i="5"/>
  <c r="AP278" i="5"/>
  <c r="AO278" i="5"/>
  <c r="AN278" i="5"/>
  <c r="AT189" i="5"/>
  <c r="AS189" i="5"/>
  <c r="AR189" i="5"/>
  <c r="AQ189" i="5"/>
  <c r="AP189" i="5"/>
  <c r="AO189" i="5"/>
  <c r="AN189" i="5"/>
  <c r="AM189" i="5"/>
  <c r="AL189" i="5"/>
  <c r="BF3" i="5"/>
  <c r="BE3" i="5"/>
  <c r="BD3" i="5"/>
  <c r="BC3" i="5"/>
  <c r="BK3" i="5"/>
  <c r="BJ3" i="5"/>
  <c r="BI3" i="5"/>
  <c r="BH3" i="5"/>
  <c r="BG3" i="5"/>
  <c r="AT294" i="5"/>
  <c r="AS294" i="5"/>
  <c r="AR294" i="5"/>
  <c r="AQ294" i="5"/>
  <c r="AP294" i="5"/>
  <c r="AO294" i="5"/>
  <c r="AN294" i="5"/>
  <c r="AM294" i="5"/>
  <c r="AL294" i="5"/>
  <c r="AT165" i="5"/>
  <c r="AS165" i="5"/>
  <c r="AR165" i="5"/>
  <c r="AQ165" i="5"/>
  <c r="AP165" i="5"/>
  <c r="AO165" i="5"/>
  <c r="AN165" i="5"/>
  <c r="AM165" i="5"/>
  <c r="AL165" i="5"/>
  <c r="AN185" i="5"/>
  <c r="AM185" i="5"/>
  <c r="AL185" i="5"/>
  <c r="AT185" i="5"/>
  <c r="AS185" i="5"/>
  <c r="AR185" i="5"/>
  <c r="AQ185" i="5"/>
  <c r="AP185" i="5"/>
  <c r="AO185" i="5"/>
  <c r="AT205" i="5"/>
  <c r="AS205" i="5"/>
  <c r="AR205" i="5"/>
  <c r="AQ205" i="5"/>
  <c r="AP205" i="5"/>
  <c r="AO205" i="5"/>
  <c r="AN205" i="5"/>
  <c r="AM205" i="5"/>
  <c r="AL205" i="5"/>
  <c r="AT212" i="5"/>
  <c r="AS212" i="5"/>
  <c r="AR212" i="5"/>
  <c r="AQ212" i="5"/>
  <c r="AP212" i="5"/>
  <c r="AO212" i="5"/>
  <c r="AN212" i="5"/>
  <c r="AM212" i="5"/>
  <c r="AL212" i="5"/>
  <c r="AR347" i="5"/>
  <c r="AQ347" i="5"/>
  <c r="AP347" i="5"/>
  <c r="AO347" i="5"/>
  <c r="AN347" i="5"/>
  <c r="AM347" i="5"/>
  <c r="AL347" i="5"/>
  <c r="AT347" i="5"/>
  <c r="AS347" i="5"/>
  <c r="AT111" i="5"/>
  <c r="AS111" i="5"/>
  <c r="AR111" i="5"/>
  <c r="AQ111" i="5"/>
  <c r="AP111" i="5"/>
  <c r="AO111" i="5"/>
  <c r="AN111" i="5"/>
  <c r="AM111" i="5"/>
  <c r="AL111" i="5"/>
  <c r="AT55" i="5"/>
  <c r="AS55" i="5"/>
  <c r="AR55" i="5"/>
  <c r="AQ55" i="5"/>
  <c r="AP55" i="5"/>
  <c r="AO55" i="5"/>
  <c r="AN55" i="5"/>
  <c r="AM55" i="5"/>
  <c r="AL55" i="5"/>
  <c r="AT112" i="5"/>
  <c r="AS112" i="5"/>
  <c r="AR112" i="5"/>
  <c r="AQ112" i="5"/>
  <c r="AP112" i="5"/>
  <c r="AO112" i="5"/>
  <c r="AN112" i="5"/>
  <c r="AM112" i="5"/>
  <c r="AL112" i="5"/>
  <c r="AT60" i="5"/>
  <c r="AS60" i="5"/>
  <c r="AR60" i="5"/>
  <c r="AQ60" i="5"/>
  <c r="AP60" i="5"/>
  <c r="AO60" i="5"/>
  <c r="AN60" i="5"/>
  <c r="AM60" i="5"/>
  <c r="AL60" i="5"/>
  <c r="AT251" i="5"/>
  <c r="AS251" i="5"/>
  <c r="AR251" i="5"/>
  <c r="AQ251" i="5"/>
  <c r="AP251" i="5"/>
  <c r="AO251" i="5"/>
  <c r="AN251" i="5"/>
  <c r="AM251" i="5"/>
  <c r="AL251" i="5"/>
  <c r="AT194" i="5"/>
  <c r="AS194" i="5"/>
  <c r="AR194" i="5"/>
  <c r="AQ194" i="5"/>
  <c r="AP194" i="5"/>
  <c r="AO194" i="5"/>
  <c r="AN194" i="5"/>
  <c r="AM194" i="5"/>
  <c r="AL194" i="5"/>
  <c r="AS96" i="5"/>
  <c r="AT96" i="5"/>
  <c r="AR96" i="5"/>
  <c r="AQ96" i="5"/>
  <c r="AP96" i="5"/>
  <c r="AO96" i="5"/>
  <c r="AN96" i="5"/>
  <c r="AM96" i="5"/>
  <c r="AL96" i="5"/>
  <c r="AT75" i="5"/>
  <c r="AS75" i="5"/>
  <c r="AR75" i="5"/>
  <c r="AQ75" i="5"/>
  <c r="AP75" i="5"/>
  <c r="AO75" i="5"/>
  <c r="AN75" i="5"/>
  <c r="AM75" i="5"/>
  <c r="AL75" i="5"/>
  <c r="AT53" i="5"/>
  <c r="AS53" i="5"/>
  <c r="AR53" i="5"/>
  <c r="AQ53" i="5"/>
  <c r="AP53" i="5"/>
  <c r="AO53" i="5"/>
  <c r="AN53" i="5"/>
  <c r="AM53" i="5"/>
  <c r="AL53" i="5"/>
  <c r="BK10" i="5"/>
  <c r="BJ10" i="5"/>
  <c r="BI10" i="5"/>
  <c r="BH10" i="5"/>
  <c r="BG10" i="5"/>
  <c r="BF10" i="5"/>
  <c r="BE10" i="5"/>
  <c r="BD10" i="5"/>
  <c r="BC10" i="5"/>
  <c r="AT65" i="5"/>
  <c r="AS65" i="5"/>
  <c r="AR65" i="5"/>
  <c r="AQ65" i="5"/>
  <c r="AP65" i="5"/>
  <c r="AO65" i="5"/>
  <c r="AN65" i="5"/>
  <c r="AM65" i="5"/>
  <c r="AL65" i="5"/>
  <c r="AT56" i="5"/>
  <c r="AS56" i="5"/>
  <c r="AR56" i="5"/>
  <c r="AQ56" i="5"/>
  <c r="AP56" i="5"/>
  <c r="AO56" i="5"/>
  <c r="AN56" i="5"/>
  <c r="AM56" i="5"/>
  <c r="AL56" i="5"/>
  <c r="AT92" i="5"/>
  <c r="AS92" i="5"/>
  <c r="AR92" i="5"/>
  <c r="AQ92" i="5"/>
  <c r="AP92" i="5"/>
  <c r="AO92" i="5"/>
  <c r="AN92" i="5"/>
  <c r="AM92" i="5"/>
  <c r="AL92" i="5"/>
  <c r="BK15" i="5"/>
  <c r="BJ15" i="5"/>
  <c r="BI15" i="5"/>
  <c r="BH15" i="5"/>
  <c r="BG15" i="5"/>
  <c r="BF15" i="5"/>
  <c r="BE15" i="5"/>
  <c r="BD15" i="5"/>
  <c r="BC15" i="5"/>
  <c r="BK57" i="5"/>
  <c r="BJ57" i="5"/>
  <c r="BI57" i="5"/>
  <c r="BH57" i="5"/>
  <c r="BG57" i="5"/>
  <c r="BF57" i="5"/>
  <c r="BE57" i="5"/>
  <c r="BD57" i="5"/>
  <c r="BC57" i="5"/>
  <c r="BG29" i="5"/>
  <c r="BF29" i="5"/>
  <c r="BE29" i="5"/>
  <c r="BD29" i="5"/>
  <c r="BC29" i="5"/>
  <c r="BK29" i="5"/>
  <c r="BJ29" i="5"/>
  <c r="BI29" i="5"/>
  <c r="BH29" i="5"/>
  <c r="AT84" i="5"/>
  <c r="AS84" i="5"/>
  <c r="AR84" i="5"/>
  <c r="AQ84" i="5"/>
  <c r="AP84" i="5"/>
  <c r="AO84" i="5"/>
  <c r="AN84" i="5"/>
  <c r="AM84" i="5"/>
  <c r="AL84" i="5"/>
  <c r="BG50" i="5"/>
  <c r="BF50" i="5"/>
  <c r="BE50" i="5"/>
  <c r="BD50" i="5"/>
  <c r="BC50" i="5"/>
  <c r="BK50" i="5"/>
  <c r="BJ50" i="5"/>
  <c r="BI50" i="5"/>
  <c r="BH50" i="5"/>
  <c r="BK66" i="5"/>
  <c r="BJ66" i="5"/>
  <c r="BI66" i="5"/>
  <c r="BH66" i="5"/>
  <c r="BG66" i="5"/>
  <c r="BF66" i="5"/>
  <c r="BE66" i="5"/>
  <c r="BD66" i="5"/>
  <c r="BC66" i="5"/>
  <c r="BK30" i="5"/>
  <c r="BJ30" i="5"/>
  <c r="BI30" i="5"/>
  <c r="BH30" i="5"/>
  <c r="BG30" i="5"/>
  <c r="BF30" i="5"/>
  <c r="BE30" i="5"/>
  <c r="BD30" i="5"/>
  <c r="BC30" i="5"/>
  <c r="BK65" i="5"/>
  <c r="BJ65" i="5"/>
  <c r="BI65" i="5"/>
  <c r="BH65" i="5"/>
  <c r="BG65" i="5"/>
  <c r="BF65" i="5"/>
  <c r="BE65" i="5"/>
  <c r="BD65" i="5"/>
  <c r="BC65" i="5"/>
  <c r="BK64" i="5"/>
  <c r="BJ64" i="5"/>
  <c r="BI64" i="5"/>
  <c r="BH64" i="5"/>
  <c r="BG64" i="5"/>
  <c r="BF64" i="5"/>
  <c r="BE64" i="5"/>
  <c r="BD64" i="5"/>
  <c r="BC64" i="5"/>
  <c r="BK63" i="5"/>
  <c r="BJ63" i="5"/>
  <c r="BI63" i="5"/>
  <c r="BH63" i="5"/>
  <c r="BG63" i="5"/>
  <c r="BF63" i="5"/>
  <c r="BE63" i="5"/>
  <c r="BD63" i="5"/>
  <c r="BC63" i="5"/>
  <c r="AT151" i="5"/>
  <c r="AS151" i="5"/>
  <c r="AR151" i="5"/>
  <c r="AQ151" i="5"/>
  <c r="AP151" i="5"/>
  <c r="AO151" i="5"/>
  <c r="AN151" i="5"/>
  <c r="AM151" i="5"/>
  <c r="AL151" i="5"/>
  <c r="AT106" i="5"/>
  <c r="AS106" i="5"/>
  <c r="AR106" i="5"/>
  <c r="AQ106" i="5"/>
  <c r="AP106" i="5"/>
  <c r="AO106" i="5"/>
  <c r="AN106" i="5"/>
  <c r="AM106" i="5"/>
  <c r="AL106" i="5"/>
  <c r="AT113" i="5"/>
  <c r="AS113" i="5"/>
  <c r="AR113" i="5"/>
  <c r="AQ113" i="5"/>
  <c r="AP113" i="5"/>
  <c r="AO113" i="5"/>
  <c r="AN113" i="5"/>
  <c r="AM113" i="5"/>
  <c r="AL113" i="5"/>
  <c r="AT138" i="5"/>
  <c r="AS138" i="5"/>
  <c r="AR138" i="5"/>
  <c r="AQ138" i="5"/>
  <c r="AP138" i="5"/>
  <c r="AO138" i="5"/>
  <c r="AN138" i="5"/>
  <c r="AM138" i="5"/>
  <c r="AL138" i="5"/>
  <c r="AT150" i="5"/>
  <c r="AS150" i="5"/>
  <c r="AR150" i="5"/>
  <c r="AQ150" i="5"/>
  <c r="AP150" i="5"/>
  <c r="AO150" i="5"/>
  <c r="AN150" i="5"/>
  <c r="AM150" i="5"/>
  <c r="AL150" i="5"/>
  <c r="AT184" i="5"/>
  <c r="AS184" i="5"/>
  <c r="AR184" i="5"/>
  <c r="AQ184" i="5"/>
  <c r="AP184" i="5"/>
  <c r="AO184" i="5"/>
  <c r="AN184" i="5"/>
  <c r="AM184" i="5"/>
  <c r="AL184" i="5"/>
  <c r="AT232" i="5"/>
  <c r="AS232" i="5"/>
  <c r="AR232" i="5"/>
  <c r="AQ232" i="5"/>
  <c r="AP232" i="5"/>
  <c r="AO232" i="5"/>
  <c r="AN232" i="5"/>
  <c r="AM232" i="5"/>
  <c r="AL232" i="5"/>
  <c r="AT241" i="5"/>
  <c r="AS241" i="5"/>
  <c r="AR241" i="5"/>
  <c r="AQ241" i="5"/>
  <c r="AP241" i="5"/>
  <c r="AO241" i="5"/>
  <c r="AN241" i="5"/>
  <c r="AM241" i="5"/>
  <c r="AL241" i="5"/>
  <c r="AT227" i="5"/>
  <c r="AS227" i="5"/>
  <c r="AR227" i="5"/>
  <c r="AQ227" i="5"/>
  <c r="AP227" i="5"/>
  <c r="AO227" i="5"/>
  <c r="AN227" i="5"/>
  <c r="AM227" i="5"/>
  <c r="AL227" i="5"/>
  <c r="AT202" i="5"/>
  <c r="AS202" i="5"/>
  <c r="AR202" i="5"/>
  <c r="AQ202" i="5"/>
  <c r="AP202" i="5"/>
  <c r="AO202" i="5"/>
  <c r="AN202" i="5"/>
  <c r="AM202" i="5"/>
  <c r="AL202" i="5"/>
  <c r="AT285" i="5"/>
  <c r="AS285" i="5"/>
  <c r="AR285" i="5"/>
  <c r="AQ285" i="5"/>
  <c r="AP285" i="5"/>
  <c r="AO285" i="5"/>
  <c r="AN285" i="5"/>
  <c r="AM285" i="5"/>
  <c r="AL285" i="5"/>
  <c r="AT299" i="5"/>
  <c r="AS299" i="5"/>
  <c r="AR299" i="5"/>
  <c r="AQ299" i="5"/>
  <c r="AP299" i="5"/>
  <c r="AO299" i="5"/>
  <c r="AN299" i="5"/>
  <c r="AM299" i="5"/>
  <c r="AL299" i="5"/>
  <c r="AT307" i="5"/>
  <c r="AS307" i="5"/>
  <c r="AR307" i="5"/>
  <c r="AQ307" i="5"/>
  <c r="AP307" i="5"/>
  <c r="AO307" i="5"/>
  <c r="AN307" i="5"/>
  <c r="AM307" i="5"/>
  <c r="AL307" i="5"/>
  <c r="AT340" i="5"/>
  <c r="AS340" i="5"/>
  <c r="AR340" i="5"/>
  <c r="AQ340" i="5"/>
  <c r="AP340" i="5"/>
  <c r="AO340" i="5"/>
  <c r="AN340" i="5"/>
  <c r="AM340" i="5"/>
  <c r="AL340" i="5"/>
  <c r="AT376" i="5"/>
  <c r="AS376" i="5"/>
  <c r="AR376" i="5"/>
  <c r="AQ376" i="5"/>
  <c r="AP376" i="5"/>
  <c r="AO376" i="5"/>
  <c r="AN376" i="5"/>
  <c r="AM376" i="5"/>
  <c r="AL376" i="5"/>
  <c r="AT427" i="5"/>
  <c r="AS427" i="5"/>
  <c r="AR427" i="5"/>
  <c r="AQ427" i="5"/>
  <c r="AP427" i="5"/>
  <c r="AO427" i="5"/>
  <c r="AN427" i="5"/>
  <c r="AM427" i="5"/>
  <c r="AL427" i="5"/>
  <c r="AT161" i="5"/>
  <c r="AS161" i="5"/>
  <c r="AR161" i="5"/>
  <c r="AQ161" i="5"/>
  <c r="AP161" i="5"/>
  <c r="AO161" i="5"/>
  <c r="AN161" i="5"/>
  <c r="AM161" i="5"/>
  <c r="AL161" i="5"/>
  <c r="AT404" i="5"/>
  <c r="AS404" i="5"/>
  <c r="AR404" i="5"/>
  <c r="AQ404" i="5"/>
  <c r="AP404" i="5"/>
  <c r="AO404" i="5"/>
  <c r="AN404" i="5"/>
  <c r="AM404" i="5"/>
  <c r="AL404" i="5"/>
  <c r="AT354" i="5"/>
  <c r="AS354" i="5"/>
  <c r="AR354" i="5"/>
  <c r="AQ354" i="5"/>
  <c r="AP354" i="5"/>
  <c r="AO354" i="5"/>
  <c r="AN354" i="5"/>
  <c r="AM354" i="5"/>
  <c r="AL354" i="5"/>
  <c r="AT410" i="5"/>
  <c r="AS410" i="5"/>
  <c r="AR410" i="5"/>
  <c r="AQ410" i="5"/>
  <c r="AP410" i="5"/>
  <c r="AO410" i="5"/>
  <c r="AN410" i="5"/>
  <c r="AM410" i="5"/>
  <c r="AL410" i="5"/>
  <c r="AT258" i="5"/>
  <c r="AS258" i="5"/>
  <c r="AR258" i="5"/>
  <c r="AQ258" i="5"/>
  <c r="AP258" i="5"/>
  <c r="AO258" i="5"/>
  <c r="AN258" i="5"/>
  <c r="AM258" i="5"/>
  <c r="AL258" i="5"/>
  <c r="AT163" i="5"/>
  <c r="AS163" i="5"/>
  <c r="AR163" i="5"/>
  <c r="AQ163" i="5"/>
  <c r="AP163" i="5"/>
  <c r="AO163" i="5"/>
  <c r="AN163" i="5"/>
  <c r="AM163" i="5"/>
  <c r="AL163" i="5"/>
  <c r="BK44" i="5"/>
  <c r="BJ44" i="5"/>
  <c r="BI44" i="5"/>
  <c r="BH44" i="5"/>
  <c r="BG44" i="5"/>
  <c r="BF44" i="5"/>
  <c r="BE44" i="5"/>
  <c r="BD44" i="5"/>
  <c r="BC44" i="5"/>
  <c r="BK25" i="5"/>
  <c r="BJ25" i="5"/>
  <c r="BI25" i="5"/>
  <c r="BH25" i="5"/>
  <c r="BG25" i="5"/>
  <c r="BF25" i="5"/>
  <c r="BE25" i="5"/>
  <c r="BD25" i="5"/>
  <c r="BC25" i="5"/>
  <c r="AT142" i="5"/>
  <c r="AS142" i="5"/>
  <c r="AR142" i="5"/>
  <c r="AQ142" i="5"/>
  <c r="AP142" i="5"/>
  <c r="AO142" i="5"/>
  <c r="AN142" i="5"/>
  <c r="AM142" i="5"/>
  <c r="AL142" i="5"/>
  <c r="AT286" i="5"/>
  <c r="AS286" i="5"/>
  <c r="AR286" i="5"/>
  <c r="AQ286" i="5"/>
  <c r="AP286" i="5"/>
  <c r="AO286" i="5"/>
  <c r="AN286" i="5"/>
  <c r="AM286" i="5"/>
  <c r="AL286" i="5"/>
  <c r="AT297" i="5"/>
  <c r="AS297" i="5"/>
  <c r="AR297" i="5"/>
  <c r="AQ297" i="5"/>
  <c r="AP297" i="5"/>
  <c r="AO297" i="5"/>
  <c r="AN297" i="5"/>
  <c r="AM297" i="5"/>
  <c r="AL297" i="5"/>
  <c r="AT429" i="5"/>
  <c r="AS429" i="5"/>
  <c r="AR429" i="5"/>
  <c r="AQ429" i="5"/>
  <c r="AP429" i="5"/>
  <c r="AO429" i="5"/>
  <c r="AN429" i="5"/>
  <c r="AM429" i="5"/>
  <c r="AL429" i="5"/>
  <c r="AT446" i="5"/>
  <c r="AS446" i="5"/>
  <c r="AR446" i="5"/>
  <c r="AQ446" i="5"/>
  <c r="AP446" i="5"/>
  <c r="AO446" i="5"/>
  <c r="AN446" i="5"/>
  <c r="AM446" i="5"/>
  <c r="AL446" i="5"/>
  <c r="AL399" i="5"/>
  <c r="AT399" i="5"/>
  <c r="AS399" i="5"/>
  <c r="AR399" i="5"/>
  <c r="AQ399" i="5"/>
  <c r="AP399" i="5"/>
  <c r="AO399" i="5"/>
  <c r="AN399" i="5"/>
  <c r="AM399" i="5"/>
  <c r="AT292" i="5"/>
  <c r="AS292" i="5"/>
  <c r="AR292" i="5"/>
  <c r="AQ292" i="5"/>
  <c r="AP292" i="5"/>
  <c r="AO292" i="5"/>
  <c r="AN292" i="5"/>
  <c r="AM292" i="5"/>
  <c r="AL292" i="5"/>
  <c r="AT322" i="5"/>
  <c r="AS322" i="5"/>
  <c r="AR322" i="5"/>
  <c r="AQ322" i="5"/>
  <c r="AP322" i="5"/>
  <c r="AO322" i="5"/>
  <c r="AN322" i="5"/>
  <c r="AM322" i="5"/>
  <c r="AL322" i="5"/>
  <c r="AT107" i="5"/>
  <c r="AS107" i="5"/>
  <c r="AR107" i="5"/>
  <c r="AQ107" i="5"/>
  <c r="AP107" i="5"/>
  <c r="AO107" i="5"/>
  <c r="AN107" i="5"/>
  <c r="AM107" i="5"/>
  <c r="AL107" i="5"/>
  <c r="AT325" i="5"/>
  <c r="AS325" i="5"/>
  <c r="AR325" i="5"/>
  <c r="AQ325" i="5"/>
  <c r="AP325" i="5"/>
  <c r="AO325" i="5"/>
  <c r="AN325" i="5"/>
  <c r="AM325" i="5"/>
  <c r="AL325" i="5"/>
  <c r="AT195" i="5"/>
  <c r="AS195" i="5"/>
  <c r="AR195" i="5"/>
  <c r="AQ195" i="5"/>
  <c r="AP195" i="5"/>
  <c r="AO195" i="5"/>
  <c r="AN195" i="5"/>
  <c r="AM195" i="5"/>
  <c r="AL195" i="5"/>
  <c r="AT213" i="5"/>
  <c r="AS213" i="5"/>
  <c r="AR213" i="5"/>
  <c r="AQ213" i="5"/>
  <c r="AP213" i="5"/>
  <c r="AO213" i="5"/>
  <c r="AN213" i="5"/>
  <c r="AM213" i="5"/>
  <c r="AL213" i="5"/>
  <c r="AT255" i="5"/>
  <c r="AS255" i="5"/>
  <c r="AR255" i="5"/>
  <c r="AQ255" i="5"/>
  <c r="AP255" i="5"/>
  <c r="AO255" i="5"/>
  <c r="AN255" i="5"/>
  <c r="AM255" i="5"/>
  <c r="AL255" i="5"/>
  <c r="AT397" i="5"/>
  <c r="AS397" i="5"/>
  <c r="AR397" i="5"/>
  <c r="AQ397" i="5"/>
  <c r="AP397" i="5"/>
  <c r="AO397" i="5"/>
  <c r="AN397" i="5"/>
  <c r="AM397" i="5"/>
  <c r="AL397" i="5"/>
  <c r="AT351" i="5"/>
  <c r="AS351" i="5"/>
  <c r="AR351" i="5"/>
  <c r="AQ351" i="5"/>
  <c r="AP351" i="5"/>
  <c r="AO351" i="5"/>
  <c r="AN351" i="5"/>
  <c r="AM351" i="5"/>
  <c r="AL351" i="5"/>
  <c r="AT77" i="5"/>
  <c r="AS77" i="5"/>
  <c r="AR77" i="5"/>
  <c r="AQ77" i="5"/>
  <c r="AP77" i="5"/>
  <c r="AO77" i="5"/>
  <c r="AN77" i="5"/>
  <c r="AM77" i="5"/>
  <c r="AL77" i="5"/>
  <c r="AQ321" i="5"/>
  <c r="AP321" i="5"/>
  <c r="AO321" i="5"/>
  <c r="AN321" i="5"/>
  <c r="AM321" i="5"/>
  <c r="AL321" i="5"/>
  <c r="AT321" i="5"/>
  <c r="AS321" i="5"/>
  <c r="AR321" i="5"/>
  <c r="AT239" i="5"/>
  <c r="AS239" i="5"/>
  <c r="AR239" i="5"/>
  <c r="AQ239" i="5"/>
  <c r="AP239" i="5"/>
  <c r="AO239" i="5"/>
  <c r="AN239" i="5"/>
  <c r="AM239" i="5"/>
  <c r="AL239" i="5"/>
  <c r="AT277" i="5"/>
  <c r="AS277" i="5"/>
  <c r="AR277" i="5"/>
  <c r="AQ277" i="5"/>
  <c r="AP277" i="5"/>
  <c r="AO277" i="5"/>
  <c r="AN277" i="5"/>
  <c r="AM277" i="5"/>
  <c r="AL277" i="5"/>
  <c r="AT353" i="5"/>
  <c r="AS353" i="5"/>
  <c r="AR353" i="5"/>
  <c r="AQ353" i="5"/>
  <c r="AP353" i="5"/>
  <c r="AO353" i="5"/>
  <c r="AN353" i="5"/>
  <c r="AM353" i="5"/>
  <c r="AL353" i="5"/>
  <c r="AT463" i="5"/>
  <c r="AS463" i="5"/>
  <c r="AR463" i="5"/>
  <c r="AQ463" i="5"/>
  <c r="AP463" i="5"/>
  <c r="AO463" i="5"/>
  <c r="AN463" i="5"/>
  <c r="AM463" i="5"/>
  <c r="AL463" i="5"/>
  <c r="AT72" i="5"/>
  <c r="AS72" i="5"/>
  <c r="AR72" i="5"/>
  <c r="AQ72" i="5"/>
  <c r="AP72" i="5"/>
  <c r="AO72" i="5"/>
  <c r="AN72" i="5"/>
  <c r="AM72" i="5"/>
  <c r="AL72" i="5"/>
  <c r="AT43" i="5"/>
  <c r="AS43" i="5"/>
  <c r="AR43" i="5"/>
  <c r="AQ43" i="5"/>
  <c r="AP43" i="5"/>
  <c r="AO43" i="5"/>
  <c r="AN43" i="5"/>
  <c r="AM43" i="5"/>
  <c r="AL43" i="5"/>
  <c r="AT105" i="5"/>
  <c r="AS105" i="5"/>
  <c r="AR105" i="5"/>
  <c r="AQ105" i="5"/>
  <c r="AP105" i="5"/>
  <c r="AO105" i="5"/>
  <c r="AN105" i="5"/>
  <c r="AM105" i="5"/>
  <c r="AL105" i="5"/>
  <c r="AT45" i="5"/>
  <c r="AS45" i="5"/>
  <c r="AR45" i="5"/>
  <c r="AQ45" i="5"/>
  <c r="AP45" i="5"/>
  <c r="AO45" i="5"/>
  <c r="AN45" i="5"/>
  <c r="AM45" i="5"/>
  <c r="AL45" i="5"/>
  <c r="AP296" i="5"/>
  <c r="AO296" i="5"/>
  <c r="AN296" i="5"/>
  <c r="AM296" i="5"/>
  <c r="AL296" i="5"/>
  <c r="AT296" i="5"/>
  <c r="AS296" i="5"/>
  <c r="AR296" i="5"/>
  <c r="AQ296" i="5"/>
  <c r="AR80" i="5"/>
  <c r="AQ80" i="5"/>
  <c r="AP80" i="5"/>
  <c r="AO80" i="5"/>
  <c r="AN80" i="5"/>
  <c r="AM80" i="5"/>
  <c r="AL80" i="5"/>
  <c r="AT80" i="5"/>
  <c r="AS80" i="5"/>
  <c r="AT50" i="5"/>
  <c r="AS50" i="5"/>
  <c r="AR50" i="5"/>
  <c r="AQ50" i="5"/>
  <c r="AP50" i="5"/>
  <c r="AO50" i="5"/>
  <c r="AN50" i="5"/>
  <c r="AM50" i="5"/>
  <c r="AL50" i="5"/>
  <c r="AT76" i="5"/>
  <c r="AS76" i="5"/>
  <c r="AR76" i="5"/>
  <c r="AQ76" i="5"/>
  <c r="AP76" i="5"/>
  <c r="AO76" i="5"/>
  <c r="AN76" i="5"/>
  <c r="AM76" i="5"/>
  <c r="AL76" i="5"/>
  <c r="AT95" i="5"/>
  <c r="AS95" i="5"/>
  <c r="AR95" i="5"/>
  <c r="AQ95" i="5"/>
  <c r="AP95" i="5"/>
  <c r="AO95" i="5"/>
  <c r="AN95" i="5"/>
  <c r="AM95" i="5"/>
  <c r="AL95" i="5"/>
  <c r="AT22" i="5"/>
  <c r="AS22" i="5"/>
  <c r="AR22" i="5"/>
  <c r="AQ22" i="5"/>
  <c r="AP22" i="5"/>
  <c r="AO22" i="5"/>
  <c r="AN22" i="5"/>
  <c r="AM22" i="5"/>
  <c r="AL22" i="5"/>
  <c r="AT90" i="5"/>
  <c r="AS90" i="5"/>
  <c r="AR90" i="5"/>
  <c r="AQ90" i="5"/>
  <c r="AP90" i="5"/>
  <c r="AO90" i="5"/>
  <c r="AN90" i="5"/>
  <c r="AM90" i="5"/>
  <c r="AL90" i="5"/>
  <c r="AT86" i="5"/>
  <c r="AS86" i="5"/>
  <c r="AR86" i="5"/>
  <c r="AQ86" i="5"/>
  <c r="AP86" i="5"/>
  <c r="AO86" i="5"/>
  <c r="AN86" i="5"/>
  <c r="AM86" i="5"/>
  <c r="AL86" i="5"/>
  <c r="BK5" i="5"/>
  <c r="BJ5" i="5"/>
  <c r="BI5" i="5"/>
  <c r="BH5" i="5"/>
  <c r="BG5" i="5"/>
  <c r="BF5" i="5"/>
  <c r="BE5" i="5"/>
  <c r="BD5" i="5"/>
  <c r="BC5" i="5"/>
  <c r="BK16" i="5"/>
  <c r="BJ16" i="5"/>
  <c r="BI16" i="5"/>
  <c r="BH16" i="5"/>
  <c r="BG16" i="5"/>
  <c r="BF16" i="5"/>
  <c r="BE16" i="5"/>
  <c r="BD16" i="5"/>
  <c r="BC16" i="5"/>
  <c r="AT59" i="5"/>
  <c r="AS59" i="5"/>
  <c r="AR59" i="5"/>
  <c r="AQ59" i="5"/>
  <c r="AP59" i="5"/>
  <c r="AO59" i="5"/>
  <c r="AN59" i="5"/>
  <c r="AM59" i="5"/>
  <c r="AL59" i="5"/>
  <c r="AT94" i="5"/>
  <c r="AS94" i="5"/>
  <c r="AR94" i="5"/>
  <c r="AQ94" i="5"/>
  <c r="AP94" i="5"/>
  <c r="AO94" i="5"/>
  <c r="AN94" i="5"/>
  <c r="AM94" i="5"/>
  <c r="AL94" i="5"/>
  <c r="BK27" i="5"/>
  <c r="BJ27" i="5"/>
  <c r="BI27" i="5"/>
  <c r="BH27" i="5"/>
  <c r="BG27" i="5"/>
  <c r="BF27" i="5"/>
  <c r="BE27" i="5"/>
  <c r="BD27" i="5"/>
  <c r="BC27" i="5"/>
  <c r="BK58" i="5"/>
  <c r="BJ58" i="5"/>
  <c r="BI58" i="5"/>
  <c r="BH58" i="5"/>
  <c r="BG58" i="5"/>
  <c r="BF58" i="5"/>
  <c r="BE58" i="5"/>
  <c r="BD58" i="5"/>
  <c r="BC58" i="5"/>
  <c r="AT110" i="5"/>
  <c r="AS110" i="5"/>
  <c r="AR110" i="5"/>
  <c r="AQ110" i="5"/>
  <c r="AP110" i="5"/>
  <c r="AO110" i="5"/>
  <c r="AN110" i="5"/>
  <c r="AM110" i="5"/>
  <c r="AL110" i="5"/>
  <c r="BK38" i="5"/>
  <c r="BJ38" i="5"/>
  <c r="BI38" i="5"/>
  <c r="BH38" i="5"/>
  <c r="BG38" i="5"/>
  <c r="BF38" i="5"/>
  <c r="BE38" i="5"/>
  <c r="BD38" i="5"/>
  <c r="BC38" i="5"/>
  <c r="BJ73" i="5"/>
  <c r="BI73" i="5"/>
  <c r="BH73" i="5"/>
  <c r="BG73" i="5"/>
  <c r="BF73" i="5"/>
  <c r="BE73" i="5"/>
  <c r="BD73" i="5"/>
  <c r="BC73" i="5"/>
  <c r="BK73" i="5"/>
  <c r="BK72" i="5"/>
  <c r="BJ72" i="5"/>
  <c r="BI72" i="5"/>
  <c r="BH72" i="5"/>
  <c r="BG72" i="5"/>
  <c r="BF72" i="5"/>
  <c r="BE72" i="5"/>
  <c r="BD72" i="5"/>
  <c r="BC72" i="5"/>
  <c r="BK71" i="5"/>
  <c r="BJ71" i="5"/>
  <c r="BI71" i="5"/>
  <c r="BH71" i="5"/>
  <c r="BG71" i="5"/>
  <c r="BF71" i="5"/>
  <c r="BE71" i="5"/>
  <c r="BD71" i="5"/>
  <c r="BC71" i="5"/>
  <c r="AT153" i="5"/>
  <c r="AQ153" i="5"/>
  <c r="AP153" i="5"/>
  <c r="AO153" i="5"/>
  <c r="AN153" i="5"/>
  <c r="AM153" i="5"/>
  <c r="AL153" i="5"/>
  <c r="AS153" i="5"/>
  <c r="AR153" i="5"/>
  <c r="AT114" i="5"/>
  <c r="AS114" i="5"/>
  <c r="AR114" i="5"/>
  <c r="AQ114" i="5"/>
  <c r="AP114" i="5"/>
  <c r="AO114" i="5"/>
  <c r="AN114" i="5"/>
  <c r="AM114" i="5"/>
  <c r="AL114" i="5"/>
  <c r="AT125" i="5"/>
  <c r="AS125" i="5"/>
  <c r="AR125" i="5"/>
  <c r="AQ125" i="5"/>
  <c r="AP125" i="5"/>
  <c r="AO125" i="5"/>
  <c r="AN125" i="5"/>
  <c r="AM125" i="5"/>
  <c r="AL125" i="5"/>
  <c r="AT146" i="5"/>
  <c r="AS146" i="5"/>
  <c r="AR146" i="5"/>
  <c r="AQ146" i="5"/>
  <c r="AP146" i="5"/>
  <c r="AO146" i="5"/>
  <c r="AN146" i="5"/>
  <c r="AM146" i="5"/>
  <c r="AL146" i="5"/>
  <c r="AT152" i="5"/>
  <c r="AS152" i="5"/>
  <c r="AR152" i="5"/>
  <c r="AQ152" i="5"/>
  <c r="AP152" i="5"/>
  <c r="AO152" i="5"/>
  <c r="AN152" i="5"/>
  <c r="AM152" i="5"/>
  <c r="AL152" i="5"/>
  <c r="AQ198" i="5"/>
  <c r="AP198" i="5"/>
  <c r="AO198" i="5"/>
  <c r="AN198" i="5"/>
  <c r="AM198" i="5"/>
  <c r="AL198" i="5"/>
  <c r="AT198" i="5"/>
  <c r="AS198" i="5"/>
  <c r="AR198" i="5"/>
  <c r="AT242" i="5"/>
  <c r="AS242" i="5"/>
  <c r="AR242" i="5"/>
  <c r="AQ242" i="5"/>
  <c r="AP242" i="5"/>
  <c r="AO242" i="5"/>
  <c r="AN242" i="5"/>
  <c r="AM242" i="5"/>
  <c r="AL242" i="5"/>
  <c r="AT261" i="5"/>
  <c r="AS261" i="5"/>
  <c r="AR261" i="5"/>
  <c r="AQ261" i="5"/>
  <c r="AP261" i="5"/>
  <c r="AO261" i="5"/>
  <c r="AN261" i="5"/>
  <c r="AM261" i="5"/>
  <c r="AL261" i="5"/>
  <c r="AT238" i="5"/>
  <c r="AS238" i="5"/>
  <c r="AR238" i="5"/>
  <c r="AQ238" i="5"/>
  <c r="AP238" i="5"/>
  <c r="AO238" i="5"/>
  <c r="AN238" i="5"/>
  <c r="AM238" i="5"/>
  <c r="AL238" i="5"/>
  <c r="AT210" i="5"/>
  <c r="AS210" i="5"/>
  <c r="AR210" i="5"/>
  <c r="AQ210" i="5"/>
  <c r="AP210" i="5"/>
  <c r="AO210" i="5"/>
  <c r="AN210" i="5"/>
  <c r="AM210" i="5"/>
  <c r="AL210" i="5"/>
  <c r="AT306" i="5"/>
  <c r="AS306" i="5"/>
  <c r="AR306" i="5"/>
  <c r="AQ306" i="5"/>
  <c r="AP306" i="5"/>
  <c r="AO306" i="5"/>
  <c r="AN306" i="5"/>
  <c r="AM306" i="5"/>
  <c r="AL306" i="5"/>
  <c r="AT305" i="5"/>
  <c r="AS305" i="5"/>
  <c r="AR305" i="5"/>
  <c r="AQ305" i="5"/>
  <c r="AP305" i="5"/>
  <c r="AO305" i="5"/>
  <c r="AN305" i="5"/>
  <c r="AM305" i="5"/>
  <c r="AL305" i="5"/>
  <c r="AT326" i="5"/>
  <c r="AS326" i="5"/>
  <c r="AR326" i="5"/>
  <c r="AQ326" i="5"/>
  <c r="AP326" i="5"/>
  <c r="AO326" i="5"/>
  <c r="AN326" i="5"/>
  <c r="AM326" i="5"/>
  <c r="AL326" i="5"/>
  <c r="AT341" i="5"/>
  <c r="AS341" i="5"/>
  <c r="AR341" i="5"/>
  <c r="AQ341" i="5"/>
  <c r="AP341" i="5"/>
  <c r="AO341" i="5"/>
  <c r="AN341" i="5"/>
  <c r="AM341" i="5"/>
  <c r="AL341" i="5"/>
  <c r="AT416" i="5"/>
  <c r="AS416" i="5"/>
  <c r="AR416" i="5"/>
  <c r="AQ416" i="5"/>
  <c r="AP416" i="5"/>
  <c r="AO416" i="5"/>
  <c r="AN416" i="5"/>
  <c r="AM416" i="5"/>
  <c r="AL416" i="5"/>
  <c r="AT350" i="5"/>
  <c r="AS350" i="5"/>
  <c r="AR350" i="5"/>
  <c r="AQ350" i="5"/>
  <c r="AP350" i="5"/>
  <c r="AO350" i="5"/>
  <c r="AN350" i="5"/>
  <c r="AM350" i="5"/>
  <c r="AL350" i="5"/>
  <c r="AT167" i="5"/>
  <c r="AS167" i="5"/>
  <c r="AR167" i="5"/>
  <c r="AQ167" i="5"/>
  <c r="AP167" i="5"/>
  <c r="AO167" i="5"/>
  <c r="AN167" i="5"/>
  <c r="AM167" i="5"/>
  <c r="AL167" i="5"/>
  <c r="AT247" i="5"/>
  <c r="AS247" i="5"/>
  <c r="AR247" i="5"/>
  <c r="AQ247" i="5"/>
  <c r="AP247" i="5"/>
  <c r="AO247" i="5"/>
  <c r="AN247" i="5"/>
  <c r="AM247" i="5"/>
  <c r="AL247" i="5"/>
  <c r="AT279" i="5"/>
  <c r="AS279" i="5"/>
  <c r="AR279" i="5"/>
  <c r="AQ279" i="5"/>
  <c r="AP279" i="5"/>
  <c r="AO279" i="5"/>
  <c r="AN279" i="5"/>
  <c r="AM279" i="5"/>
  <c r="AL279" i="5"/>
  <c r="AT362" i="5"/>
  <c r="AS362" i="5"/>
  <c r="AR362" i="5"/>
  <c r="AQ362" i="5"/>
  <c r="AP362" i="5"/>
  <c r="AO362" i="5"/>
  <c r="AN362" i="5"/>
  <c r="AM362" i="5"/>
  <c r="AL362" i="5"/>
  <c r="AT373" i="5"/>
  <c r="AS373" i="5"/>
  <c r="AR373" i="5"/>
  <c r="AQ373" i="5"/>
  <c r="AP373" i="5"/>
  <c r="AO373" i="5"/>
  <c r="AN373" i="5"/>
  <c r="AM373" i="5"/>
  <c r="AL373" i="5"/>
  <c r="AT408" i="5"/>
  <c r="AS408" i="5"/>
  <c r="AR408" i="5"/>
  <c r="AQ408" i="5"/>
  <c r="AP408" i="5"/>
  <c r="AO408" i="5"/>
  <c r="AN408" i="5"/>
  <c r="AM408" i="5"/>
  <c r="AL408" i="5"/>
  <c r="AT415" i="5"/>
  <c r="AS415" i="5"/>
  <c r="AR415" i="5"/>
  <c r="AQ415" i="5"/>
  <c r="AP415" i="5"/>
  <c r="AO415" i="5"/>
  <c r="AN415" i="5"/>
  <c r="AM415" i="5"/>
  <c r="AL415" i="5"/>
  <c r="AT311" i="5"/>
  <c r="AS311" i="5"/>
  <c r="AR311" i="5"/>
  <c r="AQ311" i="5"/>
  <c r="AP311" i="5"/>
  <c r="AO311" i="5"/>
  <c r="AN311" i="5"/>
  <c r="AM311" i="5"/>
  <c r="AL311" i="5"/>
  <c r="AT70" i="5"/>
  <c r="AS70" i="5"/>
  <c r="AR70" i="5"/>
  <c r="AQ70" i="5"/>
  <c r="AP70" i="5"/>
  <c r="AO70" i="5"/>
  <c r="AN70" i="5"/>
  <c r="AM70" i="5"/>
  <c r="AL70" i="5"/>
  <c r="AT85" i="5"/>
  <c r="AS85" i="5"/>
  <c r="AR85" i="5"/>
  <c r="AQ85" i="5"/>
  <c r="AP85" i="5"/>
  <c r="AO85" i="5"/>
  <c r="AN85" i="5"/>
  <c r="AM85" i="5"/>
  <c r="AL85" i="5"/>
  <c r="AT48" i="5"/>
  <c r="AS48" i="5"/>
  <c r="AR48" i="5"/>
  <c r="AQ48" i="5"/>
  <c r="AP48" i="5"/>
  <c r="AO48" i="5"/>
  <c r="AN48" i="5"/>
  <c r="AM48" i="5"/>
  <c r="AL48" i="5"/>
  <c r="AS99" i="5"/>
  <c r="AR99" i="5"/>
  <c r="AQ99" i="5"/>
  <c r="AP99" i="5"/>
  <c r="AO99" i="5"/>
  <c r="AN99" i="5"/>
  <c r="AM99" i="5"/>
  <c r="AL99" i="5"/>
  <c r="AT99" i="5"/>
  <c r="AT228" i="5"/>
  <c r="AS228" i="5"/>
  <c r="AR228" i="5"/>
  <c r="AQ228" i="5"/>
  <c r="AP228" i="5"/>
  <c r="AO228" i="5"/>
  <c r="AN228" i="5"/>
  <c r="AM228" i="5"/>
  <c r="AL228" i="5"/>
  <c r="AL363" i="5"/>
  <c r="AT363" i="5"/>
  <c r="AS363" i="5"/>
  <c r="AR363" i="5"/>
  <c r="AQ363" i="5"/>
  <c r="AP363" i="5"/>
  <c r="AO363" i="5"/>
  <c r="AN363" i="5"/>
  <c r="AM363" i="5"/>
  <c r="AT323" i="5"/>
  <c r="AS323" i="5"/>
  <c r="AR323" i="5"/>
  <c r="AQ323" i="5"/>
  <c r="AP323" i="5"/>
  <c r="AO323" i="5"/>
  <c r="AN323" i="5"/>
  <c r="AM323" i="5"/>
  <c r="AL323" i="5"/>
  <c r="AT233" i="5"/>
  <c r="AS233" i="5"/>
  <c r="AR233" i="5"/>
  <c r="AQ233" i="5"/>
  <c r="AP233" i="5"/>
  <c r="AO233" i="5"/>
  <c r="AN233" i="5"/>
  <c r="AM233" i="5"/>
  <c r="AL233" i="5"/>
  <c r="AT253" i="5"/>
  <c r="AS253" i="5"/>
  <c r="AR253" i="5"/>
  <c r="AQ253" i="5"/>
  <c r="AP253" i="5"/>
  <c r="AO253" i="5"/>
  <c r="AN253" i="5"/>
  <c r="AM253" i="5"/>
  <c r="AL253" i="5"/>
  <c r="AT388" i="5"/>
  <c r="AS388" i="5"/>
  <c r="AR388" i="5"/>
  <c r="AQ388" i="5"/>
  <c r="AP388" i="5"/>
  <c r="AO388" i="5"/>
  <c r="AN388" i="5"/>
  <c r="AM388" i="5"/>
  <c r="AL388" i="5"/>
  <c r="J406" i="1"/>
  <c r="AT162" i="5"/>
  <c r="AS162" i="5"/>
  <c r="AR162" i="5"/>
  <c r="AQ162" i="5"/>
  <c r="AP162" i="5"/>
  <c r="AO162" i="5"/>
  <c r="AN162" i="5"/>
  <c r="AM162" i="5"/>
  <c r="AL162" i="5"/>
  <c r="AT267" i="5"/>
  <c r="AS267" i="5"/>
  <c r="AR267" i="5"/>
  <c r="AQ267" i="5"/>
  <c r="AP267" i="5"/>
  <c r="AO267" i="5"/>
  <c r="AN267" i="5"/>
  <c r="AM267" i="5"/>
  <c r="AL267" i="5"/>
  <c r="AT367" i="5"/>
  <c r="AS367" i="5"/>
  <c r="AR367" i="5"/>
  <c r="AQ367" i="5"/>
  <c r="AP367" i="5"/>
  <c r="AO367" i="5"/>
  <c r="AN367" i="5"/>
  <c r="AM367" i="5"/>
  <c r="AL367" i="5"/>
  <c r="AT192" i="5"/>
  <c r="AS192" i="5"/>
  <c r="AR192" i="5"/>
  <c r="AQ192" i="5"/>
  <c r="AP192" i="5"/>
  <c r="AO192" i="5"/>
  <c r="AN192" i="5"/>
  <c r="AM192" i="5"/>
  <c r="AL192" i="5"/>
  <c r="AT269" i="5"/>
  <c r="AS269" i="5"/>
  <c r="AR269" i="5"/>
  <c r="AQ269" i="5"/>
  <c r="AP269" i="5"/>
  <c r="AO269" i="5"/>
  <c r="AN269" i="5"/>
  <c r="AM269" i="5"/>
  <c r="AL269" i="5"/>
  <c r="AT329" i="5"/>
  <c r="AS329" i="5"/>
  <c r="AR329" i="5"/>
  <c r="AQ329" i="5"/>
  <c r="AP329" i="5"/>
  <c r="AO329" i="5"/>
  <c r="AN329" i="5"/>
  <c r="AM329" i="5"/>
  <c r="AL329" i="5"/>
  <c r="AT67" i="5"/>
  <c r="AS67" i="5"/>
  <c r="AR67" i="5"/>
  <c r="AQ67" i="5"/>
  <c r="AP67" i="5"/>
  <c r="AO67" i="5"/>
  <c r="AN67" i="5"/>
  <c r="AM67" i="5"/>
  <c r="AL67" i="5"/>
  <c r="AT170" i="5"/>
  <c r="AS170" i="5"/>
  <c r="AR170" i="5"/>
  <c r="AQ170" i="5"/>
  <c r="AP170" i="5"/>
  <c r="AO170" i="5"/>
  <c r="AN170" i="5"/>
  <c r="AM170" i="5"/>
  <c r="AL170" i="5"/>
  <c r="AT203" i="5"/>
  <c r="AS203" i="5"/>
  <c r="AR203" i="5"/>
  <c r="AQ203" i="5"/>
  <c r="AP203" i="5"/>
  <c r="AO203" i="5"/>
  <c r="AN203" i="5"/>
  <c r="AM203" i="5"/>
  <c r="AL203" i="5"/>
  <c r="AT298" i="5"/>
  <c r="AS298" i="5"/>
  <c r="AR298" i="5"/>
  <c r="AQ298" i="5"/>
  <c r="AP298" i="5"/>
  <c r="AO298" i="5"/>
  <c r="AN298" i="5"/>
  <c r="AM298" i="5"/>
  <c r="AL298" i="5"/>
  <c r="AT312" i="5"/>
  <c r="AS312" i="5"/>
  <c r="AR312" i="5"/>
  <c r="AQ312" i="5"/>
  <c r="AP312" i="5"/>
  <c r="AO312" i="5"/>
  <c r="AN312" i="5"/>
  <c r="AM312" i="5"/>
  <c r="AL312" i="5"/>
  <c r="AT371" i="5"/>
  <c r="AS371" i="5"/>
  <c r="AR371" i="5"/>
  <c r="AQ371" i="5"/>
  <c r="AP371" i="5"/>
  <c r="AO371" i="5"/>
  <c r="AN371" i="5"/>
  <c r="AM371" i="5"/>
  <c r="AL371" i="5"/>
  <c r="AT387" i="5"/>
  <c r="AS387" i="5"/>
  <c r="AR387" i="5"/>
  <c r="AQ387" i="5"/>
  <c r="AP387" i="5"/>
  <c r="AO387" i="5"/>
  <c r="AN387" i="5"/>
  <c r="AM387" i="5"/>
  <c r="AL387" i="5"/>
  <c r="AT455" i="5"/>
  <c r="AS455" i="5"/>
  <c r="AR455" i="5"/>
  <c r="AQ455" i="5"/>
  <c r="AP455" i="5"/>
  <c r="AO455" i="5"/>
  <c r="AN455" i="5"/>
  <c r="AM455" i="5"/>
  <c r="AL455" i="5"/>
  <c r="AT81" i="5"/>
  <c r="AS81" i="5"/>
  <c r="AR81" i="5"/>
  <c r="AQ81" i="5"/>
  <c r="AP81" i="5"/>
  <c r="AO81" i="5"/>
  <c r="AN81" i="5"/>
  <c r="AM81" i="5"/>
  <c r="AL81" i="5"/>
  <c r="AS97" i="5"/>
  <c r="AR97" i="5"/>
  <c r="AQ97" i="5"/>
  <c r="AP97" i="5"/>
  <c r="AO97" i="5"/>
  <c r="AT97" i="5"/>
  <c r="AN97" i="5"/>
  <c r="AM97" i="5"/>
  <c r="AL97" i="5"/>
  <c r="AT68" i="5"/>
  <c r="AS68" i="5"/>
  <c r="AR68" i="5"/>
  <c r="AQ68" i="5"/>
  <c r="AP68" i="5"/>
  <c r="AO68" i="5"/>
  <c r="AN68" i="5"/>
  <c r="AM68" i="5"/>
  <c r="AL68" i="5"/>
  <c r="AT101" i="5"/>
  <c r="AS101" i="5"/>
  <c r="AR101" i="5"/>
  <c r="AQ101" i="5"/>
  <c r="AP101" i="5"/>
  <c r="AO101" i="5"/>
  <c r="AN101" i="5"/>
  <c r="AM101" i="5"/>
  <c r="AL101" i="5"/>
  <c r="AT284" i="5"/>
  <c r="AS284" i="5"/>
  <c r="AR284" i="5"/>
  <c r="AQ284" i="5"/>
  <c r="AP284" i="5"/>
  <c r="AO284" i="5"/>
  <c r="AN284" i="5"/>
  <c r="AM284" i="5"/>
  <c r="AL284" i="5"/>
  <c r="AT61" i="5"/>
  <c r="AS61" i="5"/>
  <c r="AR61" i="5"/>
  <c r="AQ61" i="5"/>
  <c r="AP61" i="5"/>
  <c r="AO61" i="5"/>
  <c r="AN61" i="5"/>
  <c r="AM61" i="5"/>
  <c r="AL61" i="5"/>
  <c r="AT21" i="5"/>
  <c r="AS21" i="5"/>
  <c r="AR21" i="5"/>
  <c r="AQ21" i="5"/>
  <c r="AP21" i="5"/>
  <c r="AO21" i="5"/>
  <c r="AN21" i="5"/>
  <c r="AM21" i="5"/>
  <c r="AL21" i="5"/>
  <c r="AN71" i="5"/>
  <c r="AM71" i="5"/>
  <c r="AL71" i="5"/>
  <c r="AT71" i="5"/>
  <c r="AS71" i="5"/>
  <c r="AR71" i="5"/>
  <c r="AQ71" i="5"/>
  <c r="AP71" i="5"/>
  <c r="AO71" i="5"/>
  <c r="AT89" i="5"/>
  <c r="AS89" i="5"/>
  <c r="AR89" i="5"/>
  <c r="AQ89" i="5"/>
  <c r="AP89" i="5"/>
  <c r="AO89" i="5"/>
  <c r="AN89" i="5"/>
  <c r="AM89" i="5"/>
  <c r="AL89" i="5"/>
  <c r="BK28" i="5"/>
  <c r="BJ28" i="5"/>
  <c r="BI28" i="5"/>
  <c r="BH28" i="5"/>
  <c r="BG28" i="5"/>
  <c r="BF28" i="5"/>
  <c r="BE28" i="5"/>
  <c r="BD28" i="5"/>
  <c r="BC28" i="5"/>
  <c r="BF8" i="5"/>
  <c r="BE8" i="5"/>
  <c r="BD8" i="5"/>
  <c r="BC8" i="5"/>
  <c r="BK8" i="5"/>
  <c r="BJ8" i="5"/>
  <c r="BI8" i="5"/>
  <c r="BH8" i="5"/>
  <c r="BG8" i="5"/>
  <c r="BK6" i="5"/>
  <c r="BJ6" i="5"/>
  <c r="BI6" i="5"/>
  <c r="BH6" i="5"/>
  <c r="BG6" i="5"/>
  <c r="BF6" i="5"/>
  <c r="BE6" i="5"/>
  <c r="BD6" i="5"/>
  <c r="BC6" i="5"/>
  <c r="BK19" i="5"/>
  <c r="BJ19" i="5"/>
  <c r="BI19" i="5"/>
  <c r="BH19" i="5"/>
  <c r="BG19" i="5"/>
  <c r="BF19" i="5"/>
  <c r="BE19" i="5"/>
  <c r="BD19" i="5"/>
  <c r="BC19" i="5"/>
  <c r="BK18" i="5"/>
  <c r="BJ18" i="5"/>
  <c r="BI18" i="5"/>
  <c r="BH18" i="5"/>
  <c r="BG18" i="5"/>
  <c r="BF18" i="5"/>
  <c r="BE18" i="5"/>
  <c r="BD18" i="5"/>
  <c r="BC18" i="5"/>
  <c r="AT88" i="5"/>
  <c r="AS88" i="5"/>
  <c r="AR88" i="5"/>
  <c r="AQ88" i="5"/>
  <c r="AP88" i="5"/>
  <c r="AO88" i="5"/>
  <c r="AN88" i="5"/>
  <c r="AM88" i="5"/>
  <c r="AL88" i="5"/>
  <c r="AT124" i="5"/>
  <c r="AS124" i="5"/>
  <c r="AR124" i="5"/>
  <c r="AQ124" i="5"/>
  <c r="AP124" i="5"/>
  <c r="AO124" i="5"/>
  <c r="AN124" i="5"/>
  <c r="AM124" i="5"/>
  <c r="AL124" i="5"/>
  <c r="BK35" i="5"/>
  <c r="BJ35" i="5"/>
  <c r="BI35" i="5"/>
  <c r="BH35" i="5"/>
  <c r="BG35" i="5"/>
  <c r="BF35" i="5"/>
  <c r="BE35" i="5"/>
  <c r="BD35" i="5"/>
  <c r="BC35" i="5"/>
  <c r="BK61" i="5"/>
  <c r="BJ61" i="5"/>
  <c r="BI61" i="5"/>
  <c r="BH61" i="5"/>
  <c r="BG61" i="5"/>
  <c r="BF61" i="5"/>
  <c r="BE61" i="5"/>
  <c r="BD61" i="5"/>
  <c r="BC61" i="5"/>
  <c r="AT118" i="5"/>
  <c r="AS118" i="5"/>
  <c r="AR118" i="5"/>
  <c r="AQ118" i="5"/>
  <c r="AP118" i="5"/>
  <c r="AO118" i="5"/>
  <c r="AN118" i="5"/>
  <c r="AM118" i="5"/>
  <c r="AL118" i="5"/>
  <c r="BK46" i="5"/>
  <c r="BJ46" i="5"/>
  <c r="BI46" i="5"/>
  <c r="BH46" i="5"/>
  <c r="BG46" i="5"/>
  <c r="BF46" i="5"/>
  <c r="BE46" i="5"/>
  <c r="BD46" i="5"/>
  <c r="BC46" i="5"/>
  <c r="AT109" i="5"/>
  <c r="AS109" i="5"/>
  <c r="AR109" i="5"/>
  <c r="AQ109" i="5"/>
  <c r="AP109" i="5"/>
  <c r="AO109" i="5"/>
  <c r="AN109" i="5"/>
  <c r="AM109" i="5"/>
  <c r="AL109" i="5"/>
  <c r="BI80" i="5"/>
  <c r="BH80" i="5"/>
  <c r="BG80" i="5"/>
  <c r="BF80" i="5"/>
  <c r="BE80" i="5"/>
  <c r="BD80" i="5"/>
  <c r="BC80" i="5"/>
  <c r="BK80" i="5"/>
  <c r="BJ80" i="5"/>
  <c r="BH79" i="5"/>
  <c r="BG79" i="5"/>
  <c r="BF79" i="5"/>
  <c r="BE79" i="5"/>
  <c r="BD79" i="5"/>
  <c r="BC79" i="5"/>
  <c r="BK79" i="5"/>
  <c r="BJ79" i="5"/>
  <c r="BI79" i="5"/>
  <c r="AT155" i="5"/>
  <c r="AS155" i="5"/>
  <c r="AR155" i="5"/>
  <c r="AQ155" i="5"/>
  <c r="AP155" i="5"/>
  <c r="AO155" i="5"/>
  <c r="AN155" i="5"/>
  <c r="AM155" i="5"/>
  <c r="AL155" i="5"/>
  <c r="AT120" i="5"/>
  <c r="AS120" i="5"/>
  <c r="AR120" i="5"/>
  <c r="AQ120" i="5"/>
  <c r="AP120" i="5"/>
  <c r="AO120" i="5"/>
  <c r="AN120" i="5"/>
  <c r="AM120" i="5"/>
  <c r="AL120" i="5"/>
  <c r="AT133" i="5"/>
  <c r="AS133" i="5"/>
  <c r="AR133" i="5"/>
  <c r="AQ133" i="5"/>
  <c r="AP133" i="5"/>
  <c r="AO133" i="5"/>
  <c r="AN133" i="5"/>
  <c r="AM133" i="5"/>
  <c r="AL133" i="5"/>
  <c r="AJ133" i="5"/>
  <c r="BK67" i="5"/>
  <c r="BJ67" i="5"/>
  <c r="BI67" i="5"/>
  <c r="BH67" i="5"/>
  <c r="BG67" i="5"/>
  <c r="BF67" i="5"/>
  <c r="BE67" i="5"/>
  <c r="BD67" i="5"/>
  <c r="BC67" i="5"/>
  <c r="AT154" i="5"/>
  <c r="AS154" i="5"/>
  <c r="AR154" i="5"/>
  <c r="AQ154" i="5"/>
  <c r="AP154" i="5"/>
  <c r="AO154" i="5"/>
  <c r="AN154" i="5"/>
  <c r="AM154" i="5"/>
  <c r="AL154" i="5"/>
  <c r="AT176" i="5"/>
  <c r="AS176" i="5"/>
  <c r="AR176" i="5"/>
  <c r="AQ176" i="5"/>
  <c r="AP176" i="5"/>
  <c r="AO176" i="5"/>
  <c r="AN176" i="5"/>
  <c r="AM176" i="5"/>
  <c r="AL176" i="5"/>
  <c r="AT243" i="5"/>
  <c r="AS243" i="5"/>
  <c r="AR243" i="5"/>
  <c r="AQ243" i="5"/>
  <c r="AP243" i="5"/>
  <c r="AO243" i="5"/>
  <c r="AN243" i="5"/>
  <c r="AM243" i="5"/>
  <c r="AL243" i="5"/>
  <c r="AJ243" i="5"/>
  <c r="AT273" i="5"/>
  <c r="AS273" i="5"/>
  <c r="AR273" i="5"/>
  <c r="AQ273" i="5"/>
  <c r="AP273" i="5"/>
  <c r="AO273" i="5"/>
  <c r="AN273" i="5"/>
  <c r="AM273" i="5"/>
  <c r="AL273" i="5"/>
  <c r="AT248" i="5"/>
  <c r="AS248" i="5"/>
  <c r="AR248" i="5"/>
  <c r="AQ248" i="5"/>
  <c r="AP248" i="5"/>
  <c r="AO248" i="5"/>
  <c r="AN248" i="5"/>
  <c r="AM248" i="5"/>
  <c r="AL248" i="5"/>
  <c r="AT226" i="5"/>
  <c r="AS226" i="5"/>
  <c r="AR226" i="5"/>
  <c r="AQ226" i="5"/>
  <c r="AP226" i="5"/>
  <c r="AO226" i="5"/>
  <c r="AN226" i="5"/>
  <c r="AM226" i="5"/>
  <c r="AL226" i="5"/>
  <c r="AT327" i="5"/>
  <c r="AS327" i="5"/>
  <c r="AR327" i="5"/>
  <c r="AQ327" i="5"/>
  <c r="AP327" i="5"/>
  <c r="AO327" i="5"/>
  <c r="AN327" i="5"/>
  <c r="AM327" i="5"/>
  <c r="AL327" i="5"/>
  <c r="AT308" i="5"/>
  <c r="AS308" i="5"/>
  <c r="AR308" i="5"/>
  <c r="AQ308" i="5"/>
  <c r="AP308" i="5"/>
  <c r="AO308" i="5"/>
  <c r="AN308" i="5"/>
  <c r="AM308" i="5"/>
  <c r="AL308" i="5"/>
  <c r="AT332" i="5"/>
  <c r="AS332" i="5"/>
  <c r="AR332" i="5"/>
  <c r="AQ332" i="5"/>
  <c r="AP332" i="5"/>
  <c r="AO332" i="5"/>
  <c r="AN332" i="5"/>
  <c r="AM332" i="5"/>
  <c r="AL332" i="5"/>
  <c r="AT342" i="5"/>
  <c r="AS342" i="5"/>
  <c r="AR342" i="5"/>
  <c r="AQ342" i="5"/>
  <c r="AP342" i="5"/>
  <c r="AO342" i="5"/>
  <c r="AN342" i="5"/>
  <c r="AM342" i="5"/>
  <c r="AL342" i="5"/>
  <c r="AT432" i="5"/>
  <c r="AS432" i="5"/>
  <c r="AR432" i="5"/>
  <c r="AQ432" i="5"/>
  <c r="AP432" i="5"/>
  <c r="AO432" i="5"/>
  <c r="AN432" i="5"/>
  <c r="AM432" i="5"/>
  <c r="AL432" i="5"/>
  <c r="AQ219" i="5"/>
  <c r="AP219" i="5"/>
  <c r="AO219" i="5"/>
  <c r="AN219" i="5"/>
  <c r="AM219" i="5"/>
  <c r="AL219" i="5"/>
  <c r="AT219" i="5"/>
  <c r="AS219" i="5"/>
  <c r="AR219" i="5"/>
  <c r="AT384" i="5"/>
  <c r="AP384" i="5"/>
  <c r="AO384" i="5"/>
  <c r="AN384" i="5"/>
  <c r="AM384" i="5"/>
  <c r="AL384" i="5"/>
  <c r="AS384" i="5"/>
  <c r="AR384" i="5"/>
  <c r="AQ384" i="5"/>
  <c r="AT380" i="5"/>
  <c r="AS380" i="5"/>
  <c r="AR380" i="5"/>
  <c r="AQ380" i="5"/>
  <c r="AP380" i="5"/>
  <c r="AO380" i="5"/>
  <c r="AN380" i="5"/>
  <c r="AM380" i="5"/>
  <c r="AL380" i="5"/>
  <c r="AT426" i="5"/>
  <c r="AS426" i="5"/>
  <c r="AR426" i="5"/>
  <c r="AQ426" i="5"/>
  <c r="AP426" i="5"/>
  <c r="AO426" i="5"/>
  <c r="AN426" i="5"/>
  <c r="AM426" i="5"/>
  <c r="AL426" i="5"/>
  <c r="AT183" i="5"/>
  <c r="AS183" i="5"/>
  <c r="AR183" i="5"/>
  <c r="AQ183" i="5"/>
  <c r="AP183" i="5"/>
  <c r="AO183" i="5"/>
  <c r="AN183" i="5"/>
  <c r="AM183" i="5"/>
  <c r="AL183" i="5"/>
  <c r="AT316" i="5"/>
  <c r="AS316" i="5"/>
  <c r="AR316" i="5"/>
  <c r="AQ316" i="5"/>
  <c r="AP316" i="5"/>
  <c r="AO316" i="5"/>
  <c r="AN316" i="5"/>
  <c r="AM316" i="5"/>
  <c r="AL316" i="5"/>
  <c r="AT343" i="5"/>
  <c r="AS343" i="5"/>
  <c r="AR343" i="5"/>
  <c r="AQ343" i="5"/>
  <c r="AP343" i="5"/>
  <c r="AO343" i="5"/>
  <c r="AN343" i="5"/>
  <c r="AM343" i="5"/>
  <c r="AL343" i="5"/>
  <c r="AT412" i="5"/>
  <c r="AS412" i="5"/>
  <c r="AR412" i="5"/>
  <c r="AQ412" i="5"/>
  <c r="AP412" i="5"/>
  <c r="AO412" i="5"/>
  <c r="AN412" i="5"/>
  <c r="AM412" i="5"/>
  <c r="AL412" i="5"/>
  <c r="AT409" i="5"/>
  <c r="AS409" i="5"/>
  <c r="AR409" i="5"/>
  <c r="AQ409" i="5"/>
  <c r="AP409" i="5"/>
  <c r="AO409" i="5"/>
  <c r="AN409" i="5"/>
  <c r="AM409" i="5"/>
  <c r="AL409" i="5"/>
  <c r="BE55" i="5"/>
  <c r="BD55" i="5"/>
  <c r="BC55" i="5"/>
  <c r="BK55" i="5"/>
  <c r="BJ55" i="5"/>
  <c r="BI55" i="5"/>
  <c r="BH55" i="5"/>
  <c r="BG55" i="5"/>
  <c r="BF55" i="5"/>
  <c r="AT346" i="5"/>
  <c r="AS346" i="5"/>
  <c r="AR346" i="5"/>
  <c r="AQ346" i="5"/>
  <c r="AP346" i="5"/>
  <c r="AO346" i="5"/>
  <c r="AN346" i="5"/>
  <c r="AM346" i="5"/>
  <c r="AL346" i="5"/>
  <c r="AT179" i="5"/>
  <c r="AS179" i="5"/>
  <c r="AR179" i="5"/>
  <c r="AQ179" i="5"/>
  <c r="AP179" i="5"/>
  <c r="AO179" i="5"/>
  <c r="AN179" i="5"/>
  <c r="AM179" i="5"/>
  <c r="AL179" i="5"/>
  <c r="AK179" i="5"/>
  <c r="AT328" i="5"/>
  <c r="AS328" i="5"/>
  <c r="AR328" i="5"/>
  <c r="AQ328" i="5"/>
  <c r="AP328" i="5"/>
  <c r="AO328" i="5"/>
  <c r="AN328" i="5"/>
  <c r="AM328" i="5"/>
  <c r="AL328" i="5"/>
  <c r="AT178" i="5"/>
  <c r="AS178" i="5"/>
  <c r="AR178" i="5"/>
  <c r="AQ178" i="5"/>
  <c r="AP178" i="5"/>
  <c r="AO178" i="5"/>
  <c r="AN178" i="5"/>
  <c r="AM178" i="5"/>
  <c r="AL178" i="5"/>
  <c r="AT281" i="5"/>
  <c r="AS281" i="5"/>
  <c r="AR281" i="5"/>
  <c r="AQ281" i="5"/>
  <c r="AP281" i="5"/>
  <c r="AO281" i="5"/>
  <c r="AN281" i="5"/>
  <c r="AM281" i="5"/>
  <c r="AL281" i="5"/>
  <c r="AT382" i="5"/>
  <c r="AS382" i="5"/>
  <c r="AR382" i="5"/>
  <c r="AQ382" i="5"/>
  <c r="AP382" i="5"/>
  <c r="AO382" i="5"/>
  <c r="AN382" i="5"/>
  <c r="AM382" i="5"/>
  <c r="AL382" i="5"/>
  <c r="AT391" i="5"/>
  <c r="AS391" i="5"/>
  <c r="AR391" i="5"/>
  <c r="AQ391" i="5"/>
  <c r="AP391" i="5"/>
  <c r="AO391" i="5"/>
  <c r="AN391" i="5"/>
  <c r="AM391" i="5"/>
  <c r="AL391" i="5"/>
  <c r="AJ391" i="5"/>
  <c r="AT466" i="5"/>
  <c r="AS466" i="5"/>
  <c r="AR466" i="5"/>
  <c r="AQ466" i="5"/>
  <c r="AP466" i="5"/>
  <c r="AO466" i="5"/>
  <c r="AN466" i="5"/>
  <c r="AM466" i="5"/>
  <c r="AL466" i="5"/>
  <c r="AT418" i="5"/>
  <c r="AS418" i="5"/>
  <c r="AR418" i="5"/>
  <c r="AQ418" i="5"/>
  <c r="AP418" i="5"/>
  <c r="AO418" i="5"/>
  <c r="AN418" i="5"/>
  <c r="AM418" i="5"/>
  <c r="AL418" i="5"/>
  <c r="AT42" i="5"/>
  <c r="AS42" i="5"/>
  <c r="AR42" i="5"/>
  <c r="AQ42" i="5"/>
  <c r="AP42" i="5"/>
  <c r="AO42" i="5"/>
  <c r="AN42" i="5"/>
  <c r="AM42" i="5"/>
  <c r="AL42" i="5"/>
  <c r="AT216" i="5"/>
  <c r="AS216" i="5"/>
  <c r="AR216" i="5"/>
  <c r="AQ216" i="5"/>
  <c r="AP216" i="5"/>
  <c r="AO216" i="5"/>
  <c r="AN216" i="5"/>
  <c r="AM216" i="5"/>
  <c r="AL216" i="5"/>
  <c r="AJ216" i="5"/>
  <c r="AT245" i="5"/>
  <c r="AS245" i="5"/>
  <c r="AR245" i="5"/>
  <c r="AQ245" i="5"/>
  <c r="AP245" i="5"/>
  <c r="AO245" i="5"/>
  <c r="AN245" i="5"/>
  <c r="AM245" i="5"/>
  <c r="AL245" i="5"/>
  <c r="AT283" i="5"/>
  <c r="AS283" i="5"/>
  <c r="AR283" i="5"/>
  <c r="AQ283" i="5"/>
  <c r="AP283" i="5"/>
  <c r="AO283" i="5"/>
  <c r="AN283" i="5"/>
  <c r="AM283" i="5"/>
  <c r="AL283" i="5"/>
  <c r="AI283" i="5"/>
  <c r="AT268" i="5"/>
  <c r="AS268" i="5"/>
  <c r="AR268" i="5"/>
  <c r="AQ268" i="5"/>
  <c r="AP268" i="5"/>
  <c r="AO268" i="5"/>
  <c r="AN268" i="5"/>
  <c r="AM268" i="5"/>
  <c r="AL268" i="5"/>
  <c r="AR317" i="5"/>
  <c r="AQ317" i="5"/>
  <c r="AP317" i="5"/>
  <c r="AO317" i="5"/>
  <c r="AN317" i="5"/>
  <c r="AM317" i="5"/>
  <c r="AL317" i="5"/>
  <c r="AT317" i="5"/>
  <c r="AS317" i="5"/>
  <c r="AT402" i="5"/>
  <c r="AS402" i="5"/>
  <c r="AR402" i="5"/>
  <c r="AQ402" i="5"/>
  <c r="AP402" i="5"/>
  <c r="AO402" i="5"/>
  <c r="AN402" i="5"/>
  <c r="AM402" i="5"/>
  <c r="AL402" i="5"/>
  <c r="AT447" i="5"/>
  <c r="AS447" i="5"/>
  <c r="AR447" i="5"/>
  <c r="AQ447" i="5"/>
  <c r="AP447" i="5"/>
  <c r="AO447" i="5"/>
  <c r="AN447" i="5"/>
  <c r="AM447" i="5"/>
  <c r="AL447" i="5"/>
  <c r="AT37" i="5"/>
  <c r="AS37" i="5"/>
  <c r="AR37" i="5"/>
  <c r="AQ37" i="5"/>
  <c r="AP37" i="5"/>
  <c r="AO37" i="5"/>
  <c r="AN37" i="5"/>
  <c r="AM37" i="5"/>
  <c r="AL37" i="5"/>
  <c r="AT51" i="5"/>
  <c r="AS51" i="5"/>
  <c r="AR51" i="5"/>
  <c r="AQ51" i="5"/>
  <c r="AP51" i="5"/>
  <c r="AO51" i="5"/>
  <c r="AN51" i="5"/>
  <c r="AM51" i="5"/>
  <c r="AL51" i="5"/>
  <c r="AT78" i="5"/>
  <c r="AS78" i="5"/>
  <c r="AR78" i="5"/>
  <c r="AQ78" i="5"/>
  <c r="AP78" i="5"/>
  <c r="AO78" i="5"/>
  <c r="AN78" i="5"/>
  <c r="AM78" i="5"/>
  <c r="AL78" i="5"/>
  <c r="AT91" i="5"/>
  <c r="AS91" i="5"/>
  <c r="AR91" i="5"/>
  <c r="AQ91" i="5"/>
  <c r="AP91" i="5"/>
  <c r="AO91" i="5"/>
  <c r="AN91" i="5"/>
  <c r="AM91" i="5"/>
  <c r="AL91" i="5"/>
  <c r="AT217" i="5"/>
  <c r="AS217" i="5"/>
  <c r="AR217" i="5"/>
  <c r="AQ217" i="5"/>
  <c r="AP217" i="5"/>
  <c r="AO217" i="5"/>
  <c r="AN217" i="5"/>
  <c r="AM217" i="5"/>
  <c r="AL217" i="5"/>
  <c r="AR79" i="5"/>
  <c r="AQ79" i="5"/>
  <c r="AP79" i="5"/>
  <c r="AO79" i="5"/>
  <c r="AN79" i="5"/>
  <c r="AM79" i="5"/>
  <c r="AL79" i="5"/>
  <c r="AT79" i="5"/>
  <c r="AS79" i="5"/>
  <c r="AT33" i="5"/>
  <c r="AS33" i="5"/>
  <c r="AR33" i="5"/>
  <c r="AQ33" i="5"/>
  <c r="AP33" i="5"/>
  <c r="AO33" i="5"/>
  <c r="AN33" i="5"/>
  <c r="AM33" i="5"/>
  <c r="AL33" i="5"/>
  <c r="AT57" i="5"/>
  <c r="AS57" i="5"/>
  <c r="AR57" i="5"/>
  <c r="AQ57" i="5"/>
  <c r="AP57" i="5"/>
  <c r="AO57" i="5"/>
  <c r="AN57" i="5"/>
  <c r="AM57" i="5"/>
  <c r="AL57" i="5"/>
  <c r="AJ57" i="5"/>
  <c r="AT83" i="5"/>
  <c r="AS83" i="5"/>
  <c r="AR83" i="5"/>
  <c r="AQ83" i="5"/>
  <c r="AP83" i="5"/>
  <c r="AO83" i="5"/>
  <c r="AN83" i="5"/>
  <c r="AM83" i="5"/>
  <c r="AL83" i="5"/>
  <c r="BK11" i="5"/>
  <c r="BJ11" i="5"/>
  <c r="BI11" i="5"/>
  <c r="BH11" i="5"/>
  <c r="BG11" i="5"/>
  <c r="BF11" i="5"/>
  <c r="BE11" i="5"/>
  <c r="BD11" i="5"/>
  <c r="BC11" i="5"/>
  <c r="BK22" i="5"/>
  <c r="BJ22" i="5"/>
  <c r="BI22" i="5"/>
  <c r="BH22" i="5"/>
  <c r="BG22" i="5"/>
  <c r="BF22" i="5"/>
  <c r="BE22" i="5"/>
  <c r="BD22" i="5"/>
  <c r="BC22" i="5"/>
  <c r="BK20" i="5"/>
  <c r="BJ20" i="5"/>
  <c r="BI20" i="5"/>
  <c r="BH20" i="5"/>
  <c r="BG20" i="5"/>
  <c r="BF20" i="5"/>
  <c r="BE20" i="5"/>
  <c r="BD20" i="5"/>
  <c r="BC20" i="5"/>
  <c r="AT26" i="5"/>
  <c r="AS26" i="5"/>
  <c r="AR26" i="5"/>
  <c r="AQ26" i="5"/>
  <c r="AP26" i="5"/>
  <c r="AO26" i="5"/>
  <c r="AN26" i="5"/>
  <c r="AM26" i="5"/>
  <c r="AL26" i="5"/>
  <c r="AJ26" i="5"/>
  <c r="AL25" i="5"/>
  <c r="AT25" i="5"/>
  <c r="AS25" i="5"/>
  <c r="AR25" i="5"/>
  <c r="AQ25" i="5"/>
  <c r="AP25" i="5"/>
  <c r="AO25" i="5"/>
  <c r="AN25" i="5"/>
  <c r="AM25" i="5"/>
  <c r="BK2" i="5"/>
  <c r="BJ2" i="5"/>
  <c r="BI2" i="5"/>
  <c r="BH2" i="5"/>
  <c r="BG2" i="5"/>
  <c r="BF2" i="5"/>
  <c r="BE2" i="5"/>
  <c r="BD2" i="5"/>
  <c r="BC2" i="5"/>
  <c r="BK12" i="5"/>
  <c r="BJ12" i="5"/>
  <c r="BI12" i="5"/>
  <c r="BH12" i="5"/>
  <c r="BG12" i="5"/>
  <c r="BF12" i="5"/>
  <c r="BE12" i="5"/>
  <c r="BD12" i="5"/>
  <c r="BC12" i="5"/>
  <c r="BG43" i="5"/>
  <c r="BF43" i="5"/>
  <c r="BE43" i="5"/>
  <c r="BD43" i="5"/>
  <c r="BC43" i="5"/>
  <c r="BK43" i="5"/>
  <c r="BJ43" i="5"/>
  <c r="BI43" i="5"/>
  <c r="BH43" i="5"/>
  <c r="AT132" i="5"/>
  <c r="AS132" i="5"/>
  <c r="AR132" i="5"/>
  <c r="AQ132" i="5"/>
  <c r="AP132" i="5"/>
  <c r="AO132" i="5"/>
  <c r="AN132" i="5"/>
  <c r="AM132" i="5"/>
  <c r="AL132" i="5"/>
  <c r="AT140" i="5"/>
  <c r="AS140" i="5"/>
  <c r="AR140" i="5"/>
  <c r="AQ140" i="5"/>
  <c r="AP140" i="5"/>
  <c r="AO140" i="5"/>
  <c r="AN140" i="5"/>
  <c r="AM140" i="5"/>
  <c r="AL140" i="5"/>
  <c r="BK54" i="5"/>
  <c r="BJ54" i="5"/>
  <c r="BI54" i="5"/>
  <c r="BH54" i="5"/>
  <c r="BG54" i="5"/>
  <c r="BF54" i="5"/>
  <c r="BE54" i="5"/>
  <c r="BD54" i="5"/>
  <c r="BC54" i="5"/>
  <c r="AT117" i="5"/>
  <c r="AS117" i="5"/>
  <c r="AR117" i="5"/>
  <c r="AQ117" i="5"/>
  <c r="AP117" i="5"/>
  <c r="AO117" i="5"/>
  <c r="AN117" i="5"/>
  <c r="AM117" i="5"/>
  <c r="AL117" i="5"/>
  <c r="AT108" i="5"/>
  <c r="AS108" i="5"/>
  <c r="AR108" i="5"/>
  <c r="AQ108" i="5"/>
  <c r="AP108" i="5"/>
  <c r="AO108" i="5"/>
  <c r="AN108" i="5"/>
  <c r="AM108" i="5"/>
  <c r="AL108" i="5"/>
  <c r="AT123" i="5"/>
  <c r="AS123" i="5"/>
  <c r="AR123" i="5"/>
  <c r="AQ123" i="5"/>
  <c r="AP123" i="5"/>
  <c r="AO123" i="5"/>
  <c r="AN123" i="5"/>
  <c r="AM123" i="5"/>
  <c r="AL123" i="5"/>
  <c r="AT157" i="5"/>
  <c r="AR157" i="5"/>
  <c r="AQ157" i="5"/>
  <c r="AP157" i="5"/>
  <c r="AO157" i="5"/>
  <c r="AN157" i="5"/>
  <c r="AM157" i="5"/>
  <c r="AL157" i="5"/>
  <c r="AJ157" i="5"/>
  <c r="AS157" i="5"/>
  <c r="AT128" i="5"/>
  <c r="AS128" i="5"/>
  <c r="AR128" i="5"/>
  <c r="AQ128" i="5"/>
  <c r="AP128" i="5"/>
  <c r="AO128" i="5"/>
  <c r="AN128" i="5"/>
  <c r="AM128" i="5"/>
  <c r="AL128" i="5"/>
  <c r="AT141" i="5"/>
  <c r="AS141" i="5"/>
  <c r="AR141" i="5"/>
  <c r="AQ141" i="5"/>
  <c r="AP141" i="5"/>
  <c r="AO141" i="5"/>
  <c r="AN141" i="5"/>
  <c r="AM141" i="5"/>
  <c r="AL141" i="5"/>
  <c r="BK75" i="5"/>
  <c r="BJ75" i="5"/>
  <c r="BI75" i="5"/>
  <c r="BH75" i="5"/>
  <c r="BG75" i="5"/>
  <c r="BF75" i="5"/>
  <c r="BE75" i="5"/>
  <c r="BD75" i="5"/>
  <c r="BC75" i="5"/>
  <c r="AT156" i="5"/>
  <c r="AS156" i="5"/>
  <c r="AR156" i="5"/>
  <c r="AQ156" i="5"/>
  <c r="AP156" i="5"/>
  <c r="AO156" i="5"/>
  <c r="AN156" i="5"/>
  <c r="AM156" i="5"/>
  <c r="AL156" i="5"/>
  <c r="AJ156" i="5"/>
  <c r="AT288" i="5"/>
  <c r="AS288" i="5"/>
  <c r="AR288" i="5"/>
  <c r="AQ288" i="5"/>
  <c r="AP288" i="5"/>
  <c r="AO288" i="5"/>
  <c r="AN288" i="5"/>
  <c r="AM288" i="5"/>
  <c r="AL288" i="5"/>
  <c r="AJ288" i="5"/>
  <c r="AT290" i="5"/>
  <c r="AS290" i="5"/>
  <c r="AR290" i="5"/>
  <c r="AQ290" i="5"/>
  <c r="AP290" i="5"/>
  <c r="AO290" i="5"/>
  <c r="AN290" i="5"/>
  <c r="AM290" i="5"/>
  <c r="AL290" i="5"/>
  <c r="AT287" i="5"/>
  <c r="AS287" i="5"/>
  <c r="AR287" i="5"/>
  <c r="AQ287" i="5"/>
  <c r="AP287" i="5"/>
  <c r="AO287" i="5"/>
  <c r="AN287" i="5"/>
  <c r="AM287" i="5"/>
  <c r="AL287" i="5"/>
  <c r="AJ287" i="5"/>
  <c r="AT310" i="5"/>
  <c r="AS310" i="5"/>
  <c r="AR310" i="5"/>
  <c r="AQ310" i="5"/>
  <c r="AP310" i="5"/>
  <c r="AO310" i="5"/>
  <c r="AN310" i="5"/>
  <c r="AM310" i="5"/>
  <c r="AL310" i="5"/>
  <c r="AJ310" i="5"/>
  <c r="AT235" i="5"/>
  <c r="AS235" i="5"/>
  <c r="AR235" i="5"/>
  <c r="AQ235" i="5"/>
  <c r="AP235" i="5"/>
  <c r="AO235" i="5"/>
  <c r="AN235" i="5"/>
  <c r="AM235" i="5"/>
  <c r="AL235" i="5"/>
  <c r="AT331" i="5"/>
  <c r="AS331" i="5"/>
  <c r="AR331" i="5"/>
  <c r="AQ331" i="5"/>
  <c r="AP331" i="5"/>
  <c r="AO331" i="5"/>
  <c r="AN331" i="5"/>
  <c r="AM331" i="5"/>
  <c r="AL331" i="5"/>
  <c r="AT303" i="5"/>
  <c r="AS303" i="5"/>
  <c r="AR303" i="5"/>
  <c r="AQ303" i="5"/>
  <c r="AP303" i="5"/>
  <c r="AO303" i="5"/>
  <c r="AN303" i="5"/>
  <c r="AM303" i="5"/>
  <c r="AL303" i="5"/>
  <c r="AT314" i="5"/>
  <c r="AS314" i="5"/>
  <c r="AR314" i="5"/>
  <c r="AQ314" i="5"/>
  <c r="AP314" i="5"/>
  <c r="AO314" i="5"/>
  <c r="AN314" i="5"/>
  <c r="AM314" i="5"/>
  <c r="AL314" i="5"/>
  <c r="AT360" i="5"/>
  <c r="AS360" i="5"/>
  <c r="AR360" i="5"/>
  <c r="AQ360" i="5"/>
  <c r="AP360" i="5"/>
  <c r="AO360" i="5"/>
  <c r="AN360" i="5"/>
  <c r="AM360" i="5"/>
  <c r="AL360" i="5"/>
  <c r="AT431" i="5"/>
  <c r="AS431" i="5"/>
  <c r="AR431" i="5"/>
  <c r="AQ431" i="5"/>
  <c r="AP431" i="5"/>
  <c r="AO431" i="5"/>
  <c r="AN431" i="5"/>
  <c r="AM431" i="5"/>
  <c r="AL431" i="5"/>
  <c r="AT240" i="5"/>
  <c r="AS240" i="5"/>
  <c r="AR240" i="5"/>
  <c r="AQ240" i="5"/>
  <c r="AP240" i="5"/>
  <c r="AO240" i="5"/>
  <c r="AN240" i="5"/>
  <c r="AM240" i="5"/>
  <c r="AL240" i="5"/>
  <c r="AT366" i="5"/>
  <c r="AS366" i="5"/>
  <c r="AR366" i="5"/>
  <c r="AQ366" i="5"/>
  <c r="AP366" i="5"/>
  <c r="AO366" i="5"/>
  <c r="AN366" i="5"/>
  <c r="AM366" i="5"/>
  <c r="AL366" i="5"/>
  <c r="AT395" i="5"/>
  <c r="AS395" i="5"/>
  <c r="AR395" i="5"/>
  <c r="AQ395" i="5"/>
  <c r="AP395" i="5"/>
  <c r="AO395" i="5"/>
  <c r="AN395" i="5"/>
  <c r="AM395" i="5"/>
  <c r="AL395" i="5"/>
  <c r="AT437" i="5"/>
  <c r="AS437" i="5"/>
  <c r="AR437" i="5"/>
  <c r="AQ437" i="5"/>
  <c r="AP437" i="5"/>
  <c r="AO437" i="5"/>
  <c r="AN437" i="5"/>
  <c r="AM437" i="5"/>
  <c r="AL437" i="5"/>
  <c r="AT187" i="5"/>
  <c r="AS187" i="5"/>
  <c r="AR187" i="5"/>
  <c r="AQ187" i="5"/>
  <c r="AP187" i="5"/>
  <c r="AO187" i="5"/>
  <c r="AN187" i="5"/>
  <c r="AM187" i="5"/>
  <c r="AL187" i="5"/>
  <c r="AQ365" i="5"/>
  <c r="AP365" i="5"/>
  <c r="AO365" i="5"/>
  <c r="AN365" i="5"/>
  <c r="AM365" i="5"/>
  <c r="AL365" i="5"/>
  <c r="AT365" i="5"/>
  <c r="AS365" i="5"/>
  <c r="AR365" i="5"/>
  <c r="AT411" i="5"/>
  <c r="AS411" i="5"/>
  <c r="AR411" i="5"/>
  <c r="AQ411" i="5"/>
  <c r="AP411" i="5"/>
  <c r="AO411" i="5"/>
  <c r="AN411" i="5"/>
  <c r="AM411" i="5"/>
  <c r="AL411" i="5"/>
  <c r="AO414" i="5"/>
  <c r="AN414" i="5"/>
  <c r="AM414" i="5"/>
  <c r="AL414" i="5"/>
  <c r="AT414" i="5"/>
  <c r="AS414" i="5"/>
  <c r="AR414" i="5"/>
  <c r="AQ414" i="5"/>
  <c r="AP414" i="5"/>
  <c r="AP223" i="5"/>
  <c r="AO223" i="5"/>
  <c r="AN223" i="5"/>
  <c r="AM223" i="5"/>
  <c r="AL223" i="5"/>
  <c r="AT223" i="5"/>
  <c r="AS223" i="5"/>
  <c r="AR223" i="5"/>
  <c r="AQ223" i="5"/>
  <c r="AT104" i="5"/>
  <c r="AS104" i="5"/>
  <c r="AR104" i="5"/>
  <c r="AQ104" i="5"/>
  <c r="AP104" i="5"/>
  <c r="AO104" i="5"/>
  <c r="AN104" i="5"/>
  <c r="AM104" i="5"/>
  <c r="AL104" i="5"/>
  <c r="AT44" i="5"/>
  <c r="AS44" i="5"/>
  <c r="AR44" i="5"/>
  <c r="AQ44" i="5"/>
  <c r="AP44" i="5"/>
  <c r="AO44" i="5"/>
  <c r="AN44" i="5"/>
  <c r="AM44" i="5"/>
  <c r="AL44" i="5"/>
  <c r="BJ36" i="5"/>
  <c r="BI36" i="5"/>
  <c r="BH36" i="5"/>
  <c r="BK36" i="5"/>
  <c r="BG36" i="5"/>
  <c r="BF36" i="5"/>
  <c r="BE36" i="5"/>
  <c r="BD36" i="5"/>
  <c r="BC36" i="5"/>
  <c r="AT145" i="5"/>
  <c r="AS145" i="5"/>
  <c r="AR145" i="5"/>
  <c r="AQ145" i="5"/>
  <c r="AP145" i="5"/>
  <c r="AO145" i="5"/>
  <c r="AN145" i="5"/>
  <c r="AM145" i="5"/>
  <c r="AL145" i="5"/>
  <c r="AT143" i="5"/>
  <c r="AS143" i="5"/>
  <c r="AR143" i="5"/>
  <c r="AQ143" i="5"/>
  <c r="AP143" i="5"/>
  <c r="AO143" i="5"/>
  <c r="AN143" i="5"/>
  <c r="AM143" i="5"/>
  <c r="AL143" i="5"/>
  <c r="AT291" i="5"/>
  <c r="AS291" i="5"/>
  <c r="AR291" i="5"/>
  <c r="AQ291" i="5"/>
  <c r="AP291" i="5"/>
  <c r="AO291" i="5"/>
  <c r="AN291" i="5"/>
  <c r="AM291" i="5"/>
  <c r="AL291" i="5"/>
  <c r="AT220" i="5"/>
  <c r="AS220" i="5"/>
  <c r="AR220" i="5"/>
  <c r="AQ220" i="5"/>
  <c r="AP220" i="5"/>
  <c r="AO220" i="5"/>
  <c r="AN220" i="5"/>
  <c r="AM220" i="5"/>
  <c r="AL220" i="5"/>
  <c r="AK220" i="5"/>
  <c r="AT356" i="5"/>
  <c r="AS356" i="5"/>
  <c r="AR356" i="5"/>
  <c r="AQ356" i="5"/>
  <c r="AP356" i="5"/>
  <c r="AO356" i="5"/>
  <c r="AN356" i="5"/>
  <c r="AM356" i="5"/>
  <c r="AL356" i="5"/>
  <c r="AT349" i="5"/>
  <c r="AS349" i="5"/>
  <c r="AR349" i="5"/>
  <c r="AQ349" i="5"/>
  <c r="AP349" i="5"/>
  <c r="AO349" i="5"/>
  <c r="AN349" i="5"/>
  <c r="AM349" i="5"/>
  <c r="AL349" i="5"/>
  <c r="AT333" i="5"/>
  <c r="AS333" i="5"/>
  <c r="AR333" i="5"/>
  <c r="AQ333" i="5"/>
  <c r="AP333" i="5"/>
  <c r="AO333" i="5"/>
  <c r="AN333" i="5"/>
  <c r="AM333" i="5"/>
  <c r="AL333" i="5"/>
  <c r="AT148" i="5"/>
  <c r="AS148" i="5"/>
  <c r="AR148" i="5"/>
  <c r="AQ148" i="5"/>
  <c r="AP148" i="5"/>
  <c r="AO148" i="5"/>
  <c r="AN148" i="5"/>
  <c r="AM148" i="5"/>
  <c r="AL148" i="5"/>
  <c r="AT174" i="5"/>
  <c r="AS174" i="5"/>
  <c r="AR174" i="5"/>
  <c r="AQ174" i="5"/>
  <c r="AP174" i="5"/>
  <c r="AO174" i="5"/>
  <c r="AN174" i="5"/>
  <c r="AM174" i="5"/>
  <c r="AL174" i="5"/>
  <c r="AT280" i="5"/>
  <c r="AS280" i="5"/>
  <c r="AR280" i="5"/>
  <c r="AQ280" i="5"/>
  <c r="AP280" i="5"/>
  <c r="AO280" i="5"/>
  <c r="AN280" i="5"/>
  <c r="AM280" i="5"/>
  <c r="AL280" i="5"/>
  <c r="AT293" i="5"/>
  <c r="AS293" i="5"/>
  <c r="AR293" i="5"/>
  <c r="AQ293" i="5"/>
  <c r="AP293" i="5"/>
  <c r="AO293" i="5"/>
  <c r="AN293" i="5"/>
  <c r="AM293" i="5"/>
  <c r="AL293" i="5"/>
  <c r="AT398" i="5"/>
  <c r="AS398" i="5"/>
  <c r="AR398" i="5"/>
  <c r="AQ398" i="5"/>
  <c r="AP398" i="5"/>
  <c r="AO398" i="5"/>
  <c r="AN398" i="5"/>
  <c r="AM398" i="5"/>
  <c r="AL398" i="5"/>
  <c r="AT438" i="5"/>
  <c r="AS438" i="5"/>
  <c r="AR438" i="5"/>
  <c r="AQ438" i="5"/>
  <c r="AP438" i="5"/>
  <c r="AO438" i="5"/>
  <c r="AN438" i="5"/>
  <c r="AM438" i="5"/>
  <c r="AL438" i="5"/>
  <c r="AT458" i="5"/>
  <c r="AS458" i="5"/>
  <c r="AR458" i="5"/>
  <c r="AQ458" i="5"/>
  <c r="AP458" i="5"/>
  <c r="AO458" i="5"/>
  <c r="AN458" i="5"/>
  <c r="AM458" i="5"/>
  <c r="AL458" i="5"/>
  <c r="AT407" i="5"/>
  <c r="AS407" i="5"/>
  <c r="AR407" i="5"/>
  <c r="AQ407" i="5"/>
  <c r="AP407" i="5"/>
  <c r="AO407" i="5"/>
  <c r="AN407" i="5"/>
  <c r="AM407" i="5"/>
  <c r="AL407" i="5"/>
  <c r="AQ324" i="5"/>
  <c r="AP324" i="5"/>
  <c r="AO324" i="5"/>
  <c r="AN324" i="5"/>
  <c r="AM324" i="5"/>
  <c r="AL324" i="5"/>
  <c r="AT324" i="5"/>
  <c r="AS324" i="5"/>
  <c r="AR324" i="5"/>
  <c r="AT115" i="5"/>
  <c r="AS115" i="5"/>
  <c r="AR115" i="5"/>
  <c r="AQ115" i="5"/>
  <c r="AP115" i="5"/>
  <c r="AO115" i="5"/>
  <c r="AN115" i="5"/>
  <c r="AM115" i="5"/>
  <c r="AL115" i="5"/>
  <c r="AT201" i="5"/>
  <c r="AS201" i="5"/>
  <c r="AR201" i="5"/>
  <c r="AQ201" i="5"/>
  <c r="AP201" i="5"/>
  <c r="AO201" i="5"/>
  <c r="AN201" i="5"/>
  <c r="AM201" i="5"/>
  <c r="AL201" i="5"/>
  <c r="AT234" i="5"/>
  <c r="AS234" i="5"/>
  <c r="AR234" i="5"/>
  <c r="AQ234" i="5"/>
  <c r="AP234" i="5"/>
  <c r="AO234" i="5"/>
  <c r="AN234" i="5"/>
  <c r="AM234" i="5"/>
  <c r="AL234" i="5"/>
  <c r="AT171" i="5"/>
  <c r="AS171" i="5"/>
  <c r="AR171" i="5"/>
  <c r="AQ171" i="5"/>
  <c r="AP171" i="5"/>
  <c r="AO171" i="5"/>
  <c r="AN171" i="5"/>
  <c r="AM171" i="5"/>
  <c r="AL171" i="5"/>
  <c r="AT295" i="5"/>
  <c r="AS295" i="5"/>
  <c r="AR295" i="5"/>
  <c r="AQ295" i="5"/>
  <c r="AP295" i="5"/>
  <c r="AO295" i="5"/>
  <c r="AN295" i="5"/>
  <c r="AM295" i="5"/>
  <c r="AL295" i="5"/>
  <c r="AT385" i="5"/>
  <c r="AS385" i="5"/>
  <c r="AR385" i="5"/>
  <c r="AQ385" i="5"/>
  <c r="AP385" i="5"/>
  <c r="AO385" i="5"/>
  <c r="AN385" i="5"/>
  <c r="AM385" i="5"/>
  <c r="AL385" i="5"/>
  <c r="AT28" i="5"/>
  <c r="AS28" i="5"/>
  <c r="AR28" i="5"/>
  <c r="AQ28" i="5"/>
  <c r="AP28" i="5"/>
  <c r="AO28" i="5"/>
  <c r="AN28" i="5"/>
  <c r="AM28" i="5"/>
  <c r="AL28" i="5"/>
  <c r="AT23" i="5"/>
  <c r="AS23" i="5"/>
  <c r="AR23" i="5"/>
  <c r="AQ23" i="5"/>
  <c r="AP23" i="5"/>
  <c r="AO23" i="5"/>
  <c r="AN23" i="5"/>
  <c r="AM23" i="5"/>
  <c r="AL23" i="5"/>
  <c r="AT98" i="5"/>
  <c r="AS98" i="5"/>
  <c r="AR98" i="5"/>
  <c r="AQ98" i="5"/>
  <c r="AP98" i="5"/>
  <c r="AO98" i="5"/>
  <c r="AN98" i="5"/>
  <c r="AM98" i="5"/>
  <c r="AL98" i="5"/>
  <c r="AT39" i="5"/>
  <c r="AS39" i="5"/>
  <c r="AR39" i="5"/>
  <c r="AQ39" i="5"/>
  <c r="AP39" i="5"/>
  <c r="AO39" i="5"/>
  <c r="AN39" i="5"/>
  <c r="AM39" i="5"/>
  <c r="AL39" i="5"/>
  <c r="AT237" i="5"/>
  <c r="AS237" i="5"/>
  <c r="AR237" i="5"/>
  <c r="AQ237" i="5"/>
  <c r="AP237" i="5"/>
  <c r="AO237" i="5"/>
  <c r="AN237" i="5"/>
  <c r="AM237" i="5"/>
  <c r="AL237" i="5"/>
  <c r="AJ237" i="5"/>
  <c r="AT34" i="5"/>
  <c r="AS34" i="5"/>
  <c r="AR34" i="5"/>
  <c r="AQ34" i="5"/>
  <c r="AP34" i="5"/>
  <c r="AO34" i="5"/>
  <c r="AN34" i="5"/>
  <c r="AM34" i="5"/>
  <c r="AL34" i="5"/>
  <c r="AT173" i="5"/>
  <c r="AS173" i="5"/>
  <c r="AR173" i="5"/>
  <c r="AQ173" i="5"/>
  <c r="AP173" i="5"/>
  <c r="AO173" i="5"/>
  <c r="AN173" i="5"/>
  <c r="AM173" i="5"/>
  <c r="AL173" i="5"/>
  <c r="AT38" i="5"/>
  <c r="AS38" i="5"/>
  <c r="AR38" i="5"/>
  <c r="AQ38" i="5"/>
  <c r="AP38" i="5"/>
  <c r="AO38" i="5"/>
  <c r="AN38" i="5"/>
  <c r="AM38" i="5"/>
  <c r="AL38" i="5"/>
  <c r="AT47" i="5"/>
  <c r="AS47" i="5"/>
  <c r="AR47" i="5"/>
  <c r="AQ47" i="5"/>
  <c r="AP47" i="5"/>
  <c r="AO47" i="5"/>
  <c r="AN47" i="5"/>
  <c r="AM47" i="5"/>
  <c r="AL47" i="5"/>
  <c r="BK23" i="5"/>
  <c r="BJ23" i="5"/>
  <c r="BI23" i="5"/>
  <c r="BH23" i="5"/>
  <c r="BG23" i="5"/>
  <c r="BF23" i="5"/>
  <c r="BE23" i="5"/>
  <c r="BD23" i="5"/>
  <c r="BC23" i="5"/>
  <c r="AT31" i="5"/>
  <c r="AS31" i="5"/>
  <c r="AR31" i="5"/>
  <c r="AQ31" i="5"/>
  <c r="AP31" i="5"/>
  <c r="AO31" i="5"/>
  <c r="AN31" i="5"/>
  <c r="AM31" i="5"/>
  <c r="AL31" i="5"/>
  <c r="AT27" i="5"/>
  <c r="AS27" i="5"/>
  <c r="AR27" i="5"/>
  <c r="AQ27" i="5"/>
  <c r="AP27" i="5"/>
  <c r="AO27" i="5"/>
  <c r="AN27" i="5"/>
  <c r="AM27" i="5"/>
  <c r="AL27" i="5"/>
  <c r="AT40" i="5"/>
  <c r="AS40" i="5"/>
  <c r="AR40" i="5"/>
  <c r="AQ40" i="5"/>
  <c r="AP40" i="5"/>
  <c r="AO40" i="5"/>
  <c r="AN40" i="5"/>
  <c r="AM40" i="5"/>
  <c r="AL40" i="5"/>
  <c r="BK26" i="5"/>
  <c r="BJ26" i="5"/>
  <c r="BI26" i="5"/>
  <c r="BH26" i="5"/>
  <c r="BG26" i="5"/>
  <c r="BF26" i="5"/>
  <c r="BE26" i="5"/>
  <c r="BD26" i="5"/>
  <c r="BC26" i="5"/>
  <c r="BK13" i="5"/>
  <c r="BJ13" i="5"/>
  <c r="BI13" i="5"/>
  <c r="BH13" i="5"/>
  <c r="BG13" i="5"/>
  <c r="BF13" i="5"/>
  <c r="BE13" i="5"/>
  <c r="BD13" i="5"/>
  <c r="BC13" i="5"/>
  <c r="BK24" i="5"/>
  <c r="BJ24" i="5"/>
  <c r="BI24" i="5"/>
  <c r="BH24" i="5"/>
  <c r="BG24" i="5"/>
  <c r="BF24" i="5"/>
  <c r="BE24" i="5"/>
  <c r="BD24" i="5"/>
  <c r="BC24" i="5"/>
  <c r="BK51" i="5"/>
  <c r="BJ51" i="5"/>
  <c r="BI51" i="5"/>
  <c r="BH51" i="5"/>
  <c r="BG51" i="5"/>
  <c r="BF51" i="5"/>
  <c r="BE51" i="5"/>
  <c r="BD51" i="5"/>
  <c r="BC51" i="5"/>
  <c r="BI40" i="5"/>
  <c r="BH40" i="5"/>
  <c r="BG40" i="5"/>
  <c r="BF40" i="5"/>
  <c r="BE40" i="5"/>
  <c r="BD40" i="5"/>
  <c r="BC40" i="5"/>
  <c r="BK40" i="5"/>
  <c r="BJ40" i="5"/>
  <c r="BI31" i="5"/>
  <c r="BH31" i="5"/>
  <c r="BG31" i="5"/>
  <c r="BF31" i="5"/>
  <c r="BE31" i="5"/>
  <c r="BD31" i="5"/>
  <c r="BC31" i="5"/>
  <c r="BK31" i="5"/>
  <c r="BJ31" i="5"/>
  <c r="BK37" i="5"/>
  <c r="BJ37" i="5"/>
  <c r="BI37" i="5"/>
  <c r="BH37" i="5"/>
  <c r="BG37" i="5"/>
  <c r="BF37" i="5"/>
  <c r="BE37" i="5"/>
  <c r="BD37" i="5"/>
  <c r="BC37" i="5"/>
  <c r="AT121" i="5"/>
  <c r="AS121" i="5"/>
  <c r="AR121" i="5"/>
  <c r="AQ121" i="5"/>
  <c r="AP121" i="5"/>
  <c r="AO121" i="5"/>
  <c r="AN121" i="5"/>
  <c r="AM121" i="5"/>
  <c r="AL121" i="5"/>
  <c r="AT116" i="5"/>
  <c r="AS116" i="5"/>
  <c r="AR116" i="5"/>
  <c r="AQ116" i="5"/>
  <c r="AP116" i="5"/>
  <c r="AO116" i="5"/>
  <c r="AN116" i="5"/>
  <c r="AM116" i="5"/>
  <c r="AL116" i="5"/>
  <c r="AT131" i="5"/>
  <c r="AS131" i="5"/>
  <c r="AR131" i="5"/>
  <c r="AQ131" i="5"/>
  <c r="AP131" i="5"/>
  <c r="AO131" i="5"/>
  <c r="AN131" i="5"/>
  <c r="AM131" i="5"/>
  <c r="AL131" i="5"/>
  <c r="BK62" i="5"/>
  <c r="BJ62" i="5"/>
  <c r="BI62" i="5"/>
  <c r="BH62" i="5"/>
  <c r="BG62" i="5"/>
  <c r="BF62" i="5"/>
  <c r="BE62" i="5"/>
  <c r="BD62" i="5"/>
  <c r="BC62" i="5"/>
  <c r="AT136" i="5"/>
  <c r="AS136" i="5"/>
  <c r="AR136" i="5"/>
  <c r="AQ136" i="5"/>
  <c r="AP136" i="5"/>
  <c r="AO136" i="5"/>
  <c r="AN136" i="5"/>
  <c r="AM136" i="5"/>
  <c r="AL136" i="5"/>
  <c r="BK68" i="5"/>
  <c r="BJ68" i="5"/>
  <c r="BI68" i="5"/>
  <c r="BH68" i="5"/>
  <c r="BG68" i="5"/>
  <c r="BF68" i="5"/>
  <c r="BE68" i="5"/>
  <c r="BD68" i="5"/>
  <c r="BC68" i="5"/>
  <c r="AT119" i="5"/>
  <c r="AS119" i="5"/>
  <c r="AR119" i="5"/>
  <c r="AQ119" i="5"/>
  <c r="AP119" i="5"/>
  <c r="AO119" i="5"/>
  <c r="AN119" i="5"/>
  <c r="AM119" i="5"/>
  <c r="AL119" i="5"/>
  <c r="AT159" i="5"/>
  <c r="AS159" i="5"/>
  <c r="AR159" i="5"/>
  <c r="AQ159" i="5"/>
  <c r="AP159" i="5"/>
  <c r="AO159" i="5"/>
  <c r="AN159" i="5"/>
  <c r="AM159" i="5"/>
  <c r="AL159" i="5"/>
  <c r="AT197" i="5"/>
  <c r="AS197" i="5"/>
  <c r="AR197" i="5"/>
  <c r="AQ197" i="5"/>
  <c r="AP197" i="5"/>
  <c r="AO197" i="5"/>
  <c r="AN197" i="5"/>
  <c r="AM197" i="5"/>
  <c r="AL197" i="5"/>
  <c r="AT199" i="5"/>
  <c r="AS199" i="5"/>
  <c r="AR199" i="5"/>
  <c r="AQ199" i="5"/>
  <c r="AP199" i="5"/>
  <c r="AO199" i="5"/>
  <c r="AN199" i="5"/>
  <c r="AM199" i="5"/>
  <c r="AL199" i="5"/>
  <c r="AT289" i="5"/>
  <c r="AS289" i="5"/>
  <c r="AR289" i="5"/>
  <c r="AQ289" i="5"/>
  <c r="AP289" i="5"/>
  <c r="AO289" i="5"/>
  <c r="AN289" i="5"/>
  <c r="AM289" i="5"/>
  <c r="AL289" i="5"/>
  <c r="AT260" i="5"/>
  <c r="AS260" i="5"/>
  <c r="AR260" i="5"/>
  <c r="AQ260" i="5"/>
  <c r="AP260" i="5"/>
  <c r="AO260" i="5"/>
  <c r="AN260" i="5"/>
  <c r="AM260" i="5"/>
  <c r="AL260" i="5"/>
  <c r="AT249" i="5"/>
  <c r="AS249" i="5"/>
  <c r="AR249" i="5"/>
  <c r="AQ249" i="5"/>
  <c r="AP249" i="5"/>
  <c r="AO249" i="5"/>
  <c r="AN249" i="5"/>
  <c r="AM249" i="5"/>
  <c r="AL249" i="5"/>
  <c r="AT302" i="5"/>
  <c r="AS302" i="5"/>
  <c r="AR302" i="5"/>
  <c r="AQ302" i="5"/>
  <c r="AP302" i="5"/>
  <c r="AO302" i="5"/>
  <c r="AN302" i="5"/>
  <c r="AM302" i="5"/>
  <c r="AL302" i="5"/>
  <c r="AT304" i="5"/>
  <c r="AS304" i="5"/>
  <c r="AR304" i="5"/>
  <c r="AQ304" i="5"/>
  <c r="AP304" i="5"/>
  <c r="AO304" i="5"/>
  <c r="AN304" i="5"/>
  <c r="AM304" i="5"/>
  <c r="AL304" i="5"/>
  <c r="AT357" i="5"/>
  <c r="AS357" i="5"/>
  <c r="AR357" i="5"/>
  <c r="AQ357" i="5"/>
  <c r="AP357" i="5"/>
  <c r="AO357" i="5"/>
  <c r="AN357" i="5"/>
  <c r="AM357" i="5"/>
  <c r="AL357" i="5"/>
  <c r="AT339" i="5"/>
  <c r="AS339" i="5"/>
  <c r="AR339" i="5"/>
  <c r="AQ339" i="5"/>
  <c r="AP339" i="5"/>
  <c r="AO339" i="5"/>
  <c r="AN339" i="5"/>
  <c r="AM339" i="5"/>
  <c r="AL339" i="5"/>
  <c r="AT420" i="5"/>
  <c r="AS420" i="5"/>
  <c r="AR420" i="5"/>
  <c r="AQ420" i="5"/>
  <c r="AP420" i="5"/>
  <c r="AO420" i="5"/>
  <c r="AN420" i="5"/>
  <c r="AM420" i="5"/>
  <c r="AL420" i="5"/>
  <c r="AT166" i="5"/>
  <c r="AS166" i="5"/>
  <c r="AR166" i="5"/>
  <c r="AQ166" i="5"/>
  <c r="AP166" i="5"/>
  <c r="AO166" i="5"/>
  <c r="AN166" i="5"/>
  <c r="AM166" i="5"/>
  <c r="AL166" i="5"/>
  <c r="AT208" i="5"/>
  <c r="AS208" i="5"/>
  <c r="AR208" i="5"/>
  <c r="AQ208" i="5"/>
  <c r="AP208" i="5"/>
  <c r="AO208" i="5"/>
  <c r="AN208" i="5"/>
  <c r="AM208" i="5"/>
  <c r="AL208" i="5"/>
  <c r="AQ403" i="5"/>
  <c r="AP403" i="5"/>
  <c r="AO403" i="5"/>
  <c r="AN403" i="5"/>
  <c r="AM403" i="5"/>
  <c r="AL403" i="5"/>
  <c r="AT403" i="5"/>
  <c r="AS403" i="5"/>
  <c r="AR403" i="5"/>
  <c r="AT389" i="5"/>
  <c r="AS389" i="5"/>
  <c r="AR389" i="5"/>
  <c r="AQ389" i="5"/>
  <c r="AP389" i="5"/>
  <c r="AO389" i="5"/>
  <c r="AN389" i="5"/>
  <c r="AM389" i="5"/>
  <c r="AL389" i="5"/>
  <c r="AQ444" i="5"/>
  <c r="AP444" i="5"/>
  <c r="AO444" i="5"/>
  <c r="AN444" i="5"/>
  <c r="AM444" i="5"/>
  <c r="AL444" i="5"/>
  <c r="AT444" i="5"/>
  <c r="AS444" i="5"/>
  <c r="AR444" i="5"/>
  <c r="AT193" i="5"/>
  <c r="AS193" i="5"/>
  <c r="AR193" i="5"/>
  <c r="AQ193" i="5"/>
  <c r="AP193" i="5"/>
  <c r="AO193" i="5"/>
  <c r="AN193" i="5"/>
  <c r="AM193" i="5"/>
  <c r="AL193" i="5"/>
  <c r="AT386" i="5"/>
  <c r="AS386" i="5"/>
  <c r="AR386" i="5"/>
  <c r="AQ386" i="5"/>
  <c r="AP386" i="5"/>
  <c r="AO386" i="5"/>
  <c r="AN386" i="5"/>
  <c r="AM386" i="5"/>
  <c r="AL386" i="5"/>
  <c r="AT436" i="5"/>
  <c r="AS436" i="5"/>
  <c r="AR436" i="5"/>
  <c r="AQ436" i="5"/>
  <c r="AP436" i="5"/>
  <c r="AO436" i="5"/>
  <c r="AN436" i="5"/>
  <c r="AM436" i="5"/>
  <c r="AL436" i="5"/>
  <c r="AT430" i="5"/>
  <c r="AS430" i="5"/>
  <c r="AR430" i="5"/>
  <c r="AQ430" i="5"/>
  <c r="AP430" i="5"/>
  <c r="AO430" i="5"/>
  <c r="AN430" i="5"/>
  <c r="AM430" i="5"/>
  <c r="AL430" i="5"/>
  <c r="AT392" i="5"/>
  <c r="AS392" i="5"/>
  <c r="AR392" i="5"/>
  <c r="AQ392" i="5"/>
  <c r="AP392" i="5"/>
  <c r="AO392" i="5"/>
  <c r="AN392" i="5"/>
  <c r="AM392" i="5"/>
  <c r="AL392" i="5"/>
  <c r="AT390" i="5"/>
  <c r="AS390" i="5"/>
  <c r="AR390" i="5"/>
  <c r="AQ390" i="5"/>
  <c r="AP390" i="5"/>
  <c r="AO390" i="5"/>
  <c r="AN390" i="5"/>
  <c r="AM390" i="5"/>
  <c r="AL390" i="5"/>
  <c r="AT257" i="5"/>
  <c r="AS257" i="5"/>
  <c r="AR257" i="5"/>
  <c r="AQ257" i="5"/>
  <c r="AP257" i="5"/>
  <c r="AO257" i="5"/>
  <c r="AN257" i="5"/>
  <c r="AM257" i="5"/>
  <c r="AL257" i="5"/>
  <c r="AT100" i="5"/>
  <c r="AS100" i="5"/>
  <c r="AR100" i="5"/>
  <c r="AQ100" i="5"/>
  <c r="AP100" i="5"/>
  <c r="AO100" i="5"/>
  <c r="AN100" i="5"/>
  <c r="AM100" i="5"/>
  <c r="AL100" i="5"/>
  <c r="AT54" i="5"/>
  <c r="AS54" i="5"/>
  <c r="AR54" i="5"/>
  <c r="AQ54" i="5"/>
  <c r="AP54" i="5"/>
  <c r="AO54" i="5"/>
  <c r="AN54" i="5"/>
  <c r="AM54" i="5"/>
  <c r="AL54" i="5"/>
  <c r="BK52" i="5"/>
  <c r="BJ52" i="5"/>
  <c r="BI52" i="5"/>
  <c r="BH52" i="5"/>
  <c r="BG52" i="5"/>
  <c r="BF52" i="5"/>
  <c r="BE52" i="5"/>
  <c r="BD52" i="5"/>
  <c r="BC52" i="5"/>
  <c r="BI42" i="5"/>
  <c r="BH42" i="5"/>
  <c r="BG42" i="5"/>
  <c r="BF42" i="5"/>
  <c r="BE42" i="5"/>
  <c r="BD42" i="5"/>
  <c r="BC42" i="5"/>
  <c r="BK42" i="5"/>
  <c r="BJ42" i="5"/>
  <c r="AT149" i="5"/>
  <c r="AS149" i="5"/>
  <c r="AR149" i="5"/>
  <c r="AQ149" i="5"/>
  <c r="AP149" i="5"/>
  <c r="AO149" i="5"/>
  <c r="AN149" i="5"/>
  <c r="AM149" i="5"/>
  <c r="AL149" i="5"/>
  <c r="AS224" i="5"/>
  <c r="AR224" i="5"/>
  <c r="AQ224" i="5"/>
  <c r="AP224" i="5"/>
  <c r="AO224" i="5"/>
  <c r="AN224" i="5"/>
  <c r="AM224" i="5"/>
  <c r="AL224" i="5"/>
  <c r="AT224" i="5"/>
  <c r="AT275" i="5"/>
  <c r="AS275" i="5"/>
  <c r="AR275" i="5"/>
  <c r="AQ275" i="5"/>
  <c r="AP275" i="5"/>
  <c r="AO275" i="5"/>
  <c r="AN275" i="5"/>
  <c r="AM275" i="5"/>
  <c r="AL275" i="5"/>
  <c r="AT265" i="5"/>
  <c r="AS265" i="5"/>
  <c r="AR265" i="5"/>
  <c r="AQ265" i="5"/>
  <c r="AP265" i="5"/>
  <c r="AO265" i="5"/>
  <c r="AN265" i="5"/>
  <c r="AM265" i="5"/>
  <c r="AL265" i="5"/>
  <c r="AT406" i="5"/>
  <c r="AS406" i="5"/>
  <c r="AR406" i="5"/>
  <c r="AQ406" i="5"/>
  <c r="AP406" i="5"/>
  <c r="AO406" i="5"/>
  <c r="AN406" i="5"/>
  <c r="AM406" i="5"/>
  <c r="AL406" i="5"/>
  <c r="AT169" i="5"/>
  <c r="AS169" i="5"/>
  <c r="AR169" i="5"/>
  <c r="AQ169" i="5"/>
  <c r="AP169" i="5"/>
  <c r="AO169" i="5"/>
  <c r="AN169" i="5"/>
  <c r="AM169" i="5"/>
  <c r="AL169" i="5"/>
  <c r="AT229" i="5"/>
  <c r="AS229" i="5"/>
  <c r="AR229" i="5"/>
  <c r="AQ229" i="5"/>
  <c r="AP229" i="5"/>
  <c r="AO229" i="5"/>
  <c r="AN229" i="5"/>
  <c r="AM229" i="5"/>
  <c r="AL229" i="5"/>
  <c r="AT225" i="5"/>
  <c r="AS225" i="5"/>
  <c r="AR225" i="5"/>
  <c r="AQ225" i="5"/>
  <c r="AP225" i="5"/>
  <c r="AO225" i="5"/>
  <c r="AN225" i="5"/>
  <c r="AM225" i="5"/>
  <c r="AL225" i="5"/>
  <c r="AT315" i="5"/>
  <c r="AS315" i="5"/>
  <c r="AR315" i="5"/>
  <c r="AQ315" i="5"/>
  <c r="AP315" i="5"/>
  <c r="AO315" i="5"/>
  <c r="AN315" i="5"/>
  <c r="AM315" i="5"/>
  <c r="AL315" i="5"/>
  <c r="AI315" i="5"/>
  <c r="AT336" i="5"/>
  <c r="AS336" i="5"/>
  <c r="AR336" i="5"/>
  <c r="AQ336" i="5"/>
  <c r="AP336" i="5"/>
  <c r="AO336" i="5"/>
  <c r="AN336" i="5"/>
  <c r="AM336" i="5"/>
  <c r="AL336" i="5"/>
  <c r="AT345" i="5"/>
  <c r="AS345" i="5"/>
  <c r="AR345" i="5"/>
  <c r="AQ345" i="5"/>
  <c r="AP345" i="5"/>
  <c r="AO345" i="5"/>
  <c r="AN345" i="5"/>
  <c r="AM345" i="5"/>
  <c r="AL345" i="5"/>
  <c r="AT375" i="5"/>
  <c r="AS375" i="5"/>
  <c r="AR375" i="5"/>
  <c r="AQ375" i="5"/>
  <c r="AP375" i="5"/>
  <c r="AO375" i="5"/>
  <c r="AN375" i="5"/>
  <c r="AM375" i="5"/>
  <c r="AL375" i="5"/>
  <c r="AT450" i="5"/>
  <c r="AS450" i="5"/>
  <c r="AR450" i="5"/>
  <c r="AQ450" i="5"/>
  <c r="AP450" i="5"/>
  <c r="AO450" i="5"/>
  <c r="AN450" i="5"/>
  <c r="AM450" i="5"/>
  <c r="AL450" i="5"/>
  <c r="AT383" i="5"/>
  <c r="AS383" i="5"/>
  <c r="AR383" i="5"/>
  <c r="AQ383" i="5"/>
  <c r="AP383" i="5"/>
  <c r="AO383" i="5"/>
  <c r="AN383" i="5"/>
  <c r="AM383" i="5"/>
  <c r="AL383" i="5"/>
  <c r="AT254" i="5"/>
  <c r="AS254" i="5"/>
  <c r="AR254" i="5"/>
  <c r="AQ254" i="5"/>
  <c r="AP254" i="5"/>
  <c r="AO254" i="5"/>
  <c r="AN254" i="5"/>
  <c r="AM254" i="5"/>
  <c r="AL254" i="5"/>
  <c r="AT209" i="5"/>
  <c r="AS209" i="5"/>
  <c r="AR209" i="5"/>
  <c r="AQ209" i="5"/>
  <c r="AP209" i="5"/>
  <c r="AO209" i="5"/>
  <c r="AN209" i="5"/>
  <c r="AM209" i="5"/>
  <c r="AL209" i="5"/>
  <c r="AT231" i="5"/>
  <c r="AS231" i="5"/>
  <c r="AR231" i="5"/>
  <c r="AQ231" i="5"/>
  <c r="AP231" i="5"/>
  <c r="AO231" i="5"/>
  <c r="AN231" i="5"/>
  <c r="AM231" i="5"/>
  <c r="AL231" i="5"/>
  <c r="AT215" i="5"/>
  <c r="AS215" i="5"/>
  <c r="AR215" i="5"/>
  <c r="AQ215" i="5"/>
  <c r="AP215" i="5"/>
  <c r="AO215" i="5"/>
  <c r="AN215" i="5"/>
  <c r="AM215" i="5"/>
  <c r="AL215" i="5"/>
  <c r="AT394" i="5"/>
  <c r="AS394" i="5"/>
  <c r="AR394" i="5"/>
  <c r="AQ394" i="5"/>
  <c r="AP394" i="5"/>
  <c r="AO394" i="5"/>
  <c r="AN394" i="5"/>
  <c r="AM394" i="5"/>
  <c r="AL394" i="5"/>
  <c r="AT46" i="5"/>
  <c r="AS46" i="5"/>
  <c r="AR46" i="5"/>
  <c r="AQ46" i="5"/>
  <c r="AP46" i="5"/>
  <c r="AO46" i="5"/>
  <c r="AN46" i="5"/>
  <c r="AM46" i="5"/>
  <c r="AL46" i="5"/>
  <c r="AI46" i="5"/>
  <c r="AT24" i="5"/>
  <c r="AS24" i="5"/>
  <c r="AR24" i="5"/>
  <c r="AQ24" i="5"/>
  <c r="AP24" i="5"/>
  <c r="AO24" i="5"/>
  <c r="AN24" i="5"/>
  <c r="AM24" i="5"/>
  <c r="AL24" i="5"/>
  <c r="AT62" i="5"/>
  <c r="AS62" i="5"/>
  <c r="AR62" i="5"/>
  <c r="AQ62" i="5"/>
  <c r="AP62" i="5"/>
  <c r="AO62" i="5"/>
  <c r="AN62" i="5"/>
  <c r="AM62" i="5"/>
  <c r="AL62" i="5"/>
  <c r="AT41" i="5"/>
  <c r="AS41" i="5"/>
  <c r="AR41" i="5"/>
  <c r="AQ41" i="5"/>
  <c r="AP41" i="5"/>
  <c r="AO41" i="5"/>
  <c r="AN41" i="5"/>
  <c r="AM41" i="5"/>
  <c r="AL41" i="5"/>
  <c r="AJ41" i="5"/>
  <c r="AT164" i="5"/>
  <c r="AS164" i="5"/>
  <c r="AR164" i="5"/>
  <c r="AQ164" i="5"/>
  <c r="AP164" i="5"/>
  <c r="AO164" i="5"/>
  <c r="AN164" i="5"/>
  <c r="AM164" i="5"/>
  <c r="AL164" i="5"/>
  <c r="AT103" i="5"/>
  <c r="AS103" i="5"/>
  <c r="AR103" i="5"/>
  <c r="AQ103" i="5"/>
  <c r="AP103" i="5"/>
  <c r="AO103" i="5"/>
  <c r="AN103" i="5"/>
  <c r="AM103" i="5"/>
  <c r="AL103" i="5"/>
  <c r="AT188" i="5"/>
  <c r="AS188" i="5"/>
  <c r="AR188" i="5"/>
  <c r="AQ188" i="5"/>
  <c r="AP188" i="5"/>
  <c r="AO188" i="5"/>
  <c r="AN188" i="5"/>
  <c r="AM188" i="5"/>
  <c r="AL188" i="5"/>
  <c r="AT30" i="5"/>
  <c r="AS30" i="5"/>
  <c r="AR30" i="5"/>
  <c r="AQ30" i="5"/>
  <c r="AP30" i="5"/>
  <c r="AO30" i="5"/>
  <c r="AN30" i="5"/>
  <c r="AM30" i="5"/>
  <c r="AL30" i="5"/>
  <c r="AJ30" i="5"/>
  <c r="AT87" i="5"/>
  <c r="AS87" i="5"/>
  <c r="AR87" i="5"/>
  <c r="AQ87" i="5"/>
  <c r="AP87" i="5"/>
  <c r="AO87" i="5"/>
  <c r="AN87" i="5"/>
  <c r="AM87" i="5"/>
  <c r="AL87" i="5"/>
  <c r="BK9" i="5"/>
  <c r="BJ9" i="5"/>
  <c r="BI9" i="5"/>
  <c r="BH9" i="5"/>
  <c r="BG9" i="5"/>
  <c r="BF9" i="5"/>
  <c r="BE9" i="5"/>
  <c r="BD9" i="5"/>
  <c r="BC9" i="5"/>
  <c r="BK7" i="5"/>
  <c r="BJ7" i="5"/>
  <c r="BI7" i="5"/>
  <c r="BH7" i="5"/>
  <c r="BG7" i="5"/>
  <c r="BF7" i="5"/>
  <c r="BE7" i="5"/>
  <c r="BD7" i="5"/>
  <c r="BC7" i="5"/>
  <c r="BK33" i="5"/>
  <c r="BJ33" i="5"/>
  <c r="BI33" i="5"/>
  <c r="BH33" i="5"/>
  <c r="BG33" i="5"/>
  <c r="BF33" i="5"/>
  <c r="BE33" i="5"/>
  <c r="BD33" i="5"/>
  <c r="BC33" i="5"/>
  <c r="BK74" i="5"/>
  <c r="BJ74" i="5"/>
  <c r="BI74" i="5"/>
  <c r="BH74" i="5"/>
  <c r="BG74" i="5"/>
  <c r="BF74" i="5"/>
  <c r="BE74" i="5"/>
  <c r="BD74" i="5"/>
  <c r="BC74" i="5"/>
  <c r="AT32" i="5"/>
  <c r="AS32" i="5"/>
  <c r="AR32" i="5"/>
  <c r="AQ32" i="5"/>
  <c r="AP32" i="5"/>
  <c r="AO32" i="5"/>
  <c r="AN32" i="5"/>
  <c r="AM32" i="5"/>
  <c r="AL32" i="5"/>
  <c r="BK14" i="5"/>
  <c r="BJ14" i="5"/>
  <c r="BI14" i="5"/>
  <c r="BH14" i="5"/>
  <c r="BG14" i="5"/>
  <c r="BF14" i="5"/>
  <c r="BE14" i="5"/>
  <c r="BD14" i="5"/>
  <c r="BC14" i="5"/>
  <c r="BK32" i="5"/>
  <c r="BJ32" i="5"/>
  <c r="BI32" i="5"/>
  <c r="BH32" i="5"/>
  <c r="BG32" i="5"/>
  <c r="BF32" i="5"/>
  <c r="BE32" i="5"/>
  <c r="BD32" i="5"/>
  <c r="BC32" i="5"/>
  <c r="BK59" i="5"/>
  <c r="BJ59" i="5"/>
  <c r="BI59" i="5"/>
  <c r="BH59" i="5"/>
  <c r="BG59" i="5"/>
  <c r="BF59" i="5"/>
  <c r="BE59" i="5"/>
  <c r="BD59" i="5"/>
  <c r="BC59" i="5"/>
  <c r="BK48" i="5"/>
  <c r="BJ48" i="5"/>
  <c r="BI48" i="5"/>
  <c r="BH48" i="5"/>
  <c r="BG48" i="5"/>
  <c r="BF48" i="5"/>
  <c r="BE48" i="5"/>
  <c r="BD48" i="5"/>
  <c r="BC48" i="5"/>
  <c r="BK39" i="5"/>
  <c r="BJ39" i="5"/>
  <c r="BI39" i="5"/>
  <c r="BH39" i="5"/>
  <c r="BG39" i="5"/>
  <c r="BF39" i="5"/>
  <c r="BE39" i="5"/>
  <c r="BD39" i="5"/>
  <c r="BC39" i="5"/>
  <c r="BK45" i="5"/>
  <c r="BJ45" i="5"/>
  <c r="BI45" i="5"/>
  <c r="BH45" i="5"/>
  <c r="BG45" i="5"/>
  <c r="BF45" i="5"/>
  <c r="BE45" i="5"/>
  <c r="BD45" i="5"/>
  <c r="BC45" i="5"/>
  <c r="AT129" i="5"/>
  <c r="AS129" i="5"/>
  <c r="AR129" i="5"/>
  <c r="AQ129" i="5"/>
  <c r="AP129" i="5"/>
  <c r="AO129" i="5"/>
  <c r="AN129" i="5"/>
  <c r="AM129" i="5"/>
  <c r="AL129" i="5"/>
  <c r="AT126" i="5"/>
  <c r="AS126" i="5"/>
  <c r="AR126" i="5"/>
  <c r="AQ126" i="5"/>
  <c r="AP126" i="5"/>
  <c r="AO126" i="5"/>
  <c r="AN126" i="5"/>
  <c r="AM126" i="5"/>
  <c r="AL126" i="5"/>
  <c r="AJ126" i="5"/>
  <c r="AT139" i="5"/>
  <c r="AS139" i="5"/>
  <c r="AR139" i="5"/>
  <c r="AQ139" i="5"/>
  <c r="AP139" i="5"/>
  <c r="AO139" i="5"/>
  <c r="AN139" i="5"/>
  <c r="AM139" i="5"/>
  <c r="AL139" i="5"/>
  <c r="BK70" i="5"/>
  <c r="BJ70" i="5"/>
  <c r="BI70" i="5"/>
  <c r="BH70" i="5"/>
  <c r="BG70" i="5"/>
  <c r="BF70" i="5"/>
  <c r="BE70" i="5"/>
  <c r="BD70" i="5"/>
  <c r="BC70" i="5"/>
  <c r="AT144" i="5"/>
  <c r="AS144" i="5"/>
  <c r="AR144" i="5"/>
  <c r="AQ144" i="5"/>
  <c r="AP144" i="5"/>
  <c r="AO144" i="5"/>
  <c r="AN144" i="5"/>
  <c r="AM144" i="5"/>
  <c r="AL144" i="5"/>
  <c r="BK76" i="5"/>
  <c r="BJ76" i="5"/>
  <c r="BI76" i="5"/>
  <c r="BH76" i="5"/>
  <c r="BG76" i="5"/>
  <c r="BF76" i="5"/>
  <c r="BE76" i="5"/>
  <c r="BD76" i="5"/>
  <c r="BC76" i="5"/>
  <c r="AT127" i="5"/>
  <c r="AS127" i="5"/>
  <c r="AR127" i="5"/>
  <c r="AQ127" i="5"/>
  <c r="AP127" i="5"/>
  <c r="AO127" i="5"/>
  <c r="AN127" i="5"/>
  <c r="AM127" i="5"/>
  <c r="AL127" i="5"/>
  <c r="AT160" i="5"/>
  <c r="AS160" i="5"/>
  <c r="AR160" i="5"/>
  <c r="AQ160" i="5"/>
  <c r="AP160" i="5"/>
  <c r="AO160" i="5"/>
  <c r="AN160" i="5"/>
  <c r="AM160" i="5"/>
  <c r="AL160" i="5"/>
  <c r="AT200" i="5"/>
  <c r="AS200" i="5"/>
  <c r="AR200" i="5"/>
  <c r="AQ200" i="5"/>
  <c r="AP200" i="5"/>
  <c r="AO200" i="5"/>
  <c r="AN200" i="5"/>
  <c r="AM200" i="5"/>
  <c r="AL200" i="5"/>
  <c r="AT206" i="5"/>
  <c r="AS206" i="5"/>
  <c r="AR206" i="5"/>
  <c r="AQ206" i="5"/>
  <c r="AP206" i="5"/>
  <c r="AO206" i="5"/>
  <c r="AN206" i="5"/>
  <c r="AM206" i="5"/>
  <c r="AL206" i="5"/>
  <c r="AK206" i="5"/>
  <c r="AT301" i="5"/>
  <c r="AS301" i="5"/>
  <c r="AR301" i="5"/>
  <c r="AQ301" i="5"/>
  <c r="AP301" i="5"/>
  <c r="AO301" i="5"/>
  <c r="AN301" i="5"/>
  <c r="AM301" i="5"/>
  <c r="AL301" i="5"/>
  <c r="AT270" i="5"/>
  <c r="AS270" i="5"/>
  <c r="AR270" i="5"/>
  <c r="AQ270" i="5"/>
  <c r="AP270" i="5"/>
  <c r="AO270" i="5"/>
  <c r="AN270" i="5"/>
  <c r="AM270" i="5"/>
  <c r="AL270" i="5"/>
  <c r="AT309" i="5"/>
  <c r="AS309" i="5"/>
  <c r="AR309" i="5"/>
  <c r="AQ309" i="5"/>
  <c r="AP309" i="5"/>
  <c r="AO309" i="5"/>
  <c r="AN309" i="5"/>
  <c r="AM309" i="5"/>
  <c r="AL309" i="5"/>
  <c r="AT250" i="5"/>
  <c r="AS250" i="5"/>
  <c r="AR250" i="5"/>
  <c r="AQ250" i="5"/>
  <c r="AP250" i="5"/>
  <c r="AO250" i="5"/>
  <c r="AN250" i="5"/>
  <c r="AM250" i="5"/>
  <c r="AL250" i="5"/>
  <c r="AT263" i="5"/>
  <c r="AS263" i="5"/>
  <c r="AR263" i="5"/>
  <c r="AQ263" i="5"/>
  <c r="AP263" i="5"/>
  <c r="AO263" i="5"/>
  <c r="AN263" i="5"/>
  <c r="AM263" i="5"/>
  <c r="AL263" i="5"/>
  <c r="AT313" i="5"/>
  <c r="AS313" i="5"/>
  <c r="AR313" i="5"/>
  <c r="AQ313" i="5"/>
  <c r="AP313" i="5"/>
  <c r="AO313" i="5"/>
  <c r="AN313" i="5"/>
  <c r="AM313" i="5"/>
  <c r="AL313" i="5"/>
  <c r="AT337" i="5"/>
  <c r="AS337" i="5"/>
  <c r="AR337" i="5"/>
  <c r="AQ337" i="5"/>
  <c r="AP337" i="5"/>
  <c r="AO337" i="5"/>
  <c r="AN337" i="5"/>
  <c r="AM337" i="5"/>
  <c r="AL337" i="5"/>
  <c r="AT421" i="5"/>
  <c r="AS421" i="5"/>
  <c r="AR421" i="5"/>
  <c r="AQ421" i="5"/>
  <c r="AP421" i="5"/>
  <c r="AO421" i="5"/>
  <c r="AN421" i="5"/>
  <c r="AM421" i="5"/>
  <c r="AL421" i="5"/>
  <c r="AT158" i="5"/>
  <c r="AS158" i="5"/>
  <c r="AR158" i="5"/>
  <c r="AQ158" i="5"/>
  <c r="AP158" i="5"/>
  <c r="AO158" i="5"/>
  <c r="AN158" i="5"/>
  <c r="AM158" i="5"/>
  <c r="AL158" i="5"/>
  <c r="AT256" i="5"/>
  <c r="AS256" i="5"/>
  <c r="AR256" i="5"/>
  <c r="AQ256" i="5"/>
  <c r="AP256" i="5"/>
  <c r="AO256" i="5"/>
  <c r="AN256" i="5"/>
  <c r="AM256" i="5"/>
  <c r="AL256" i="5"/>
  <c r="AK256" i="5"/>
  <c r="AQ462" i="5"/>
  <c r="AP462" i="5"/>
  <c r="AO462" i="5"/>
  <c r="AN462" i="5"/>
  <c r="AM462" i="5"/>
  <c r="AL462" i="5"/>
  <c r="AK462" i="5"/>
  <c r="AT462" i="5"/>
  <c r="AS462" i="5"/>
  <c r="AR462" i="5"/>
  <c r="AT246" i="5"/>
  <c r="AS246" i="5"/>
  <c r="AR246" i="5"/>
  <c r="AQ246" i="5"/>
  <c r="AP246" i="5"/>
  <c r="AO246" i="5"/>
  <c r="AN246" i="5"/>
  <c r="AM246" i="5"/>
  <c r="AL246" i="5"/>
  <c r="AT428" i="5"/>
  <c r="AS428" i="5"/>
  <c r="AR428" i="5"/>
  <c r="AQ428" i="5"/>
  <c r="AP428" i="5"/>
  <c r="AO428" i="5"/>
  <c r="AN428" i="5"/>
  <c r="AM428" i="5"/>
  <c r="AL428" i="5"/>
  <c r="AT461" i="5"/>
  <c r="AS461" i="5"/>
  <c r="AR461" i="5"/>
  <c r="AQ461" i="5"/>
  <c r="AP461" i="5"/>
  <c r="AO461" i="5"/>
  <c r="AN461" i="5"/>
  <c r="AM461" i="5"/>
  <c r="AL461" i="5"/>
  <c r="BB32" i="5"/>
  <c r="BA32" i="5"/>
  <c r="AZ32" i="5"/>
  <c r="AX32" i="5"/>
  <c r="BB59" i="5"/>
  <c r="BA59" i="5"/>
  <c r="AZ59" i="5"/>
  <c r="AX59" i="5"/>
  <c r="BB33" i="5"/>
  <c r="BA33" i="5"/>
  <c r="AZ33" i="5"/>
  <c r="AX33" i="5"/>
  <c r="AI339" i="5"/>
  <c r="BB23" i="5"/>
  <c r="BA23" i="5"/>
  <c r="AZ23" i="5"/>
  <c r="AX23" i="5"/>
  <c r="AJ295" i="5"/>
  <c r="AK187" i="5"/>
  <c r="AI418" i="5"/>
  <c r="AH418" i="5"/>
  <c r="AK418" i="5"/>
  <c r="AJ418" i="5"/>
  <c r="AK133" i="5"/>
  <c r="AI133" i="5"/>
  <c r="AJ253" i="5"/>
  <c r="AI253" i="5"/>
  <c r="AH253" i="5"/>
  <c r="AK253" i="5"/>
  <c r="AK99" i="5"/>
  <c r="AJ99" i="5"/>
  <c r="AI99" i="5"/>
  <c r="AH99" i="5"/>
  <c r="AK306" i="5"/>
  <c r="AJ306" i="5"/>
  <c r="AI306" i="5"/>
  <c r="AH306" i="5"/>
  <c r="AK242" i="5"/>
  <c r="AJ242" i="5"/>
  <c r="AI242" i="5"/>
  <c r="BA72" i="5"/>
  <c r="BB72" i="5"/>
  <c r="AK227" i="5"/>
  <c r="AJ227" i="5"/>
  <c r="AI227" i="5"/>
  <c r="AH227" i="5"/>
  <c r="AK60" i="5"/>
  <c r="AJ60" i="5"/>
  <c r="AI60" i="5"/>
  <c r="AK82" i="5"/>
  <c r="AJ82" i="5"/>
  <c r="AI82" i="5"/>
  <c r="AH82" i="5"/>
  <c r="AJ171" i="5"/>
  <c r="AJ325" i="5"/>
  <c r="AI325" i="5"/>
  <c r="AH325" i="5"/>
  <c r="AK325" i="5"/>
  <c r="AK35" i="5"/>
  <c r="AJ35" i="5"/>
  <c r="AH35" i="5"/>
  <c r="AI35" i="5"/>
  <c r="AI129" i="5"/>
  <c r="BB14" i="5"/>
  <c r="BA14" i="5"/>
  <c r="AZ14" i="5"/>
  <c r="AX14" i="5"/>
  <c r="BA7" i="5"/>
  <c r="BB7" i="5"/>
  <c r="AJ208" i="5"/>
  <c r="AJ197" i="5"/>
  <c r="BB37" i="5"/>
  <c r="BA37" i="5"/>
  <c r="AZ37" i="5"/>
  <c r="AX37" i="5"/>
  <c r="BB40" i="5"/>
  <c r="BA40" i="5"/>
  <c r="AZ40" i="5"/>
  <c r="AX40" i="5"/>
  <c r="AJ40" i="5"/>
  <c r="AK44" i="5"/>
  <c r="AK437" i="5"/>
  <c r="AJ437" i="5"/>
  <c r="AI437" i="5"/>
  <c r="AH437" i="5"/>
  <c r="AK101" i="5"/>
  <c r="AK50" i="5"/>
  <c r="AJ50" i="5"/>
  <c r="AI50" i="5"/>
  <c r="AK161" i="5"/>
  <c r="AJ161" i="5"/>
  <c r="AI161" i="5"/>
  <c r="AH161" i="5"/>
  <c r="AI445" i="5"/>
  <c r="AK445" i="5"/>
  <c r="AJ445" i="5"/>
  <c r="AI180" i="5"/>
  <c r="AK180" i="5"/>
  <c r="AJ180" i="5"/>
  <c r="AH180" i="5"/>
  <c r="BA21" i="5"/>
  <c r="BB21" i="5"/>
  <c r="AK222" i="5"/>
  <c r="AJ222" i="5"/>
  <c r="AH222" i="5"/>
  <c r="AI222" i="5"/>
  <c r="AK440" i="5"/>
  <c r="AJ440" i="5"/>
  <c r="AH440" i="5"/>
  <c r="AA440" i="5"/>
  <c r="AI440" i="5"/>
  <c r="BB76" i="5"/>
  <c r="BA76" i="5"/>
  <c r="AZ76" i="5"/>
  <c r="AX76" i="5"/>
  <c r="AK357" i="5"/>
  <c r="AK415" i="5"/>
  <c r="AJ415" i="5"/>
  <c r="AI415" i="5"/>
  <c r="BA42" i="5"/>
  <c r="BB42" i="5"/>
  <c r="AI193" i="5"/>
  <c r="BB51" i="5"/>
  <c r="BA51" i="5"/>
  <c r="AK411" i="5"/>
  <c r="AI411" i="5"/>
  <c r="AJ411" i="5"/>
  <c r="AJ323" i="5"/>
  <c r="AI323" i="5"/>
  <c r="AK323" i="5"/>
  <c r="AK85" i="5"/>
  <c r="AJ85" i="5"/>
  <c r="AI85" i="5"/>
  <c r="AK350" i="5"/>
  <c r="AJ350" i="5"/>
  <c r="AI350" i="5"/>
  <c r="AH350" i="5"/>
  <c r="AK43" i="5"/>
  <c r="AJ43" i="5"/>
  <c r="AI43" i="5"/>
  <c r="AH43" i="5"/>
  <c r="AJ277" i="5"/>
  <c r="AI277" i="5"/>
  <c r="AK277" i="5"/>
  <c r="AK351" i="5"/>
  <c r="AJ351" i="5"/>
  <c r="AI351" i="5"/>
  <c r="BB65" i="5"/>
  <c r="BA65" i="5"/>
  <c r="AZ65" i="5"/>
  <c r="AX65" i="5"/>
  <c r="AK374" i="5"/>
  <c r="AJ374" i="5"/>
  <c r="AI374" i="5"/>
  <c r="AH374" i="5"/>
  <c r="AA374" i="5"/>
  <c r="AI454" i="5"/>
  <c r="AH454" i="5"/>
  <c r="AK454" i="5"/>
  <c r="AJ454" i="5"/>
  <c r="AI221" i="5"/>
  <c r="AK221" i="5"/>
  <c r="AJ221" i="5"/>
  <c r="AK137" i="5"/>
  <c r="AJ137" i="5"/>
  <c r="AH137" i="5"/>
  <c r="AI137" i="5"/>
  <c r="AJ320" i="5"/>
  <c r="AI320" i="5"/>
  <c r="AK320" i="5"/>
  <c r="BB68" i="5"/>
  <c r="BA68" i="5"/>
  <c r="AZ68" i="5"/>
  <c r="AX68" i="5"/>
  <c r="AK327" i="5"/>
  <c r="AJ327" i="5"/>
  <c r="AI327" i="5"/>
  <c r="AI166" i="5"/>
  <c r="BB62" i="5"/>
  <c r="BA62" i="5"/>
  <c r="AZ62" i="5"/>
  <c r="AX62" i="5"/>
  <c r="BB24" i="5"/>
  <c r="BA24" i="5"/>
  <c r="AZ24" i="5"/>
  <c r="AX24" i="5"/>
  <c r="AK143" i="5"/>
  <c r="AJ143" i="5"/>
  <c r="AI143" i="5"/>
  <c r="AH143" i="5"/>
  <c r="AI132" i="5"/>
  <c r="AJ455" i="5"/>
  <c r="AK416" i="5"/>
  <c r="AJ416" i="5"/>
  <c r="AI416" i="5"/>
  <c r="AH416" i="5"/>
  <c r="AK110" i="5"/>
  <c r="AJ110" i="5"/>
  <c r="AI110" i="5"/>
  <c r="AK397" i="5"/>
  <c r="AJ397" i="5"/>
  <c r="AH397" i="5"/>
  <c r="AI397" i="5"/>
  <c r="BB30" i="5"/>
  <c r="BA30" i="5"/>
  <c r="AZ30" i="5"/>
  <c r="AX30" i="5"/>
  <c r="AK55" i="5"/>
  <c r="AJ55" i="5"/>
  <c r="AH55" i="5"/>
  <c r="AI55" i="5"/>
  <c r="AK52" i="5"/>
  <c r="AJ52" i="5"/>
  <c r="AI52" i="5"/>
  <c r="BB69" i="5"/>
  <c r="BA69" i="5"/>
  <c r="AZ69" i="5"/>
  <c r="AX69" i="5"/>
  <c r="AJ318" i="5"/>
  <c r="AI318" i="5"/>
  <c r="AK318" i="5"/>
  <c r="BB34" i="5"/>
  <c r="BA34" i="5"/>
  <c r="BB9" i="5"/>
  <c r="BA9" i="5"/>
  <c r="BB52" i="5"/>
  <c r="BA52" i="5"/>
  <c r="AZ52" i="5"/>
  <c r="AX52" i="5"/>
  <c r="BB70" i="5"/>
  <c r="BA70" i="5"/>
  <c r="AZ70" i="5"/>
  <c r="AX70" i="5"/>
  <c r="BB45" i="5"/>
  <c r="BA45" i="5"/>
  <c r="AZ45" i="5"/>
  <c r="AX45" i="5"/>
  <c r="AI159" i="5"/>
  <c r="BB13" i="5"/>
  <c r="BA13" i="5"/>
  <c r="AZ13" i="5"/>
  <c r="AX13" i="5"/>
  <c r="AK145" i="5"/>
  <c r="BB20" i="5"/>
  <c r="BA20" i="5"/>
  <c r="AZ20" i="5"/>
  <c r="AX20" i="5"/>
  <c r="AJ248" i="5"/>
  <c r="AK248" i="5"/>
  <c r="AI248" i="5"/>
  <c r="AH248" i="5"/>
  <c r="BB46" i="5"/>
  <c r="BA46" i="5"/>
  <c r="AI341" i="5"/>
  <c r="AK341" i="5"/>
  <c r="AJ341" i="5"/>
  <c r="BB16" i="5"/>
  <c r="BA16" i="5"/>
  <c r="AZ16" i="5"/>
  <c r="AX16" i="5"/>
  <c r="AK22" i="5"/>
  <c r="AJ22" i="5"/>
  <c r="AI22" i="5"/>
  <c r="AK72" i="5"/>
  <c r="AJ72" i="5"/>
  <c r="AI72" i="5"/>
  <c r="AH72" i="5"/>
  <c r="AJ255" i="5"/>
  <c r="AH255" i="5"/>
  <c r="AI255" i="5"/>
  <c r="AK255" i="5"/>
  <c r="BB66" i="5"/>
  <c r="BA66" i="5"/>
  <c r="AJ63" i="5"/>
  <c r="AI63" i="5"/>
  <c r="AK63" i="5"/>
  <c r="AI199" i="5"/>
  <c r="AK83" i="5"/>
  <c r="AJ428" i="5"/>
  <c r="AI309" i="5"/>
  <c r="BA39" i="5"/>
  <c r="BB39" i="5"/>
  <c r="BB74" i="5"/>
  <c r="BA74" i="5"/>
  <c r="AZ74" i="5"/>
  <c r="AX74" i="5"/>
  <c r="AJ224" i="5"/>
  <c r="AK444" i="5"/>
  <c r="AI420" i="5"/>
  <c r="AI385" i="5"/>
  <c r="AK201" i="5"/>
  <c r="AI201" i="5"/>
  <c r="AJ201" i="5"/>
  <c r="AK458" i="5"/>
  <c r="AK148" i="5"/>
  <c r="AI365" i="5"/>
  <c r="AK366" i="5"/>
  <c r="AJ366" i="5"/>
  <c r="AI366" i="5"/>
  <c r="AH366" i="5"/>
  <c r="AI128" i="5"/>
  <c r="BB22" i="5"/>
  <c r="BA22" i="5"/>
  <c r="AZ22" i="5"/>
  <c r="AX22" i="5"/>
  <c r="AK118" i="5"/>
  <c r="AJ118" i="5"/>
  <c r="AI118" i="5"/>
  <c r="AH118" i="5"/>
  <c r="AI463" i="5"/>
  <c r="AH463" i="5"/>
  <c r="AB463" i="5"/>
  <c r="AK463" i="5"/>
  <c r="AJ463" i="5"/>
  <c r="AJ151" i="5"/>
  <c r="AI151" i="5"/>
  <c r="AH151" i="5"/>
  <c r="AK151" i="5"/>
  <c r="AK194" i="5"/>
  <c r="AJ194" i="5"/>
  <c r="AI194" i="5"/>
  <c r="AH194" i="5"/>
  <c r="AA194" i="5"/>
  <c r="BA47" i="5"/>
  <c r="AZ47" i="5"/>
  <c r="AX47" i="5"/>
  <c r="BB47" i="5"/>
  <c r="AI394" i="5"/>
  <c r="BA35" i="5"/>
  <c r="AZ35" i="5"/>
  <c r="AX35" i="5"/>
  <c r="BB35" i="5"/>
  <c r="BB48" i="5"/>
  <c r="BA48" i="5"/>
  <c r="AK100" i="5"/>
  <c r="AK119" i="5"/>
  <c r="BA31" i="5"/>
  <c r="BB31" i="5"/>
  <c r="BB26" i="5"/>
  <c r="BA26" i="5"/>
  <c r="AZ26" i="5"/>
  <c r="AX26" i="5"/>
  <c r="AI31" i="5"/>
  <c r="AI39" i="5"/>
  <c r="AI115" i="5"/>
  <c r="BB36" i="5"/>
  <c r="BA36" i="5"/>
  <c r="AJ223" i="5"/>
  <c r="AK240" i="5"/>
  <c r="BB54" i="5"/>
  <c r="BA54" i="5"/>
  <c r="AK42" i="5"/>
  <c r="AJ42" i="5"/>
  <c r="AI42" i="5"/>
  <c r="AH42" i="5"/>
  <c r="AK346" i="5"/>
  <c r="AJ346" i="5"/>
  <c r="AI346" i="5"/>
  <c r="AH346" i="5"/>
  <c r="BB67" i="5"/>
  <c r="BA67" i="5"/>
  <c r="AK305" i="5"/>
  <c r="AJ305" i="5"/>
  <c r="AI305" i="5"/>
  <c r="AH305" i="5"/>
  <c r="BB71" i="5"/>
  <c r="BA71" i="5"/>
  <c r="AZ71" i="5"/>
  <c r="AX71" i="5"/>
  <c r="BB27" i="5"/>
  <c r="BA27" i="5"/>
  <c r="AZ27" i="5"/>
  <c r="AX27" i="5"/>
  <c r="BB5" i="5"/>
  <c r="BA5" i="5"/>
  <c r="AZ5" i="5"/>
  <c r="AX5" i="5"/>
  <c r="AK95" i="5"/>
  <c r="AJ95" i="5"/>
  <c r="AI95" i="5"/>
  <c r="AK355" i="5"/>
  <c r="AJ355" i="5"/>
  <c r="AI355" i="5"/>
  <c r="AH355" i="5"/>
  <c r="AK272" i="5"/>
  <c r="AJ272" i="5"/>
  <c r="AI272" i="5"/>
  <c r="AH272" i="5"/>
  <c r="AK230" i="5"/>
  <c r="AJ230" i="5"/>
  <c r="AI230" i="5"/>
  <c r="AH230" i="5"/>
  <c r="AK344" i="5"/>
  <c r="AJ344" i="5"/>
  <c r="AI344" i="5"/>
  <c r="AK140" i="5"/>
  <c r="AJ140" i="5"/>
  <c r="AI140" i="5"/>
  <c r="AH140" i="5"/>
  <c r="AI78" i="5"/>
  <c r="AK343" i="5"/>
  <c r="AJ343" i="5"/>
  <c r="AI343" i="5"/>
  <c r="AJ332" i="5"/>
  <c r="AK332" i="5"/>
  <c r="AI332" i="5"/>
  <c r="AH332" i="5"/>
  <c r="AK97" i="5"/>
  <c r="AI97" i="5"/>
  <c r="AJ97" i="5"/>
  <c r="AJ387" i="5"/>
  <c r="AI387" i="5"/>
  <c r="AK387" i="5"/>
  <c r="AK269" i="5"/>
  <c r="AJ269" i="5"/>
  <c r="AI269" i="5"/>
  <c r="AH269" i="5"/>
  <c r="AI48" i="5"/>
  <c r="AK48" i="5"/>
  <c r="AJ48" i="5"/>
  <c r="AK247" i="5"/>
  <c r="AJ247" i="5"/>
  <c r="AH247" i="5"/>
  <c r="AI247" i="5"/>
  <c r="AK210" i="5"/>
  <c r="AJ210" i="5"/>
  <c r="AI210" i="5"/>
  <c r="AK90" i="5"/>
  <c r="AJ90" i="5"/>
  <c r="AI90" i="5"/>
  <c r="AH90" i="5"/>
  <c r="AK45" i="5"/>
  <c r="AI45" i="5"/>
  <c r="AJ45" i="5"/>
  <c r="AK429" i="5"/>
  <c r="AJ429" i="5"/>
  <c r="AI429" i="5"/>
  <c r="AH429" i="5"/>
  <c r="AK163" i="5"/>
  <c r="AJ163" i="5"/>
  <c r="AI163" i="5"/>
  <c r="AI376" i="5"/>
  <c r="AK376" i="5"/>
  <c r="AJ376" i="5"/>
  <c r="AI184" i="5"/>
  <c r="AK184" i="5"/>
  <c r="AJ184" i="5"/>
  <c r="BA50" i="5"/>
  <c r="AZ50" i="5"/>
  <c r="AX50" i="5"/>
  <c r="BB50" i="5"/>
  <c r="AK92" i="5"/>
  <c r="AJ92" i="5"/>
  <c r="AI92" i="5"/>
  <c r="AH92" i="5"/>
  <c r="AK53" i="5"/>
  <c r="AI53" i="5"/>
  <c r="AJ53" i="5"/>
  <c r="AH53" i="5"/>
  <c r="AI205" i="5"/>
  <c r="AK205" i="5"/>
  <c r="AJ205" i="5"/>
  <c r="AH205" i="5"/>
  <c r="AB205" i="5"/>
  <c r="BA3" i="5"/>
  <c r="BB3" i="5"/>
  <c r="AK73" i="5"/>
  <c r="AJ73" i="5"/>
  <c r="AH73" i="5"/>
  <c r="AI73" i="5"/>
  <c r="AK211" i="5"/>
  <c r="AJ211" i="5"/>
  <c r="AH211" i="5"/>
  <c r="AI211" i="5"/>
  <c r="AK425" i="5"/>
  <c r="AJ425" i="5"/>
  <c r="AI425" i="5"/>
  <c r="AK264" i="5"/>
  <c r="AJ264" i="5"/>
  <c r="AI264" i="5"/>
  <c r="AH264" i="5"/>
  <c r="AK122" i="5"/>
  <c r="AJ122" i="5"/>
  <c r="AI122" i="5"/>
  <c r="AH122" i="5"/>
  <c r="AK134" i="5"/>
  <c r="AJ134" i="5"/>
  <c r="AI134" i="5"/>
  <c r="AH134" i="5"/>
  <c r="AK36" i="5"/>
  <c r="AJ36" i="5"/>
  <c r="AI36" i="5"/>
  <c r="AH36" i="5"/>
  <c r="AA36" i="5"/>
  <c r="AI29" i="5"/>
  <c r="AJ29" i="5"/>
  <c r="AK29" i="5"/>
  <c r="AJ252" i="5"/>
  <c r="AI252" i="5"/>
  <c r="AK252" i="5"/>
  <c r="AK271" i="5"/>
  <c r="AJ271" i="5"/>
  <c r="AI271" i="5"/>
  <c r="AA463" i="5"/>
  <c r="Y463" i="5"/>
  <c r="AK290" i="5"/>
  <c r="AJ290" i="5"/>
  <c r="AI290" i="5"/>
  <c r="AH290" i="5"/>
  <c r="AK141" i="5"/>
  <c r="AJ141" i="5"/>
  <c r="AI141" i="5"/>
  <c r="AH141" i="5"/>
  <c r="BB2" i="5"/>
  <c r="BA2" i="5"/>
  <c r="BB11" i="5"/>
  <c r="BA11" i="5"/>
  <c r="AZ11" i="5"/>
  <c r="AX11" i="5"/>
  <c r="AK245" i="5"/>
  <c r="AJ245" i="5"/>
  <c r="AI245" i="5"/>
  <c r="AH245" i="5"/>
  <c r="AI178" i="5"/>
  <c r="AH178" i="5"/>
  <c r="AK178" i="5"/>
  <c r="AJ178" i="5"/>
  <c r="AJ316" i="5"/>
  <c r="AI316" i="5"/>
  <c r="AH316" i="5"/>
  <c r="AK316" i="5"/>
  <c r="AJ384" i="5"/>
  <c r="AI384" i="5"/>
  <c r="AH384" i="5"/>
  <c r="AA384" i="5"/>
  <c r="AK384" i="5"/>
  <c r="AK308" i="5"/>
  <c r="AJ308" i="5"/>
  <c r="AI308" i="5"/>
  <c r="AH308" i="5"/>
  <c r="AJ154" i="5"/>
  <c r="AI154" i="5"/>
  <c r="AH154" i="5"/>
  <c r="AK154" i="5"/>
  <c r="AK109" i="5"/>
  <c r="AJ109" i="5"/>
  <c r="AI109" i="5"/>
  <c r="AH109" i="5"/>
  <c r="BB19" i="5"/>
  <c r="BA19" i="5"/>
  <c r="AZ19" i="5"/>
  <c r="AX19" i="5"/>
  <c r="AK89" i="5"/>
  <c r="AJ89" i="5"/>
  <c r="AI89" i="5"/>
  <c r="AJ284" i="5"/>
  <c r="AI284" i="5"/>
  <c r="AH284" i="5"/>
  <c r="AK284" i="5"/>
  <c r="AK192" i="5"/>
  <c r="AJ192" i="5"/>
  <c r="AI192" i="5"/>
  <c r="AH192" i="5"/>
  <c r="AK114" i="5"/>
  <c r="AJ114" i="5"/>
  <c r="AH114" i="5"/>
  <c r="AI114" i="5"/>
  <c r="AI297" i="5"/>
  <c r="AH297" i="5"/>
  <c r="AJ297" i="5"/>
  <c r="AK297" i="5"/>
  <c r="AK106" i="5"/>
  <c r="AJ106" i="5"/>
  <c r="AH106" i="5"/>
  <c r="AI106" i="5"/>
  <c r="AK84" i="5"/>
  <c r="AJ84" i="5"/>
  <c r="AH84" i="5"/>
  <c r="AI84" i="5"/>
  <c r="AJ251" i="5"/>
  <c r="AI251" i="5"/>
  <c r="AH251" i="5"/>
  <c r="AK251" i="5"/>
  <c r="AK424" i="5"/>
  <c r="AJ424" i="5"/>
  <c r="AI424" i="5"/>
  <c r="AH424" i="5"/>
  <c r="AK190" i="5"/>
  <c r="AJ190" i="5"/>
  <c r="AI190" i="5"/>
  <c r="AH190" i="5"/>
  <c r="AJ379" i="5"/>
  <c r="AI379" i="5"/>
  <c r="AK379" i="5"/>
  <c r="AK172" i="5"/>
  <c r="AJ172" i="5"/>
  <c r="AI172" i="5"/>
  <c r="BB56" i="5"/>
  <c r="BA56" i="5"/>
  <c r="AZ56" i="5"/>
  <c r="AX56" i="5"/>
  <c r="AK218" i="5"/>
  <c r="AJ218" i="5"/>
  <c r="AI218" i="5"/>
  <c r="AK235" i="5"/>
  <c r="AJ235" i="5"/>
  <c r="AI235" i="5"/>
  <c r="AH235" i="5"/>
  <c r="AK288" i="5"/>
  <c r="AI288" i="5"/>
  <c r="AH288" i="5"/>
  <c r="AK108" i="5"/>
  <c r="AJ108" i="5"/>
  <c r="AI108" i="5"/>
  <c r="AH108" i="5"/>
  <c r="AI183" i="5"/>
  <c r="AH183" i="5"/>
  <c r="AK183" i="5"/>
  <c r="AJ183" i="5"/>
  <c r="AJ155" i="5"/>
  <c r="AK371" i="5"/>
  <c r="AJ371" i="5"/>
  <c r="AI371" i="5"/>
  <c r="AH371" i="5"/>
  <c r="AJ388" i="5"/>
  <c r="AI388" i="5"/>
  <c r="AK388" i="5"/>
  <c r="AK167" i="5"/>
  <c r="AJ167" i="5"/>
  <c r="AI167" i="5"/>
  <c r="AJ326" i="5"/>
  <c r="AI326" i="5"/>
  <c r="AH326" i="5"/>
  <c r="AK326" i="5"/>
  <c r="AK238" i="5"/>
  <c r="AJ238" i="5"/>
  <c r="AI238" i="5"/>
  <c r="AH238" i="5"/>
  <c r="AK198" i="5"/>
  <c r="AJ198" i="5"/>
  <c r="AI198" i="5"/>
  <c r="AH198" i="5"/>
  <c r="AK286" i="5"/>
  <c r="AJ286" i="5"/>
  <c r="AI286" i="5"/>
  <c r="AK404" i="5"/>
  <c r="AI404" i="5"/>
  <c r="AJ404" i="5"/>
  <c r="AI340" i="5"/>
  <c r="AK340" i="5"/>
  <c r="AJ340" i="5"/>
  <c r="AK202" i="5"/>
  <c r="AI202" i="5"/>
  <c r="AJ202" i="5"/>
  <c r="AJ150" i="5"/>
  <c r="AH150" i="5"/>
  <c r="AI150" i="5"/>
  <c r="AK150" i="5"/>
  <c r="AK111" i="5"/>
  <c r="AJ111" i="5"/>
  <c r="AI111" i="5"/>
  <c r="AH111" i="5"/>
  <c r="AK335" i="5"/>
  <c r="AJ335" i="5"/>
  <c r="AI335" i="5"/>
  <c r="AH335" i="5"/>
  <c r="AI419" i="5"/>
  <c r="AH419" i="5"/>
  <c r="AK419" i="5"/>
  <c r="AJ419" i="5"/>
  <c r="AK117" i="5"/>
  <c r="AJ117" i="5"/>
  <c r="AI117" i="5"/>
  <c r="AH117" i="5"/>
  <c r="AK25" i="5"/>
  <c r="AJ25" i="5"/>
  <c r="AI25" i="5"/>
  <c r="AH25" i="5"/>
  <c r="AJ79" i="5"/>
  <c r="AI79" i="5"/>
  <c r="AK79" i="5"/>
  <c r="AK328" i="5"/>
  <c r="AJ328" i="5"/>
  <c r="AI328" i="5"/>
  <c r="AK426" i="5"/>
  <c r="AJ426" i="5"/>
  <c r="AI426" i="5"/>
  <c r="AH426" i="5"/>
  <c r="AK273" i="5"/>
  <c r="AJ273" i="5"/>
  <c r="AI273" i="5"/>
  <c r="AH273" i="5"/>
  <c r="BB6" i="5"/>
  <c r="BA6" i="5"/>
  <c r="AK81" i="5"/>
  <c r="AJ81" i="5"/>
  <c r="AI81" i="5"/>
  <c r="AH81" i="5"/>
  <c r="AK170" i="5"/>
  <c r="AJ170" i="5"/>
  <c r="AI170" i="5"/>
  <c r="AH170" i="5"/>
  <c r="AK367" i="5"/>
  <c r="AJ367" i="5"/>
  <c r="AI367" i="5"/>
  <c r="AH367" i="5"/>
  <c r="AI363" i="5"/>
  <c r="AH363" i="5"/>
  <c r="AK363" i="5"/>
  <c r="AJ363" i="5"/>
  <c r="AK408" i="5"/>
  <c r="AI408" i="5"/>
  <c r="AJ408" i="5"/>
  <c r="AH408" i="5"/>
  <c r="AA408" i="5"/>
  <c r="AJ152" i="5"/>
  <c r="AI152" i="5"/>
  <c r="AH152" i="5"/>
  <c r="AK152" i="5"/>
  <c r="BB73" i="5"/>
  <c r="BA73" i="5"/>
  <c r="AK353" i="5"/>
  <c r="AJ353" i="5"/>
  <c r="AH353" i="5"/>
  <c r="AI353" i="5"/>
  <c r="AK107" i="5"/>
  <c r="AJ107" i="5"/>
  <c r="AH107" i="5"/>
  <c r="AB107" i="5"/>
  <c r="W107" i="5"/>
  <c r="AI107" i="5"/>
  <c r="AI56" i="5"/>
  <c r="AH56" i="5"/>
  <c r="AK56" i="5"/>
  <c r="AJ56" i="5"/>
  <c r="AK75" i="5"/>
  <c r="AJ75" i="5"/>
  <c r="AI75" i="5"/>
  <c r="AK185" i="5"/>
  <c r="AJ185" i="5"/>
  <c r="AI185" i="5"/>
  <c r="AH185" i="5"/>
  <c r="AK186" i="5"/>
  <c r="AJ186" i="5"/>
  <c r="AI186" i="5"/>
  <c r="AH186" i="5"/>
  <c r="AK102" i="5"/>
  <c r="AJ102" i="5"/>
  <c r="AI102" i="5"/>
  <c r="AH102" i="5"/>
  <c r="AK237" i="5"/>
  <c r="AI237" i="5"/>
  <c r="AK314" i="5"/>
  <c r="AJ314" i="5"/>
  <c r="AI314" i="5"/>
  <c r="AH314" i="5"/>
  <c r="AI156" i="5"/>
  <c r="AH156" i="5"/>
  <c r="AK156" i="5"/>
  <c r="AK217" i="5"/>
  <c r="AJ217" i="5"/>
  <c r="AH217" i="5"/>
  <c r="AA217" i="5"/>
  <c r="AI217" i="5"/>
  <c r="AJ317" i="5"/>
  <c r="AI317" i="5"/>
  <c r="AH317" i="5"/>
  <c r="AK317" i="5"/>
  <c r="AI466" i="5"/>
  <c r="AK466" i="5"/>
  <c r="AJ466" i="5"/>
  <c r="BA55" i="5"/>
  <c r="BB55" i="5"/>
  <c r="BB79" i="5"/>
  <c r="BA79" i="5"/>
  <c r="AZ79" i="5"/>
  <c r="AX79" i="5"/>
  <c r="AJ71" i="5"/>
  <c r="AH71" i="5"/>
  <c r="AA71" i="5"/>
  <c r="AE71" i="5"/>
  <c r="AI71" i="5"/>
  <c r="AK71" i="5"/>
  <c r="AK312" i="5"/>
  <c r="AJ312" i="5"/>
  <c r="AI312" i="5"/>
  <c r="AH312" i="5"/>
  <c r="AK267" i="5"/>
  <c r="AJ267" i="5"/>
  <c r="AI267" i="5"/>
  <c r="AI228" i="5"/>
  <c r="AK228" i="5"/>
  <c r="AJ228" i="5"/>
  <c r="AK373" i="5"/>
  <c r="AJ373" i="5"/>
  <c r="AI373" i="5"/>
  <c r="AH373" i="5"/>
  <c r="AK261" i="5"/>
  <c r="AJ261" i="5"/>
  <c r="AI261" i="5"/>
  <c r="AH261" i="5"/>
  <c r="AK146" i="5"/>
  <c r="AJ146" i="5"/>
  <c r="AI146" i="5"/>
  <c r="AJ153" i="5"/>
  <c r="AI153" i="5"/>
  <c r="AH153" i="5"/>
  <c r="AK153" i="5"/>
  <c r="BB38" i="5"/>
  <c r="BA38" i="5"/>
  <c r="AZ38" i="5"/>
  <c r="AX38" i="5"/>
  <c r="AK94" i="5"/>
  <c r="AJ94" i="5"/>
  <c r="AI94" i="5"/>
  <c r="AK80" i="5"/>
  <c r="AJ80" i="5"/>
  <c r="AI80" i="5"/>
  <c r="AH80" i="5"/>
  <c r="AJ321" i="5"/>
  <c r="AI321" i="5"/>
  <c r="AH321" i="5"/>
  <c r="AK321" i="5"/>
  <c r="AK399" i="5"/>
  <c r="AI399" i="5"/>
  <c r="AJ399" i="5"/>
  <c r="AJ258" i="5"/>
  <c r="AI258" i="5"/>
  <c r="AH258" i="5"/>
  <c r="AK258" i="5"/>
  <c r="AK307" i="5"/>
  <c r="AJ307" i="5"/>
  <c r="AI307" i="5"/>
  <c r="AH307" i="5"/>
  <c r="AK138" i="5"/>
  <c r="AJ138" i="5"/>
  <c r="AI138" i="5"/>
  <c r="AH138" i="5"/>
  <c r="BB29" i="5"/>
  <c r="BA29" i="5"/>
  <c r="AZ29" i="5"/>
  <c r="AX29" i="5"/>
  <c r="AK65" i="5"/>
  <c r="AJ65" i="5"/>
  <c r="AI65" i="5"/>
  <c r="AH65" i="5"/>
  <c r="AK96" i="5"/>
  <c r="AJ96" i="5"/>
  <c r="AI96" i="5"/>
  <c r="AH96" i="5"/>
  <c r="AK112" i="5"/>
  <c r="AJ112" i="5"/>
  <c r="AI112" i="5"/>
  <c r="AK165" i="5"/>
  <c r="AJ165" i="5"/>
  <c r="AI165" i="5"/>
  <c r="AH165" i="5"/>
  <c r="AJ278" i="5"/>
  <c r="AI278" i="5"/>
  <c r="AH278" i="5"/>
  <c r="AK278" i="5"/>
  <c r="BB4" i="5"/>
  <c r="BA4" i="5"/>
  <c r="AJ330" i="5"/>
  <c r="AI330" i="5"/>
  <c r="AH330" i="5"/>
  <c r="AK330" i="5"/>
  <c r="AK207" i="5"/>
  <c r="AJ207" i="5"/>
  <c r="AI207" i="5"/>
  <c r="AH207" i="5"/>
  <c r="AA207" i="5"/>
  <c r="BB78" i="5"/>
  <c r="BA78" i="5"/>
  <c r="BB53" i="5"/>
  <c r="BA53" i="5"/>
  <c r="AZ53" i="5"/>
  <c r="AX53" i="5"/>
  <c r="BB41" i="5"/>
  <c r="BA41" i="5"/>
  <c r="AK58" i="5"/>
  <c r="AJ58" i="5"/>
  <c r="AI58" i="5"/>
  <c r="AH58" i="5"/>
  <c r="AK66" i="5"/>
  <c r="AJ66" i="5"/>
  <c r="AI66" i="5"/>
  <c r="AH66" i="5"/>
  <c r="AK168" i="5"/>
  <c r="AJ168" i="5"/>
  <c r="AI168" i="5"/>
  <c r="BB77" i="5"/>
  <c r="BA77" i="5"/>
  <c r="AZ77" i="5"/>
  <c r="AX77" i="5"/>
  <c r="AK310" i="5"/>
  <c r="AI310" i="5"/>
  <c r="AH310" i="5"/>
  <c r="AK26" i="5"/>
  <c r="AI26" i="5"/>
  <c r="AI37" i="5"/>
  <c r="AK216" i="5"/>
  <c r="AI216" i="5"/>
  <c r="AH216" i="5"/>
  <c r="AI219" i="5"/>
  <c r="AH219" i="5"/>
  <c r="AA219" i="5"/>
  <c r="AK219" i="5"/>
  <c r="AJ219" i="5"/>
  <c r="AK124" i="5"/>
  <c r="AJ124" i="5"/>
  <c r="AI124" i="5"/>
  <c r="AK303" i="5"/>
  <c r="AI303" i="5"/>
  <c r="AJ303" i="5"/>
  <c r="AK268" i="5"/>
  <c r="AJ268" i="5"/>
  <c r="AI268" i="5"/>
  <c r="AH268" i="5"/>
  <c r="AK391" i="5"/>
  <c r="AI391" i="5"/>
  <c r="AH391" i="5"/>
  <c r="AK409" i="5"/>
  <c r="AK432" i="5"/>
  <c r="AJ432" i="5"/>
  <c r="AI432" i="5"/>
  <c r="AH432" i="5"/>
  <c r="AK226" i="5"/>
  <c r="AJ226" i="5"/>
  <c r="AI226" i="5"/>
  <c r="AH226" i="5"/>
  <c r="AK243" i="5"/>
  <c r="AI243" i="5"/>
  <c r="AH243" i="5"/>
  <c r="AK68" i="5"/>
  <c r="AJ68" i="5"/>
  <c r="AI68" i="5"/>
  <c r="AH68" i="5"/>
  <c r="AB68" i="5"/>
  <c r="V68" i="5"/>
  <c r="AK67" i="5"/>
  <c r="AJ67" i="5"/>
  <c r="AI67" i="5"/>
  <c r="AH67" i="5"/>
  <c r="AI446" i="5"/>
  <c r="AH446" i="5"/>
  <c r="AB446" i="5"/>
  <c r="AK446" i="5"/>
  <c r="AJ446" i="5"/>
  <c r="BB25" i="5"/>
  <c r="BA25" i="5"/>
  <c r="AZ25" i="5"/>
  <c r="AX25" i="5"/>
  <c r="BB57" i="5"/>
  <c r="BA57" i="5"/>
  <c r="AZ57" i="5"/>
  <c r="AX57" i="5"/>
  <c r="AK347" i="5"/>
  <c r="AJ347" i="5"/>
  <c r="AI347" i="5"/>
  <c r="AK196" i="5"/>
  <c r="AJ196" i="5"/>
  <c r="AI196" i="5"/>
  <c r="AH196" i="5"/>
  <c r="AI182" i="5"/>
  <c r="AH182" i="5"/>
  <c r="AK182" i="5"/>
  <c r="AJ182" i="5"/>
  <c r="AK175" i="5"/>
  <c r="AJ175" i="5"/>
  <c r="AH175" i="5"/>
  <c r="AI175" i="5"/>
  <c r="AK348" i="5"/>
  <c r="AJ348" i="5"/>
  <c r="AI348" i="5"/>
  <c r="AH348" i="5"/>
  <c r="AJ398" i="5"/>
  <c r="AJ349" i="5"/>
  <c r="AI220" i="5"/>
  <c r="AJ220" i="5"/>
  <c r="AJ431" i="5"/>
  <c r="BB75" i="5"/>
  <c r="BA75" i="5"/>
  <c r="AI157" i="5"/>
  <c r="AH157" i="5"/>
  <c r="AK157" i="5"/>
  <c r="BB43" i="5"/>
  <c r="BA43" i="5"/>
  <c r="AZ43" i="5"/>
  <c r="AX43" i="5"/>
  <c r="AI57" i="5"/>
  <c r="AH57" i="5"/>
  <c r="AK57" i="5"/>
  <c r="AJ91" i="5"/>
  <c r="AJ382" i="5"/>
  <c r="AI382" i="5"/>
  <c r="AH382" i="5"/>
  <c r="AK382" i="5"/>
  <c r="AK412" i="5"/>
  <c r="AI412" i="5"/>
  <c r="AJ412" i="5"/>
  <c r="AJ380" i="5"/>
  <c r="AI342" i="5"/>
  <c r="AK342" i="5"/>
  <c r="AJ342" i="5"/>
  <c r="AK88" i="5"/>
  <c r="AJ88" i="5"/>
  <c r="AI88" i="5"/>
  <c r="AH88" i="5"/>
  <c r="BB8" i="5"/>
  <c r="BA8" i="5"/>
  <c r="AJ21" i="5"/>
  <c r="AK233" i="5"/>
  <c r="AJ233" i="5"/>
  <c r="AI233" i="5"/>
  <c r="AH233" i="5"/>
  <c r="AI70" i="5"/>
  <c r="AK70" i="5"/>
  <c r="AJ70" i="5"/>
  <c r="AH70" i="5"/>
  <c r="AB70" i="5"/>
  <c r="V70" i="5"/>
  <c r="AI362" i="5"/>
  <c r="AK362" i="5"/>
  <c r="AJ362" i="5"/>
  <c r="AH362" i="5"/>
  <c r="AK125" i="5"/>
  <c r="AJ125" i="5"/>
  <c r="AI125" i="5"/>
  <c r="AH125" i="5"/>
  <c r="AA125" i="5"/>
  <c r="AK59" i="5"/>
  <c r="AJ59" i="5"/>
  <c r="AI59" i="5"/>
  <c r="AH59" i="5"/>
  <c r="AK86" i="5"/>
  <c r="AJ86" i="5"/>
  <c r="AI86" i="5"/>
  <c r="AH86" i="5"/>
  <c r="AB86" i="5"/>
  <c r="V86" i="5"/>
  <c r="AK77" i="5"/>
  <c r="AJ77" i="5"/>
  <c r="AI77" i="5"/>
  <c r="AK213" i="5"/>
  <c r="AJ213" i="5"/>
  <c r="AI213" i="5"/>
  <c r="AH213" i="5"/>
  <c r="BB44" i="5"/>
  <c r="BA44" i="5"/>
  <c r="AZ44" i="5"/>
  <c r="AX44" i="5"/>
  <c r="AK427" i="5"/>
  <c r="AJ427" i="5"/>
  <c r="AI427" i="5"/>
  <c r="AI299" i="5"/>
  <c r="AK299" i="5"/>
  <c r="AJ299" i="5"/>
  <c r="AI241" i="5"/>
  <c r="AH241" i="5"/>
  <c r="AK241" i="5"/>
  <c r="AJ241" i="5"/>
  <c r="AK113" i="5"/>
  <c r="AJ113" i="5"/>
  <c r="AH113" i="5"/>
  <c r="AB113" i="5"/>
  <c r="V113" i="5"/>
  <c r="AI113" i="5"/>
  <c r="BB63" i="5"/>
  <c r="BA63" i="5"/>
  <c r="AZ63" i="5"/>
  <c r="AX63" i="5"/>
  <c r="BB15" i="5"/>
  <c r="BA15" i="5"/>
  <c r="AZ15" i="5"/>
  <c r="AX15" i="5"/>
  <c r="BB10" i="5"/>
  <c r="BA10" i="5"/>
  <c r="AZ10" i="5"/>
  <c r="AX10" i="5"/>
  <c r="AK212" i="5"/>
  <c r="AJ212" i="5"/>
  <c r="AH212" i="5"/>
  <c r="AB212" i="5"/>
  <c r="AI212" i="5"/>
  <c r="AK294" i="5"/>
  <c r="AJ294" i="5"/>
  <c r="AH294" i="5"/>
  <c r="AI294" i="5"/>
  <c r="AK130" i="5"/>
  <c r="AJ130" i="5"/>
  <c r="AI130" i="5"/>
  <c r="AK300" i="5"/>
  <c r="AJ300" i="5"/>
  <c r="AI300" i="5"/>
  <c r="AK204" i="5"/>
  <c r="AJ204" i="5"/>
  <c r="AI204" i="5"/>
  <c r="AH204" i="5"/>
  <c r="AB204" i="5"/>
  <c r="W204" i="5"/>
  <c r="AK191" i="5"/>
  <c r="AJ191" i="5"/>
  <c r="AI191" i="5"/>
  <c r="AK147" i="5"/>
  <c r="AJ147" i="5"/>
  <c r="AI147" i="5"/>
  <c r="BB17" i="5"/>
  <c r="BA17" i="5"/>
  <c r="AZ17" i="5"/>
  <c r="AX17" i="5"/>
  <c r="AK262" i="5"/>
  <c r="AJ262" i="5"/>
  <c r="AI262" i="5"/>
  <c r="AH262" i="5"/>
  <c r="BB60" i="5"/>
  <c r="BA60" i="5"/>
  <c r="AZ60" i="5"/>
  <c r="AX60" i="5"/>
  <c r="AJ324" i="5"/>
  <c r="AK287" i="5"/>
  <c r="AI287" i="5"/>
  <c r="AH287" i="5"/>
  <c r="BB12" i="5"/>
  <c r="BA12" i="5"/>
  <c r="AZ12" i="5"/>
  <c r="AX12" i="5"/>
  <c r="AJ283" i="5"/>
  <c r="AH283" i="5"/>
  <c r="AK283" i="5"/>
  <c r="AJ281" i="5"/>
  <c r="AH281" i="5"/>
  <c r="AI281" i="5"/>
  <c r="AK281" i="5"/>
  <c r="AI179" i="5"/>
  <c r="AJ179" i="5"/>
  <c r="AH179" i="5"/>
  <c r="AA179" i="5"/>
  <c r="AK176" i="5"/>
  <c r="AJ176" i="5"/>
  <c r="AH176" i="5"/>
  <c r="AI176" i="5"/>
  <c r="AK120" i="5"/>
  <c r="AJ120" i="5"/>
  <c r="AH120" i="5"/>
  <c r="AB120" i="5"/>
  <c r="W120" i="5"/>
  <c r="AI120" i="5"/>
  <c r="BA80" i="5"/>
  <c r="BB80" i="5"/>
  <c r="BB61" i="5"/>
  <c r="BA61" i="5"/>
  <c r="BB18" i="5"/>
  <c r="BA18" i="5"/>
  <c r="AZ18" i="5"/>
  <c r="AX18" i="5"/>
  <c r="BA28" i="5"/>
  <c r="AZ28" i="5"/>
  <c r="AX28" i="5"/>
  <c r="BB28" i="5"/>
  <c r="AK61" i="5"/>
  <c r="AJ61" i="5"/>
  <c r="AI61" i="5"/>
  <c r="AH61" i="5"/>
  <c r="AI298" i="5"/>
  <c r="AK298" i="5"/>
  <c r="AJ298" i="5"/>
  <c r="AK329" i="5"/>
  <c r="AJ329" i="5"/>
  <c r="AI329" i="5"/>
  <c r="AH329" i="5"/>
  <c r="AK311" i="5"/>
  <c r="AJ311" i="5"/>
  <c r="AI311" i="5"/>
  <c r="AJ279" i="5"/>
  <c r="AI279" i="5"/>
  <c r="AH279" i="5"/>
  <c r="AK279" i="5"/>
  <c r="BA58" i="5"/>
  <c r="BB58" i="5"/>
  <c r="AK76" i="5"/>
  <c r="AJ76" i="5"/>
  <c r="AI76" i="5"/>
  <c r="AK296" i="5"/>
  <c r="AJ296" i="5"/>
  <c r="AI296" i="5"/>
  <c r="AH296" i="5"/>
  <c r="AK195" i="5"/>
  <c r="AJ195" i="5"/>
  <c r="AI195" i="5"/>
  <c r="AH195" i="5"/>
  <c r="AK292" i="5"/>
  <c r="AJ292" i="5"/>
  <c r="AI292" i="5"/>
  <c r="AH292" i="5"/>
  <c r="AK354" i="5"/>
  <c r="AJ354" i="5"/>
  <c r="AI354" i="5"/>
  <c r="AK232" i="5"/>
  <c r="AJ232" i="5"/>
  <c r="AI232" i="5"/>
  <c r="AH232" i="5"/>
  <c r="BA64" i="5"/>
  <c r="BB64" i="5"/>
  <c r="AK69" i="5"/>
  <c r="AJ69" i="5"/>
  <c r="AI69" i="5"/>
  <c r="AI453" i="5"/>
  <c r="AK453" i="5"/>
  <c r="AJ453" i="5"/>
  <c r="AI177" i="5"/>
  <c r="AK177" i="5"/>
  <c r="AJ177" i="5"/>
  <c r="AK274" i="5"/>
  <c r="AJ274" i="5"/>
  <c r="AI274" i="5"/>
  <c r="AH274" i="5"/>
  <c r="AK135" i="5"/>
  <c r="AJ135" i="5"/>
  <c r="AI135" i="5"/>
  <c r="AJ49" i="5"/>
  <c r="AI49" i="5"/>
  <c r="AH49" i="5"/>
  <c r="AK49" i="5"/>
  <c r="AK442" i="5"/>
  <c r="AI442" i="5"/>
  <c r="AJ442" i="5"/>
  <c r="AK352" i="5"/>
  <c r="AJ352" i="5"/>
  <c r="AI352" i="5"/>
  <c r="BB49" i="5"/>
  <c r="BA49" i="5"/>
  <c r="AZ49" i="5"/>
  <c r="AX49" i="5"/>
  <c r="AH434" i="5"/>
  <c r="AH396" i="5"/>
  <c r="AB396" i="5"/>
  <c r="X396" i="5"/>
  <c r="AA318" i="5"/>
  <c r="AH413" i="5"/>
  <c r="AH417" i="5"/>
  <c r="AH456" i="5"/>
  <c r="AA434" i="5"/>
  <c r="AB434" i="5"/>
  <c r="Y434" i="5"/>
  <c r="AH451" i="5"/>
  <c r="AB374" i="5"/>
  <c r="Y374" i="5"/>
  <c r="AB397" i="5"/>
  <c r="Y397" i="5"/>
  <c r="AA397" i="5"/>
  <c r="AD397" i="5"/>
  <c r="AA466" i="5"/>
  <c r="AE466" i="5"/>
  <c r="AB56" i="5"/>
  <c r="V56" i="5"/>
  <c r="AA56" i="5"/>
  <c r="AB94" i="5"/>
  <c r="V94" i="5"/>
  <c r="AH228" i="5"/>
  <c r="AH466" i="5"/>
  <c r="AB466" i="5"/>
  <c r="Y466" i="5"/>
  <c r="AB97" i="5"/>
  <c r="V97" i="5"/>
  <c r="AA328" i="5"/>
  <c r="AA299" i="5"/>
  <c r="AD299" i="5"/>
  <c r="AB102" i="5"/>
  <c r="V102" i="5"/>
  <c r="AA102" i="5"/>
  <c r="AB274" i="5"/>
  <c r="W274" i="5"/>
  <c r="AA274" i="5"/>
  <c r="AH29" i="5"/>
  <c r="AH376" i="5"/>
  <c r="AH45" i="5"/>
  <c r="AB207" i="5"/>
  <c r="W207" i="5"/>
  <c r="AH97" i="5"/>
  <c r="AA97" i="5"/>
  <c r="AH201" i="5"/>
  <c r="AB307" i="5"/>
  <c r="W307" i="5"/>
  <c r="AA307" i="5"/>
  <c r="AB213" i="5"/>
  <c r="W213" i="5"/>
  <c r="AA213" i="5"/>
  <c r="AB237" i="5"/>
  <c r="X237" i="5"/>
  <c r="AZ42" i="5"/>
  <c r="AX42" i="5"/>
  <c r="AB52" i="5"/>
  <c r="V52" i="5"/>
  <c r="AA52" i="5"/>
  <c r="AB226" i="5"/>
  <c r="W226" i="5"/>
  <c r="AB218" i="5"/>
  <c r="W218" i="5"/>
  <c r="AA178" i="5"/>
  <c r="AD178" i="5"/>
  <c r="AB178" i="5"/>
  <c r="W178" i="5"/>
  <c r="AB60" i="5"/>
  <c r="V60" i="5"/>
  <c r="AB125" i="5"/>
  <c r="W125" i="5"/>
  <c r="AB382" i="5"/>
  <c r="Y382" i="5"/>
  <c r="AA382" i="5"/>
  <c r="AA86" i="5"/>
  <c r="AH220" i="5"/>
  <c r="AD440" i="5"/>
  <c r="AE440" i="5"/>
  <c r="AH135" i="5"/>
  <c r="AH177" i="5"/>
  <c r="AZ64" i="5"/>
  <c r="AX64" i="5"/>
  <c r="AH76" i="5"/>
  <c r="AH311" i="5"/>
  <c r="AH298" i="5"/>
  <c r="AB298" i="5"/>
  <c r="AZ61" i="5"/>
  <c r="AX61" i="5"/>
  <c r="AH147" i="5"/>
  <c r="AH412" i="5"/>
  <c r="AA412" i="5"/>
  <c r="AZ75" i="5"/>
  <c r="AX75" i="5"/>
  <c r="AH347" i="5"/>
  <c r="AH124" i="5"/>
  <c r="AZ41" i="5"/>
  <c r="AX41" i="5"/>
  <c r="AH267" i="5"/>
  <c r="AH75" i="5"/>
  <c r="AZ6" i="5"/>
  <c r="AX6" i="5"/>
  <c r="AH328" i="5"/>
  <c r="AB328" i="5"/>
  <c r="W328" i="5"/>
  <c r="AH340" i="5"/>
  <c r="AH167" i="5"/>
  <c r="AH218" i="5"/>
  <c r="AA218" i="5"/>
  <c r="AH172" i="5"/>
  <c r="AZ2" i="5"/>
  <c r="AX2" i="5"/>
  <c r="AH252" i="5"/>
  <c r="AH163" i="5"/>
  <c r="AH344" i="5"/>
  <c r="AZ67" i="5"/>
  <c r="AX67" i="5"/>
  <c r="AZ54" i="5"/>
  <c r="AX54" i="5"/>
  <c r="AZ36" i="5"/>
  <c r="AX36" i="5"/>
  <c r="AZ9" i="5"/>
  <c r="AX9" i="5"/>
  <c r="AZ34" i="5"/>
  <c r="AX34" i="5"/>
  <c r="AH52" i="5"/>
  <c r="AH327" i="5"/>
  <c r="AH277" i="5"/>
  <c r="AH85" i="5"/>
  <c r="AZ51" i="5"/>
  <c r="AX51" i="5"/>
  <c r="AH50" i="5"/>
  <c r="AZ7" i="5"/>
  <c r="AX7" i="5"/>
  <c r="AH133" i="5"/>
  <c r="AA133" i="5"/>
  <c r="AD133" i="5"/>
  <c r="AB72" i="5"/>
  <c r="V72" i="5"/>
  <c r="AA72" i="5"/>
  <c r="AB230" i="5"/>
  <c r="W230" i="5"/>
  <c r="AA230" i="5"/>
  <c r="AB288" i="5"/>
  <c r="W288" i="5"/>
  <c r="AA288" i="5"/>
  <c r="AD288" i="5"/>
  <c r="AB424" i="5"/>
  <c r="Y424" i="5"/>
  <c r="AA424" i="5"/>
  <c r="AE424" i="5"/>
  <c r="AB242" i="5"/>
  <c r="W242" i="5"/>
  <c r="AB346" i="5"/>
  <c r="V346" i="5"/>
  <c r="AA346" i="5"/>
  <c r="AA290" i="5"/>
  <c r="AB290" i="5"/>
  <c r="W290" i="5"/>
  <c r="AA82" i="5"/>
  <c r="AB82" i="5"/>
  <c r="V82" i="5"/>
  <c r="AA342" i="5"/>
  <c r="AB363" i="5"/>
  <c r="W363" i="5"/>
  <c r="AA363" i="5"/>
  <c r="W298" i="5"/>
  <c r="AB325" i="5"/>
  <c r="W325" i="5"/>
  <c r="AA325" i="5"/>
  <c r="AB180" i="5"/>
  <c r="W180" i="5"/>
  <c r="AA180" i="5"/>
  <c r="AB217" i="5"/>
  <c r="W217" i="5"/>
  <c r="AA120" i="5"/>
  <c r="AE120" i="5"/>
  <c r="AB323" i="5"/>
  <c r="W323" i="5"/>
  <c r="AA232" i="5"/>
  <c r="AB232" i="5"/>
  <c r="W232" i="5"/>
  <c r="AB277" i="5"/>
  <c r="W277" i="5"/>
  <c r="AA277" i="5"/>
  <c r="AA419" i="5"/>
  <c r="AB419" i="5"/>
  <c r="V419" i="5"/>
  <c r="AB332" i="5"/>
  <c r="W332" i="5"/>
  <c r="AA332" i="5"/>
  <c r="AH404" i="5"/>
  <c r="AA264" i="5"/>
  <c r="AB264" i="5"/>
  <c r="W264" i="5"/>
  <c r="AB272" i="5"/>
  <c r="W272" i="5"/>
  <c r="AA272" i="5"/>
  <c r="AA68" i="5"/>
  <c r="AD68" i="5"/>
  <c r="AB55" i="5"/>
  <c r="V55" i="5"/>
  <c r="AA55" i="5"/>
  <c r="AB321" i="5"/>
  <c r="W321" i="5"/>
  <c r="AA321" i="5"/>
  <c r="AH411" i="5"/>
  <c r="AB222" i="5"/>
  <c r="W222" i="5"/>
  <c r="AA222" i="5"/>
  <c r="AB192" i="5"/>
  <c r="W192" i="5"/>
  <c r="AA192" i="5"/>
  <c r="AA183" i="5"/>
  <c r="AB183" i="5"/>
  <c r="W183" i="5"/>
  <c r="AB95" i="5"/>
  <c r="V95" i="5"/>
  <c r="AA95" i="5"/>
  <c r="AE95" i="5"/>
  <c r="AB219" i="5"/>
  <c r="W219" i="5"/>
  <c r="AB196" i="5"/>
  <c r="W196" i="5"/>
  <c r="AA196" i="5"/>
  <c r="AA143" i="5"/>
  <c r="AB143" i="5"/>
  <c r="W143" i="5"/>
  <c r="AB312" i="5"/>
  <c r="W312" i="5"/>
  <c r="AA312" i="5"/>
  <c r="AB201" i="5"/>
  <c r="W201" i="5"/>
  <c r="AA201" i="5"/>
  <c r="AB58" i="5"/>
  <c r="V58" i="5"/>
  <c r="AB432" i="5"/>
  <c r="Y432" i="5"/>
  <c r="AE397" i="5"/>
  <c r="AB305" i="5"/>
  <c r="W305" i="5"/>
  <c r="AA305" i="5"/>
  <c r="AZ80" i="5"/>
  <c r="AX80" i="5"/>
  <c r="AB194" i="5"/>
  <c r="W194" i="5"/>
  <c r="AH299" i="5"/>
  <c r="AB299" i="5"/>
  <c r="W299" i="5"/>
  <c r="AB335" i="5"/>
  <c r="W335" i="5"/>
  <c r="AA335" i="5"/>
  <c r="AA238" i="5"/>
  <c r="AB238" i="5"/>
  <c r="W238" i="5"/>
  <c r="AA247" i="5"/>
  <c r="AB247" i="5"/>
  <c r="W247" i="5"/>
  <c r="AE463" i="5"/>
  <c r="AD463" i="5"/>
  <c r="W205" i="5"/>
  <c r="AA205" i="5"/>
  <c r="AH341" i="5"/>
  <c r="W212" i="5"/>
  <c r="AA212" i="5"/>
  <c r="AH221" i="5"/>
  <c r="AA221" i="5"/>
  <c r="AE221" i="5"/>
  <c r="AA396" i="5"/>
  <c r="AA294" i="5"/>
  <c r="AB294" i="5"/>
  <c r="W294" i="5"/>
  <c r="AA107" i="5"/>
  <c r="AA306" i="5"/>
  <c r="AB306" i="5"/>
  <c r="W306" i="5"/>
  <c r="AZ72" i="5"/>
  <c r="AX72" i="5"/>
  <c r="AH442" i="5"/>
  <c r="AH453" i="5"/>
  <c r="AB453" i="5"/>
  <c r="Y453" i="5"/>
  <c r="AB111" i="5"/>
  <c r="V111" i="5"/>
  <c r="AA111" i="5"/>
  <c r="AH342" i="5"/>
  <c r="AB342" i="5"/>
  <c r="X342" i="5"/>
  <c r="AE434" i="5"/>
  <c r="AD434" i="5"/>
  <c r="AH352" i="5"/>
  <c r="AH69" i="5"/>
  <c r="AH354" i="5"/>
  <c r="AZ58" i="5"/>
  <c r="AX58" i="5"/>
  <c r="AH130" i="5"/>
  <c r="AA130" i="5"/>
  <c r="AH427" i="5"/>
  <c r="AH77" i="5"/>
  <c r="AZ8" i="5"/>
  <c r="AX8" i="5"/>
  <c r="AH26" i="5"/>
  <c r="AB26" i="5"/>
  <c r="AH168" i="5"/>
  <c r="AZ78" i="5"/>
  <c r="AX78" i="5"/>
  <c r="AZ4" i="5"/>
  <c r="AX4" i="5"/>
  <c r="AH112" i="5"/>
  <c r="AH399" i="5"/>
  <c r="AH94" i="5"/>
  <c r="AA94" i="5"/>
  <c r="AE94" i="5"/>
  <c r="AH146" i="5"/>
  <c r="AZ55" i="5"/>
  <c r="AX55" i="5"/>
  <c r="AH237" i="5"/>
  <c r="AA237" i="5"/>
  <c r="AZ73" i="5"/>
  <c r="AX73" i="5"/>
  <c r="AH79" i="5"/>
  <c r="AH202" i="5"/>
  <c r="AA202" i="5"/>
  <c r="AD202" i="5"/>
  <c r="AH286" i="5"/>
  <c r="AA286" i="5"/>
  <c r="AH388" i="5"/>
  <c r="AB388" i="5"/>
  <c r="Y388" i="5"/>
  <c r="AH379" i="5"/>
  <c r="AB379" i="5"/>
  <c r="V379" i="5"/>
  <c r="AH89" i="5"/>
  <c r="AH271" i="5"/>
  <c r="AH425" i="5"/>
  <c r="AH184" i="5"/>
  <c r="AA184" i="5"/>
  <c r="AE184" i="5"/>
  <c r="AH210" i="5"/>
  <c r="AH48" i="5"/>
  <c r="AH387" i="5"/>
  <c r="AH343" i="5"/>
  <c r="AA343" i="5"/>
  <c r="AH95" i="5"/>
  <c r="AZ31" i="5"/>
  <c r="AX31" i="5"/>
  <c r="AZ48" i="5"/>
  <c r="AX48" i="5"/>
  <c r="AZ39" i="5"/>
  <c r="AX39" i="5"/>
  <c r="AH63" i="5"/>
  <c r="AZ66" i="5"/>
  <c r="AX66" i="5"/>
  <c r="AH22" i="5"/>
  <c r="AZ46" i="5"/>
  <c r="AX46" i="5"/>
  <c r="AH318" i="5"/>
  <c r="AB318" i="5"/>
  <c r="W318" i="5"/>
  <c r="AH110" i="5"/>
  <c r="AH320" i="5"/>
  <c r="AH351" i="5"/>
  <c r="AB351" i="5"/>
  <c r="W351" i="5"/>
  <c r="AH323" i="5"/>
  <c r="AA323" i="5"/>
  <c r="AD323" i="5"/>
  <c r="AH415" i="5"/>
  <c r="AB415" i="5"/>
  <c r="AH445" i="5"/>
  <c r="AH60" i="5"/>
  <c r="AA60" i="5"/>
  <c r="AH242" i="5"/>
  <c r="AA242" i="5"/>
  <c r="AA459" i="5"/>
  <c r="AB459" i="5"/>
  <c r="Y459" i="5"/>
  <c r="AB329" i="5"/>
  <c r="W329" i="5"/>
  <c r="AA329" i="5"/>
  <c r="AD329" i="5"/>
  <c r="AA70" i="5"/>
  <c r="AE70" i="5"/>
  <c r="AB267" i="5"/>
  <c r="W267" i="5"/>
  <c r="AA267" i="5"/>
  <c r="AE267" i="5"/>
  <c r="AB57" i="5"/>
  <c r="V57" i="5"/>
  <c r="AA57" i="5"/>
  <c r="AA117" i="5"/>
  <c r="AB117" i="5"/>
  <c r="W117" i="5"/>
  <c r="AB84" i="5"/>
  <c r="V84" i="5"/>
  <c r="AA84" i="5"/>
  <c r="AD84" i="5"/>
  <c r="AB134" i="5"/>
  <c r="W134" i="5"/>
  <c r="AA134" i="5"/>
  <c r="AE134" i="5"/>
  <c r="AB376" i="5"/>
  <c r="V376" i="5"/>
  <c r="AA376" i="5"/>
  <c r="AB308" i="5"/>
  <c r="W308" i="5"/>
  <c r="AA308" i="5"/>
  <c r="AD308" i="5"/>
  <c r="AA90" i="5"/>
  <c r="AB211" i="5"/>
  <c r="W211" i="5"/>
  <c r="AA211" i="5"/>
  <c r="AB36" i="5"/>
  <c r="V36" i="5"/>
  <c r="AA344" i="5"/>
  <c r="AB344" i="5"/>
  <c r="W344" i="5"/>
  <c r="AA311" i="5"/>
  <c r="AB311" i="5"/>
  <c r="W311" i="5"/>
  <c r="AA122" i="5"/>
  <c r="AB122" i="5"/>
  <c r="W122" i="5"/>
  <c r="AA258" i="5"/>
  <c r="AD258" i="5"/>
  <c r="AB258" i="5"/>
  <c r="W258" i="5"/>
  <c r="V26" i="5"/>
  <c r="AA26" i="5"/>
  <c r="AB399" i="5"/>
  <c r="Y399" i="5"/>
  <c r="AA399" i="5"/>
  <c r="AA248" i="5"/>
  <c r="AB248" i="5"/>
  <c r="W248" i="5"/>
  <c r="AB133" i="5"/>
  <c r="V133" i="5"/>
  <c r="AB371" i="5"/>
  <c r="V371" i="5"/>
  <c r="AA371" i="5"/>
  <c r="AA405" i="5"/>
  <c r="AE405" i="5"/>
  <c r="AB405" i="5"/>
  <c r="V405" i="5"/>
  <c r="Y415" i="5"/>
  <c r="AA220" i="5"/>
  <c r="AB220" i="5"/>
  <c r="W220" i="5"/>
  <c r="AB221" i="5"/>
  <c r="W221" i="5"/>
  <c r="AB147" i="5"/>
  <c r="V147" i="5"/>
  <c r="AA147" i="5"/>
  <c r="AD147" i="5"/>
  <c r="AA118" i="5"/>
  <c r="AB118" i="5"/>
  <c r="W118" i="5"/>
  <c r="AB303" i="5"/>
  <c r="W303" i="5"/>
  <c r="AA190" i="5"/>
  <c r="AE190" i="5"/>
  <c r="AB190" i="5"/>
  <c r="W190" i="5"/>
  <c r="AB316" i="5"/>
  <c r="W316" i="5"/>
  <c r="AA316" i="5"/>
  <c r="AH303" i="5"/>
  <c r="AA303" i="5"/>
  <c r="AE303" i="5"/>
  <c r="AA281" i="5"/>
  <c r="AE281" i="5"/>
  <c r="AB281" i="5"/>
  <c r="W281" i="5"/>
  <c r="AB179" i="5"/>
  <c r="W179" i="5"/>
  <c r="AA198" i="5"/>
  <c r="AB198" i="5"/>
  <c r="W198" i="5"/>
  <c r="AA186" i="5"/>
  <c r="AE186" i="5"/>
  <c r="AB186" i="5"/>
  <c r="W186" i="5"/>
  <c r="AB25" i="5"/>
  <c r="V25" i="5"/>
  <c r="AB418" i="5"/>
  <c r="Y418" i="5"/>
  <c r="AA418" i="5"/>
  <c r="AA368" i="5"/>
  <c r="AB368" i="5"/>
  <c r="W368" i="5"/>
  <c r="AB130" i="5"/>
  <c r="W130" i="5"/>
  <c r="AB279" i="5"/>
  <c r="W279" i="5"/>
  <c r="AA279" i="5"/>
  <c r="AB292" i="5"/>
  <c r="W292" i="5"/>
  <c r="AA292" i="5"/>
  <c r="AB348" i="5"/>
  <c r="W348" i="5"/>
  <c r="AA348" i="5"/>
  <c r="AD348" i="5"/>
  <c r="AZ3" i="5"/>
  <c r="AX3" i="5"/>
  <c r="AB202" i="5"/>
  <c r="W202" i="5"/>
  <c r="AB154" i="5"/>
  <c r="V154" i="5"/>
  <c r="AA154" i="5"/>
  <c r="AE154" i="5"/>
  <c r="AB35" i="5"/>
  <c r="V35" i="5"/>
  <c r="AA35" i="5"/>
  <c r="AD35" i="5"/>
  <c r="AZ21" i="5"/>
  <c r="AX21" i="5"/>
  <c r="AA340" i="5"/>
  <c r="AB340" i="5"/>
  <c r="X340" i="5"/>
  <c r="AB284" i="5"/>
  <c r="W284" i="5"/>
  <c r="AA284" i="5"/>
  <c r="AA204" i="5"/>
  <c r="AE204" i="5"/>
  <c r="AA269" i="5"/>
  <c r="AB269" i="5"/>
  <c r="W269" i="5"/>
  <c r="AD281" i="5"/>
  <c r="AD267" i="5"/>
  <c r="AD405" i="5"/>
  <c r="AD122" i="5"/>
  <c r="AE122" i="5"/>
  <c r="AB355" i="5"/>
  <c r="W355" i="5"/>
  <c r="AA355" i="5"/>
  <c r="AB327" i="5"/>
  <c r="W327" i="5"/>
  <c r="AA327" i="5"/>
  <c r="AB67" i="5"/>
  <c r="V67" i="5"/>
  <c r="AA67" i="5"/>
  <c r="AE67" i="5"/>
  <c r="AA366" i="5"/>
  <c r="AB366" i="5"/>
  <c r="W366" i="5"/>
  <c r="AB161" i="5"/>
  <c r="V161" i="5"/>
  <c r="AA161" i="5"/>
  <c r="AD95" i="5"/>
  <c r="AD192" i="5"/>
  <c r="AE192" i="5"/>
  <c r="AE323" i="5"/>
  <c r="AD325" i="5"/>
  <c r="AE325" i="5"/>
  <c r="AD424" i="5"/>
  <c r="AE288" i="5"/>
  <c r="AA451" i="5"/>
  <c r="AB451" i="5"/>
  <c r="Y451" i="5"/>
  <c r="AB151" i="5"/>
  <c r="V151" i="5"/>
  <c r="AA151" i="5"/>
  <c r="AB404" i="5"/>
  <c r="Y404" i="5"/>
  <c r="AA404" i="5"/>
  <c r="AA314" i="5"/>
  <c r="AB314" i="5"/>
  <c r="W314" i="5"/>
  <c r="AE178" i="5"/>
  <c r="AE307" i="5"/>
  <c r="AD307" i="5"/>
  <c r="AD102" i="5"/>
  <c r="AE102" i="5"/>
  <c r="AE56" i="5"/>
  <c r="AD56" i="5"/>
  <c r="AE348" i="5"/>
  <c r="AD134" i="5"/>
  <c r="AA446" i="5"/>
  <c r="Y446" i="5"/>
  <c r="AE35" i="5"/>
  <c r="AE133" i="5"/>
  <c r="AE26" i="5"/>
  <c r="AD26" i="5"/>
  <c r="AE36" i="5"/>
  <c r="AD36" i="5"/>
  <c r="AB85" i="5"/>
  <c r="V85" i="5"/>
  <c r="AA85" i="5"/>
  <c r="AA341" i="5"/>
  <c r="AB341" i="5"/>
  <c r="X341" i="5"/>
  <c r="AB89" i="5"/>
  <c r="V89" i="5"/>
  <c r="AA89" i="5"/>
  <c r="AB170" i="5"/>
  <c r="W170" i="5"/>
  <c r="AA170" i="5"/>
  <c r="AD205" i="5"/>
  <c r="AE205" i="5"/>
  <c r="AE82" i="5"/>
  <c r="AD82" i="5"/>
  <c r="AB416" i="5"/>
  <c r="V416" i="5"/>
  <c r="AA416" i="5"/>
  <c r="AD237" i="5"/>
  <c r="AE237" i="5"/>
  <c r="AD204" i="5"/>
  <c r="AE399" i="5"/>
  <c r="AD399" i="5"/>
  <c r="AE329" i="5"/>
  <c r="AE202" i="5"/>
  <c r="AE279" i="5"/>
  <c r="AD279" i="5"/>
  <c r="AD418" i="5"/>
  <c r="AE418" i="5"/>
  <c r="AD190" i="5"/>
  <c r="AB347" i="5"/>
  <c r="W347" i="5"/>
  <c r="AA347" i="5"/>
  <c r="AB42" i="5"/>
  <c r="V42" i="5"/>
  <c r="AA42" i="5"/>
  <c r="AA253" i="5"/>
  <c r="AB253" i="5"/>
  <c r="X253" i="5"/>
  <c r="AB184" i="5"/>
  <c r="W184" i="5"/>
  <c r="AD294" i="5"/>
  <c r="AE294" i="5"/>
  <c r="AB297" i="5"/>
  <c r="W297" i="5"/>
  <c r="AA297" i="5"/>
  <c r="AE201" i="5"/>
  <c r="AD201" i="5"/>
  <c r="AE312" i="5"/>
  <c r="AD312" i="5"/>
  <c r="AD222" i="5"/>
  <c r="AE222" i="5"/>
  <c r="AD230" i="5"/>
  <c r="AE230" i="5"/>
  <c r="AB326" i="5"/>
  <c r="W326" i="5"/>
  <c r="AA326" i="5"/>
  <c r="AE326" i="5"/>
  <c r="AD382" i="5"/>
  <c r="AE382" i="5"/>
  <c r="AE218" i="5"/>
  <c r="AD218" i="5"/>
  <c r="AD213" i="5"/>
  <c r="AE213" i="5"/>
  <c r="AA29" i="5"/>
  <c r="AD29" i="5"/>
  <c r="AB29" i="5"/>
  <c r="V29" i="5"/>
  <c r="AD97" i="5"/>
  <c r="AE97" i="5"/>
  <c r="AE340" i="5"/>
  <c r="AD340" i="5"/>
  <c r="AE368" i="5"/>
  <c r="AD368" i="5"/>
  <c r="AD154" i="5"/>
  <c r="AE198" i="5"/>
  <c r="AD198" i="5"/>
  <c r="AE308" i="5"/>
  <c r="AD70" i="5"/>
  <c r="AB445" i="5"/>
  <c r="Y445" i="5"/>
  <c r="AA445" i="5"/>
  <c r="AB96" i="5"/>
  <c r="V96" i="5"/>
  <c r="AA96" i="5"/>
  <c r="AE96" i="5"/>
  <c r="AE306" i="5"/>
  <c r="AD306" i="5"/>
  <c r="AB137" i="5"/>
  <c r="W137" i="5"/>
  <c r="AA137" i="5"/>
  <c r="AE238" i="5"/>
  <c r="AD238" i="5"/>
  <c r="AE68" i="5"/>
  <c r="AD419" i="5"/>
  <c r="AE419" i="5"/>
  <c r="AE232" i="5"/>
  <c r="AD232" i="5"/>
  <c r="AD286" i="5"/>
  <c r="AE286" i="5"/>
  <c r="AD290" i="5"/>
  <c r="AE290" i="5"/>
  <c r="AB176" i="5"/>
  <c r="W176" i="5"/>
  <c r="AA176" i="5"/>
  <c r="AB227" i="5"/>
  <c r="W227" i="5"/>
  <c r="AA227" i="5"/>
  <c r="AB268" i="5"/>
  <c r="W268" i="5"/>
  <c r="AA268" i="5"/>
  <c r="AD274" i="5"/>
  <c r="AE274" i="5"/>
  <c r="AE299" i="5"/>
  <c r="AE220" i="5"/>
  <c r="AD220" i="5"/>
  <c r="AE258" i="5"/>
  <c r="AB65" i="5"/>
  <c r="V65" i="5"/>
  <c r="AB243" i="5"/>
  <c r="W243" i="5"/>
  <c r="AA243" i="5"/>
  <c r="AB210" i="5"/>
  <c r="W210" i="5"/>
  <c r="AA210" i="5"/>
  <c r="AE210" i="5"/>
  <c r="AD111" i="5"/>
  <c r="AE111" i="5"/>
  <c r="AD335" i="5"/>
  <c r="AE335" i="5"/>
  <c r="AE194" i="5"/>
  <c r="AD194" i="5"/>
  <c r="AD196" i="5"/>
  <c r="AE196" i="5"/>
  <c r="AD264" i="5"/>
  <c r="AE264" i="5"/>
  <c r="AB400" i="5"/>
  <c r="Y400" i="5"/>
  <c r="AA400" i="5"/>
  <c r="AE342" i="5"/>
  <c r="AD342" i="5"/>
  <c r="AE346" i="5"/>
  <c r="AD346" i="5"/>
  <c r="AE72" i="5"/>
  <c r="AD72" i="5"/>
  <c r="AB437" i="5"/>
  <c r="Y437" i="5"/>
  <c r="AA437" i="5"/>
  <c r="AB310" i="5"/>
  <c r="W310" i="5"/>
  <c r="AA310" i="5"/>
  <c r="AB75" i="5"/>
  <c r="V75" i="5"/>
  <c r="AA75" i="5"/>
  <c r="AE75" i="5"/>
  <c r="AD86" i="5"/>
  <c r="AE86" i="5"/>
  <c r="AE311" i="5"/>
  <c r="AD311" i="5"/>
  <c r="AD117" i="5"/>
  <c r="AE117" i="5"/>
  <c r="AE459" i="5"/>
  <c r="AD459" i="5"/>
  <c r="AB241" i="5"/>
  <c r="W241" i="5"/>
  <c r="AA241" i="5"/>
  <c r="AD269" i="5"/>
  <c r="AE269" i="5"/>
  <c r="AE130" i="5"/>
  <c r="AD130" i="5"/>
  <c r="AE179" i="5"/>
  <c r="AD179" i="5"/>
  <c r="AE371" i="5"/>
  <c r="AD371" i="5"/>
  <c r="AE376" i="5"/>
  <c r="AD376" i="5"/>
  <c r="AB88" i="5"/>
  <c r="V88" i="5"/>
  <c r="AA88" i="5"/>
  <c r="AA417" i="5"/>
  <c r="AB417" i="5"/>
  <c r="V417" i="5"/>
  <c r="AB153" i="5"/>
  <c r="W153" i="5"/>
  <c r="AA153" i="5"/>
  <c r="AD153" i="5"/>
  <c r="AB426" i="5"/>
  <c r="Y426" i="5"/>
  <c r="AB317" i="5"/>
  <c r="W317" i="5"/>
  <c r="AA317" i="5"/>
  <c r="AA113" i="5"/>
  <c r="AD113" i="5"/>
  <c r="AB59" i="5"/>
  <c r="V59" i="5"/>
  <c r="AA59" i="5"/>
  <c r="AB43" i="5"/>
  <c r="V43" i="5"/>
  <c r="AA43" i="5"/>
  <c r="AE43" i="5"/>
  <c r="AE247" i="5"/>
  <c r="AD247" i="5"/>
  <c r="AE143" i="5"/>
  <c r="AD143" i="5"/>
  <c r="AE321" i="5"/>
  <c r="AD321" i="5"/>
  <c r="AD277" i="5"/>
  <c r="AE277" i="5"/>
  <c r="AB367" i="5"/>
  <c r="V367" i="5"/>
  <c r="AB48" i="5"/>
  <c r="V48" i="5"/>
  <c r="AA48" i="5"/>
  <c r="AA216" i="5"/>
  <c r="AB216" i="5"/>
  <c r="W216" i="5"/>
  <c r="AB140" i="5"/>
  <c r="W140" i="5"/>
  <c r="AA140" i="5"/>
  <c r="AE60" i="5"/>
  <c r="AD60" i="5"/>
  <c r="AD207" i="5"/>
  <c r="AE207" i="5"/>
  <c r="AD303" i="5"/>
  <c r="AE248" i="5"/>
  <c r="AD248" i="5"/>
  <c r="AD292" i="5"/>
  <c r="AE292" i="5"/>
  <c r="AD118" i="5"/>
  <c r="AE118" i="5"/>
  <c r="AD221" i="5"/>
  <c r="AE344" i="5"/>
  <c r="AD344" i="5"/>
  <c r="AB66" i="5"/>
  <c r="V66" i="5"/>
  <c r="AA66" i="5"/>
  <c r="AD66" i="5"/>
  <c r="AB80" i="5"/>
  <c r="V80" i="5"/>
  <c r="AA80" i="5"/>
  <c r="AA283" i="5"/>
  <c r="AE283" i="5"/>
  <c r="AB283" i="5"/>
  <c r="W283" i="5"/>
  <c r="AB454" i="5"/>
  <c r="Y454" i="5"/>
  <c r="AA454" i="5"/>
  <c r="AD454" i="5"/>
  <c r="AD212" i="5"/>
  <c r="AE212" i="5"/>
  <c r="AD305" i="5"/>
  <c r="AE305" i="5"/>
  <c r="AD219" i="5"/>
  <c r="AE219" i="5"/>
  <c r="AD332" i="5"/>
  <c r="AE332" i="5"/>
  <c r="AE180" i="5"/>
  <c r="AD180" i="5"/>
  <c r="AD363" i="5"/>
  <c r="AE363" i="5"/>
  <c r="AB278" i="5"/>
  <c r="W278" i="5"/>
  <c r="AA278" i="5"/>
  <c r="AD278" i="5"/>
  <c r="AB245" i="5"/>
  <c r="W245" i="5"/>
  <c r="AA245" i="5"/>
  <c r="AD245" i="5"/>
  <c r="AB354" i="5"/>
  <c r="W354" i="5"/>
  <c r="AA354" i="5"/>
  <c r="AD125" i="5"/>
  <c r="AE125" i="5"/>
  <c r="AA456" i="5"/>
  <c r="AE328" i="5"/>
  <c r="AD328" i="5"/>
  <c r="AD466" i="5"/>
  <c r="AE284" i="5"/>
  <c r="AD284" i="5"/>
  <c r="AE84" i="5"/>
  <c r="AB92" i="5"/>
  <c r="V92" i="5"/>
  <c r="AA92" i="5"/>
  <c r="AD107" i="5"/>
  <c r="AE107" i="5"/>
  <c r="AB177" i="5"/>
  <c r="W177" i="5"/>
  <c r="AA177" i="5"/>
  <c r="AE183" i="5"/>
  <c r="AD183" i="5"/>
  <c r="AD55" i="5"/>
  <c r="AE55" i="5"/>
  <c r="AD272" i="5"/>
  <c r="AE272" i="5"/>
  <c r="AE217" i="5"/>
  <c r="AD217" i="5"/>
  <c r="AB53" i="5"/>
  <c r="V53" i="5"/>
  <c r="AA53" i="5"/>
  <c r="AE53" i="5"/>
  <c r="AB79" i="5"/>
  <c r="V79" i="5"/>
  <c r="AA79" i="5"/>
  <c r="AE79" i="5"/>
  <c r="AA81" i="5"/>
  <c r="AB81" i="5"/>
  <c r="V81" i="5"/>
  <c r="AD52" i="5"/>
  <c r="AE52" i="5"/>
  <c r="AB391" i="5"/>
  <c r="Y391" i="5"/>
  <c r="AA391" i="5"/>
  <c r="AE391" i="5"/>
  <c r="AE343" i="5"/>
  <c r="AD343" i="5"/>
  <c r="AB255" i="5"/>
  <c r="X255" i="5"/>
  <c r="AA255" i="5"/>
  <c r="AD354" i="5"/>
  <c r="AE354" i="5"/>
  <c r="AD92" i="5"/>
  <c r="AE92" i="5"/>
  <c r="AE454" i="5"/>
  <c r="AE317" i="5"/>
  <c r="AD317" i="5"/>
  <c r="AD400" i="5"/>
  <c r="AE400" i="5"/>
  <c r="AD227" i="5"/>
  <c r="AE227" i="5"/>
  <c r="AD176" i="5"/>
  <c r="AE176" i="5"/>
  <c r="AD404" i="5"/>
  <c r="AE404" i="5"/>
  <c r="AD161" i="5"/>
  <c r="AE161" i="5"/>
  <c r="AD67" i="5"/>
  <c r="AD140" i="5"/>
  <c r="AE140" i="5"/>
  <c r="AD417" i="5"/>
  <c r="AE417" i="5"/>
  <c r="AD184" i="5"/>
  <c r="AE341" i="5"/>
  <c r="AD341" i="5"/>
  <c r="AE451" i="5"/>
  <c r="AD451" i="5"/>
  <c r="AD391" i="5"/>
  <c r="AE177" i="5"/>
  <c r="AD177" i="5"/>
  <c r="AD255" i="5"/>
  <c r="AE255" i="5"/>
  <c r="AD88" i="5"/>
  <c r="AE88" i="5"/>
  <c r="AD75" i="5"/>
  <c r="AD210" i="5"/>
  <c r="AE445" i="5"/>
  <c r="AD445" i="5"/>
  <c r="AD326" i="5"/>
  <c r="AE347" i="5"/>
  <c r="AD347" i="5"/>
  <c r="AE85" i="5"/>
  <c r="AD85" i="5"/>
  <c r="AD327" i="5"/>
  <c r="AE327" i="5"/>
  <c r="AD283" i="5"/>
  <c r="AE216" i="5"/>
  <c r="AD216" i="5"/>
  <c r="AE29" i="5"/>
  <c r="AD446" i="5"/>
  <c r="AE446" i="5"/>
  <c r="AD79" i="5"/>
  <c r="AD43" i="5"/>
  <c r="AD437" i="5"/>
  <c r="AE437" i="5"/>
  <c r="AD243" i="5"/>
  <c r="AE243" i="5"/>
  <c r="AD137" i="5"/>
  <c r="AE137" i="5"/>
  <c r="AD96" i="5"/>
  <c r="AE297" i="5"/>
  <c r="AD297" i="5"/>
  <c r="AD151" i="5"/>
  <c r="AE151" i="5"/>
  <c r="AD355" i="5"/>
  <c r="AE355" i="5"/>
  <c r="AE81" i="5"/>
  <c r="AD81" i="5"/>
  <c r="AE80" i="5"/>
  <c r="AD80" i="5"/>
  <c r="AE48" i="5"/>
  <c r="AD48" i="5"/>
  <c r="AD59" i="5"/>
  <c r="AE59" i="5"/>
  <c r="AD310" i="5"/>
  <c r="AE310" i="5"/>
  <c r="AE253" i="5"/>
  <c r="AD253" i="5"/>
  <c r="AE314" i="5"/>
  <c r="AD314" i="5"/>
  <c r="AE366" i="5"/>
  <c r="AD366" i="5"/>
  <c r="AE153" i="5"/>
  <c r="AD268" i="5"/>
  <c r="AE268" i="5"/>
  <c r="AE42" i="5"/>
  <c r="AD42" i="5"/>
  <c r="AE416" i="5"/>
  <c r="AD416" i="5"/>
  <c r="AE170" i="5"/>
  <c r="AD170" i="5"/>
  <c r="AD89" i="5"/>
  <c r="AE89" i="5"/>
  <c r="AE278" i="5"/>
  <c r="AE66" i="5"/>
  <c r="AE113" i="5"/>
  <c r="AD241" i="5"/>
  <c r="AE241" i="5"/>
  <c r="F129" i="1"/>
  <c r="E31" i="4"/>
  <c r="G353" i="1"/>
  <c r="I353" i="1"/>
  <c r="F84" i="1"/>
  <c r="G84" i="1"/>
  <c r="H84" i="1"/>
  <c r="E321" i="4"/>
  <c r="F80" i="1"/>
  <c r="E317" i="4"/>
  <c r="G217" i="1"/>
  <c r="I217" i="1"/>
  <c r="G209" i="1"/>
  <c r="R232" i="1"/>
  <c r="T232" i="1" s="1"/>
  <c r="I191" i="1"/>
  <c r="G366" i="1"/>
  <c r="I366" i="1"/>
  <c r="O469" i="1"/>
  <c r="R469" i="1" s="1"/>
  <c r="T469" i="1" s="1"/>
  <c r="G218" i="1"/>
  <c r="I218" i="1"/>
  <c r="G102" i="1"/>
  <c r="H102" i="1"/>
  <c r="F246" i="1"/>
  <c r="E108" i="4"/>
  <c r="E109" i="4"/>
  <c r="F241" i="1"/>
  <c r="E103" i="4"/>
  <c r="G184" i="1"/>
  <c r="I184" i="1"/>
  <c r="F361" i="1"/>
  <c r="E208" i="4"/>
  <c r="F310" i="1"/>
  <c r="E164" i="4"/>
  <c r="O183" i="1"/>
  <c r="R183" i="1" s="1"/>
  <c r="T183" i="1" s="1"/>
  <c r="G126" i="1"/>
  <c r="I126" i="1"/>
  <c r="G360" i="1"/>
  <c r="I360" i="1"/>
  <c r="G345" i="1"/>
  <c r="I345" i="1"/>
  <c r="G131" i="1"/>
  <c r="I131" i="1"/>
  <c r="G207" i="1"/>
  <c r="G225" i="1"/>
  <c r="I225" i="1"/>
  <c r="I173" i="1"/>
  <c r="F438" i="1"/>
  <c r="E244" i="4"/>
  <c r="F381" i="1"/>
  <c r="E403" i="4"/>
  <c r="O368" i="1"/>
  <c r="R368" i="1" s="1"/>
  <c r="T368" i="1" s="1"/>
  <c r="G119" i="1"/>
  <c r="I119" i="1"/>
  <c r="G350" i="1"/>
  <c r="I350" i="1"/>
  <c r="F450" i="1"/>
  <c r="E253" i="4"/>
  <c r="G327" i="1"/>
  <c r="I327" i="1"/>
  <c r="G454" i="1"/>
  <c r="K454" i="1"/>
  <c r="E39" i="4"/>
  <c r="G223" i="1"/>
  <c r="I223" i="1"/>
  <c r="G427" i="1"/>
  <c r="AJ345" i="5"/>
  <c r="AI345" i="5"/>
  <c r="AH345" i="5"/>
  <c r="AK345" i="5"/>
  <c r="AK333" i="5"/>
  <c r="AJ333" i="5"/>
  <c r="AI333" i="5"/>
  <c r="AH333" i="5"/>
  <c r="AK285" i="5"/>
  <c r="AJ285" i="5"/>
  <c r="AI285" i="5"/>
  <c r="AK181" i="5"/>
  <c r="AI181" i="5"/>
  <c r="AJ181" i="5"/>
  <c r="AJ369" i="5"/>
  <c r="AK369" i="5"/>
  <c r="AI369" i="5"/>
  <c r="AH369" i="5"/>
  <c r="AD318" i="5"/>
  <c r="AE318" i="5"/>
  <c r="AD374" i="5"/>
  <c r="AE374" i="5"/>
  <c r="AJ257" i="5"/>
  <c r="AI257" i="5"/>
  <c r="AK257" i="5"/>
  <c r="AJ104" i="5"/>
  <c r="AK104" i="5"/>
  <c r="AI104" i="5"/>
  <c r="AK105" i="5"/>
  <c r="AI105" i="5"/>
  <c r="AJ105" i="5"/>
  <c r="AK266" i="5"/>
  <c r="AJ266" i="5"/>
  <c r="AI266" i="5"/>
  <c r="AH266" i="5"/>
  <c r="AE245" i="5"/>
  <c r="AB352" i="5"/>
  <c r="W352" i="5"/>
  <c r="AA352" i="5"/>
  <c r="AB442" i="5"/>
  <c r="Y442" i="5"/>
  <c r="AA442" i="5"/>
  <c r="AA73" i="5"/>
  <c r="AB73" i="5"/>
  <c r="V73" i="5"/>
  <c r="AK229" i="5"/>
  <c r="AJ229" i="5"/>
  <c r="AI229" i="5"/>
  <c r="AK51" i="5"/>
  <c r="AJ51" i="5"/>
  <c r="AI51" i="5"/>
  <c r="AH51" i="5"/>
  <c r="AK93" i="5"/>
  <c r="AJ93" i="5"/>
  <c r="AI93" i="5"/>
  <c r="AH93" i="5"/>
  <c r="AD316" i="5"/>
  <c r="AE316" i="5"/>
  <c r="AA77" i="5"/>
  <c r="AB77" i="5"/>
  <c r="V77" i="5"/>
  <c r="AI103" i="5"/>
  <c r="AH103" i="5"/>
  <c r="AJ103" i="5"/>
  <c r="AK103" i="5"/>
  <c r="AB251" i="5"/>
  <c r="X251" i="5"/>
  <c r="AA251" i="5"/>
  <c r="AD57" i="5"/>
  <c r="AE57" i="5"/>
  <c r="AI149" i="5"/>
  <c r="AK149" i="5"/>
  <c r="AJ149" i="5"/>
  <c r="AI239" i="5"/>
  <c r="AH239" i="5"/>
  <c r="AK239" i="5"/>
  <c r="AJ239" i="5"/>
  <c r="AJ322" i="5"/>
  <c r="AI322" i="5"/>
  <c r="AH322" i="5"/>
  <c r="AK322" i="5"/>
  <c r="AJ259" i="5"/>
  <c r="AH259" i="5"/>
  <c r="AK259" i="5"/>
  <c r="AJ244" i="5"/>
  <c r="AI244" i="5"/>
  <c r="AH244" i="5"/>
  <c r="AK244" i="5"/>
  <c r="AD120" i="5"/>
  <c r="AE242" i="5"/>
  <c r="AD242" i="5"/>
  <c r="AE396" i="5"/>
  <c r="AD396" i="5"/>
  <c r="AB195" i="5"/>
  <c r="W195" i="5"/>
  <c r="AA195" i="5"/>
  <c r="AA61" i="5"/>
  <c r="AB61" i="5"/>
  <c r="V61" i="5"/>
  <c r="AB287" i="5"/>
  <c r="W287" i="5"/>
  <c r="AA287" i="5"/>
  <c r="AB175" i="5"/>
  <c r="V175" i="5"/>
  <c r="AA175" i="5"/>
  <c r="AJ158" i="5"/>
  <c r="AI158" i="5"/>
  <c r="AK158" i="5"/>
  <c r="AJ265" i="5"/>
  <c r="AI265" i="5"/>
  <c r="AH265" i="5"/>
  <c r="AK265" i="5"/>
  <c r="AK360" i="5"/>
  <c r="AJ360" i="5"/>
  <c r="AI360" i="5"/>
  <c r="AK142" i="5"/>
  <c r="AI142" i="5"/>
  <c r="AH142" i="5"/>
  <c r="AJ142" i="5"/>
  <c r="AK410" i="5"/>
  <c r="AI410" i="5"/>
  <c r="AJ410" i="5"/>
  <c r="AK263" i="5"/>
  <c r="AJ263" i="5"/>
  <c r="AI263" i="5"/>
  <c r="AK436" i="5"/>
  <c r="AJ436" i="5"/>
  <c r="AI436" i="5"/>
  <c r="AH436" i="5"/>
  <c r="AJ123" i="5"/>
  <c r="AI123" i="5"/>
  <c r="AH123" i="5"/>
  <c r="AB123" i="5"/>
  <c r="W123" i="5"/>
  <c r="AK123" i="5"/>
  <c r="AK162" i="5"/>
  <c r="AJ162" i="5"/>
  <c r="AI162" i="5"/>
  <c r="AH162" i="5"/>
  <c r="AK189" i="5"/>
  <c r="AJ189" i="5"/>
  <c r="AI189" i="5"/>
  <c r="AD53" i="5"/>
  <c r="AD211" i="5"/>
  <c r="AE211" i="5"/>
  <c r="AE147" i="5"/>
  <c r="AA320" i="5"/>
  <c r="AB320" i="5"/>
  <c r="W320" i="5"/>
  <c r="AB22" i="5"/>
  <c r="V22" i="5"/>
  <c r="AA22" i="5"/>
  <c r="AD71" i="5"/>
  <c r="AB135" i="5"/>
  <c r="W135" i="5"/>
  <c r="AA135" i="5"/>
  <c r="AA388" i="5"/>
  <c r="AB362" i="5"/>
  <c r="W362" i="5"/>
  <c r="AA362" i="5"/>
  <c r="AA330" i="5"/>
  <c r="AB330" i="5"/>
  <c r="W330" i="5"/>
  <c r="AA138" i="5"/>
  <c r="AB138" i="5"/>
  <c r="V138" i="5"/>
  <c r="AK421" i="5"/>
  <c r="AJ421" i="5"/>
  <c r="AI421" i="5"/>
  <c r="AH421" i="5"/>
  <c r="AK144" i="5"/>
  <c r="AJ144" i="5"/>
  <c r="AI144" i="5"/>
  <c r="AK24" i="5"/>
  <c r="AJ24" i="5"/>
  <c r="AI24" i="5"/>
  <c r="AK336" i="5"/>
  <c r="AJ336" i="5"/>
  <c r="AI336" i="5"/>
  <c r="AK121" i="5"/>
  <c r="AJ121" i="5"/>
  <c r="AI121" i="5"/>
  <c r="AH121" i="5"/>
  <c r="AB71" i="5"/>
  <c r="V71" i="5"/>
  <c r="AK231" i="5"/>
  <c r="AJ231" i="5"/>
  <c r="AI231" i="5"/>
  <c r="AI398" i="5"/>
  <c r="AH398" i="5"/>
  <c r="AK398" i="5"/>
  <c r="AB425" i="5"/>
  <c r="Y425" i="5"/>
  <c r="AA425" i="5"/>
  <c r="AB286" i="5"/>
  <c r="W286" i="5"/>
  <c r="AB296" i="5"/>
  <c r="W296" i="5"/>
  <c r="AA296" i="5"/>
  <c r="AK200" i="5"/>
  <c r="AJ200" i="5"/>
  <c r="AI200" i="5"/>
  <c r="AH200" i="5"/>
  <c r="AH46" i="5"/>
  <c r="AI450" i="5"/>
  <c r="AK450" i="5"/>
  <c r="AJ450" i="5"/>
  <c r="AI27" i="5"/>
  <c r="AK27" i="5"/>
  <c r="AJ27" i="5"/>
  <c r="AK173" i="5"/>
  <c r="AJ173" i="5"/>
  <c r="AI173" i="5"/>
  <c r="AJ23" i="5"/>
  <c r="AK23" i="5"/>
  <c r="AI23" i="5"/>
  <c r="AH23" i="5"/>
  <c r="AK234" i="5"/>
  <c r="AJ234" i="5"/>
  <c r="AI234" i="5"/>
  <c r="AH234" i="5"/>
  <c r="AI324" i="5"/>
  <c r="AH324" i="5"/>
  <c r="AK324" i="5"/>
  <c r="AA63" i="5"/>
  <c r="AB63" i="5"/>
  <c r="V63" i="5"/>
  <c r="AA413" i="5"/>
  <c r="AB413" i="5"/>
  <c r="V413" i="5"/>
  <c r="AB109" i="5"/>
  <c r="V109" i="5"/>
  <c r="AA109" i="5"/>
  <c r="AK270" i="5"/>
  <c r="AJ270" i="5"/>
  <c r="AI270" i="5"/>
  <c r="AH270" i="5"/>
  <c r="AK160" i="5"/>
  <c r="AJ160" i="5"/>
  <c r="AI160" i="5"/>
  <c r="AH160" i="5"/>
  <c r="AK209" i="5"/>
  <c r="AJ209" i="5"/>
  <c r="AI209" i="5"/>
  <c r="AH209" i="5"/>
  <c r="AK131" i="5"/>
  <c r="AJ131" i="5"/>
  <c r="AI131" i="5"/>
  <c r="AD94" i="5"/>
  <c r="AA415" i="5"/>
  <c r="AB112" i="5"/>
  <c r="V112" i="5"/>
  <c r="AA112" i="5"/>
  <c r="AA150" i="5"/>
  <c r="AB150" i="5"/>
  <c r="V150" i="5"/>
  <c r="AK313" i="5"/>
  <c r="AJ313" i="5"/>
  <c r="AI313" i="5"/>
  <c r="AH313" i="5"/>
  <c r="AI430" i="5"/>
  <c r="AH430" i="5"/>
  <c r="AK430" i="5"/>
  <c r="AJ430" i="5"/>
  <c r="AD186" i="5"/>
  <c r="AB343" i="5"/>
  <c r="W343" i="5"/>
  <c r="AK32" i="5"/>
  <c r="AI32" i="5"/>
  <c r="AJ32" i="5"/>
  <c r="AK375" i="5"/>
  <c r="AI375" i="5"/>
  <c r="AH375" i="5"/>
  <c r="AJ375" i="5"/>
  <c r="AJ225" i="5"/>
  <c r="AI225" i="5"/>
  <c r="AK225" i="5"/>
  <c r="AI389" i="5"/>
  <c r="AK389" i="5"/>
  <c r="AJ389" i="5"/>
  <c r="AK304" i="5"/>
  <c r="AJ304" i="5"/>
  <c r="AI304" i="5"/>
  <c r="AH304" i="5"/>
  <c r="AI458" i="5"/>
  <c r="AJ458" i="5"/>
  <c r="AK174" i="5"/>
  <c r="AJ174" i="5"/>
  <c r="AI174" i="5"/>
  <c r="AH174" i="5"/>
  <c r="AA387" i="5"/>
  <c r="AB387" i="5"/>
  <c r="Y387" i="5"/>
  <c r="AB69" i="5"/>
  <c r="V69" i="5"/>
  <c r="AA69" i="5"/>
  <c r="AA453" i="5"/>
  <c r="AI461" i="5"/>
  <c r="AH461" i="5"/>
  <c r="AK461" i="5"/>
  <c r="AJ461" i="5"/>
  <c r="AK188" i="5"/>
  <c r="AJ188" i="5"/>
  <c r="AI188" i="5"/>
  <c r="AJ254" i="5"/>
  <c r="AI254" i="5"/>
  <c r="AK254" i="5"/>
  <c r="AJ302" i="5"/>
  <c r="AK302" i="5"/>
  <c r="AI302" i="5"/>
  <c r="AK199" i="5"/>
  <c r="AJ199" i="5"/>
  <c r="AH199" i="5"/>
  <c r="AA351" i="5"/>
  <c r="AI62" i="5"/>
  <c r="AK62" i="5"/>
  <c r="AJ62" i="5"/>
  <c r="AK394" i="5"/>
  <c r="AJ394" i="5"/>
  <c r="AK407" i="5"/>
  <c r="AI407" i="5"/>
  <c r="AJ407" i="5"/>
  <c r="AK349" i="5"/>
  <c r="AI349" i="5"/>
  <c r="AH349" i="5"/>
  <c r="AJ331" i="5"/>
  <c r="AI331" i="5"/>
  <c r="AK331" i="5"/>
  <c r="AJ83" i="5"/>
  <c r="AI83" i="5"/>
  <c r="AH83" i="5"/>
  <c r="AJ37" i="5"/>
  <c r="AH37" i="5"/>
  <c r="AB37" i="5"/>
  <c r="V37" i="5"/>
  <c r="AK37" i="5"/>
  <c r="AI101" i="5"/>
  <c r="AJ101" i="5"/>
  <c r="AI455" i="5"/>
  <c r="AH455" i="5"/>
  <c r="AK455" i="5"/>
  <c r="AK203" i="5"/>
  <c r="AJ203" i="5"/>
  <c r="AI203" i="5"/>
  <c r="AH203" i="5"/>
  <c r="AA252" i="5"/>
  <c r="AB252" i="5"/>
  <c r="X252" i="5"/>
  <c r="AH128" i="5"/>
  <c r="AI428" i="5"/>
  <c r="AH428" i="5"/>
  <c r="AB428" i="5"/>
  <c r="Y428" i="5"/>
  <c r="AK428" i="5"/>
  <c r="AK301" i="5"/>
  <c r="AI301" i="5"/>
  <c r="AJ301" i="5"/>
  <c r="AK139" i="5"/>
  <c r="AJ139" i="5"/>
  <c r="AI139" i="5"/>
  <c r="AH139" i="5"/>
  <c r="AA139" i="5"/>
  <c r="AK315" i="5"/>
  <c r="AJ315" i="5"/>
  <c r="AH315" i="5"/>
  <c r="AK169" i="5"/>
  <c r="AJ169" i="5"/>
  <c r="AI169" i="5"/>
  <c r="AH169" i="5"/>
  <c r="AK420" i="5"/>
  <c r="AJ420" i="5"/>
  <c r="AH420" i="5"/>
  <c r="AA420" i="5"/>
  <c r="AJ119" i="5"/>
  <c r="AI119" i="5"/>
  <c r="AK28" i="5"/>
  <c r="AJ28" i="5"/>
  <c r="AI28" i="5"/>
  <c r="AH28" i="5"/>
  <c r="AK293" i="5"/>
  <c r="AJ293" i="5"/>
  <c r="AI293" i="5"/>
  <c r="AH293" i="5"/>
  <c r="AK356" i="5"/>
  <c r="AJ356" i="5"/>
  <c r="AI356" i="5"/>
  <c r="AK395" i="5"/>
  <c r="AJ395" i="5"/>
  <c r="AI395" i="5"/>
  <c r="AH395" i="5"/>
  <c r="AI240" i="5"/>
  <c r="AJ240" i="5"/>
  <c r="AK128" i="5"/>
  <c r="AJ128" i="5"/>
  <c r="AK380" i="5"/>
  <c r="AI380" i="5"/>
  <c r="AH380" i="5"/>
  <c r="AI155" i="5"/>
  <c r="AH155" i="5"/>
  <c r="AK155" i="5"/>
  <c r="AK21" i="5"/>
  <c r="AI21" i="5"/>
  <c r="AH21" i="5"/>
  <c r="AH300" i="5"/>
  <c r="AH394" i="5"/>
  <c r="AK215" i="5"/>
  <c r="AJ215" i="5"/>
  <c r="AI215" i="5"/>
  <c r="AH215" i="5"/>
  <c r="AK390" i="5"/>
  <c r="AJ390" i="5"/>
  <c r="AI390" i="5"/>
  <c r="AH390" i="5"/>
  <c r="AJ386" i="5"/>
  <c r="AI386" i="5"/>
  <c r="AK386" i="5"/>
  <c r="AK116" i="5"/>
  <c r="AJ116" i="5"/>
  <c r="AI116" i="5"/>
  <c r="AK31" i="5"/>
  <c r="AJ31" i="5"/>
  <c r="AH31" i="5"/>
  <c r="AJ34" i="5"/>
  <c r="AI34" i="5"/>
  <c r="AK34" i="5"/>
  <c r="AJ385" i="5"/>
  <c r="AH385" i="5"/>
  <c r="AK385" i="5"/>
  <c r="AJ280" i="5"/>
  <c r="AI280" i="5"/>
  <c r="AH280" i="5"/>
  <c r="AK280" i="5"/>
  <c r="AJ145" i="5"/>
  <c r="AI145" i="5"/>
  <c r="AK246" i="5"/>
  <c r="AJ246" i="5"/>
  <c r="AI246" i="5"/>
  <c r="AH246" i="5"/>
  <c r="AJ206" i="5"/>
  <c r="AI206" i="5"/>
  <c r="AK127" i="5"/>
  <c r="AJ127" i="5"/>
  <c r="AI127" i="5"/>
  <c r="AH127" i="5"/>
  <c r="AI126" i="5"/>
  <c r="AH126" i="5"/>
  <c r="AK126" i="5"/>
  <c r="AK87" i="5"/>
  <c r="AJ87" i="5"/>
  <c r="AI87" i="5"/>
  <c r="AK164" i="5"/>
  <c r="AJ164" i="5"/>
  <c r="AI164" i="5"/>
  <c r="AH164" i="5"/>
  <c r="AK406" i="5"/>
  <c r="AI406" i="5"/>
  <c r="AJ406" i="5"/>
  <c r="AJ275" i="5"/>
  <c r="AI275" i="5"/>
  <c r="AK392" i="5"/>
  <c r="AJ392" i="5"/>
  <c r="AI392" i="5"/>
  <c r="AH392" i="5"/>
  <c r="AK193" i="5"/>
  <c r="AJ193" i="5"/>
  <c r="AH193" i="5"/>
  <c r="AK403" i="5"/>
  <c r="AI403" i="5"/>
  <c r="AH403" i="5"/>
  <c r="AJ403" i="5"/>
  <c r="AK339" i="5"/>
  <c r="AJ339" i="5"/>
  <c r="AH339" i="5"/>
  <c r="AK249" i="5"/>
  <c r="AJ249" i="5"/>
  <c r="AI249" i="5"/>
  <c r="AI223" i="5"/>
  <c r="AH223" i="5"/>
  <c r="AK223" i="5"/>
  <c r="AK365" i="5"/>
  <c r="AJ365" i="5"/>
  <c r="AI33" i="5"/>
  <c r="AK33" i="5"/>
  <c r="AJ33" i="5"/>
  <c r="AK91" i="5"/>
  <c r="AI91" i="5"/>
  <c r="AH91" i="5"/>
  <c r="AI447" i="5"/>
  <c r="AH447" i="5"/>
  <c r="AK447" i="5"/>
  <c r="AJ447" i="5"/>
  <c r="AI409" i="5"/>
  <c r="AJ409" i="5"/>
  <c r="AA298" i="5"/>
  <c r="AB440" i="5"/>
  <c r="Y440" i="5"/>
  <c r="AH191" i="5"/>
  <c r="AH39" i="5"/>
  <c r="AK250" i="5"/>
  <c r="AJ250" i="5"/>
  <c r="AI250" i="5"/>
  <c r="AH250" i="5"/>
  <c r="AI30" i="5"/>
  <c r="AH30" i="5"/>
  <c r="AK30" i="5"/>
  <c r="AK54" i="5"/>
  <c r="AJ54" i="5"/>
  <c r="AI54" i="5"/>
  <c r="AH54" i="5"/>
  <c r="AI208" i="5"/>
  <c r="AH208" i="5"/>
  <c r="AK208" i="5"/>
  <c r="AK260" i="5"/>
  <c r="AJ260" i="5"/>
  <c r="AI260" i="5"/>
  <c r="AH260" i="5"/>
  <c r="AI197" i="5"/>
  <c r="AH197" i="5"/>
  <c r="AK197" i="5"/>
  <c r="AK136" i="5"/>
  <c r="AJ136" i="5"/>
  <c r="AI136" i="5"/>
  <c r="AK47" i="5"/>
  <c r="AJ47" i="5"/>
  <c r="AI47" i="5"/>
  <c r="AH47" i="5"/>
  <c r="AI295" i="5"/>
  <c r="AH295" i="5"/>
  <c r="AK295" i="5"/>
  <c r="AK115" i="5"/>
  <c r="AJ115" i="5"/>
  <c r="AH115" i="5"/>
  <c r="AK438" i="5"/>
  <c r="AJ438" i="5"/>
  <c r="AI438" i="5"/>
  <c r="AH438" i="5"/>
  <c r="AJ187" i="5"/>
  <c r="AI187" i="5"/>
  <c r="AK132" i="5"/>
  <c r="AJ132" i="5"/>
  <c r="AH132" i="5"/>
  <c r="AH365" i="5"/>
  <c r="AI462" i="5"/>
  <c r="AH462" i="5"/>
  <c r="AJ462" i="5"/>
  <c r="AK337" i="5"/>
  <c r="AJ337" i="5"/>
  <c r="AI337" i="5"/>
  <c r="AK129" i="5"/>
  <c r="AJ129" i="5"/>
  <c r="AH129" i="5"/>
  <c r="AK46" i="5"/>
  <c r="AJ46" i="5"/>
  <c r="AK383" i="5"/>
  <c r="AJ383" i="5"/>
  <c r="AI383" i="5"/>
  <c r="AH383" i="5"/>
  <c r="AJ100" i="5"/>
  <c r="AI100" i="5"/>
  <c r="AJ444" i="5"/>
  <c r="AI444" i="5"/>
  <c r="AH444" i="5"/>
  <c r="AJ357" i="5"/>
  <c r="AI357" i="5"/>
  <c r="AK38" i="5"/>
  <c r="AJ38" i="5"/>
  <c r="AI38" i="5"/>
  <c r="AK39" i="5"/>
  <c r="AJ39" i="5"/>
  <c r="AK291" i="5"/>
  <c r="AJ291" i="5"/>
  <c r="AI291" i="5"/>
  <c r="AJ44" i="5"/>
  <c r="AI44" i="5"/>
  <c r="AH44" i="5"/>
  <c r="AK414" i="5"/>
  <c r="AJ414" i="5"/>
  <c r="AI414" i="5"/>
  <c r="AH414" i="5"/>
  <c r="AK431" i="5"/>
  <c r="AI431" i="5"/>
  <c r="AH431" i="5"/>
  <c r="AK78" i="5"/>
  <c r="AJ78" i="5"/>
  <c r="AH78" i="5"/>
  <c r="AK402" i="5"/>
  <c r="AI402" i="5"/>
  <c r="AH402" i="5"/>
  <c r="AJ402" i="5"/>
  <c r="AK275" i="5"/>
  <c r="AJ256" i="5"/>
  <c r="AI256" i="5"/>
  <c r="AH256" i="5"/>
  <c r="AK309" i="5"/>
  <c r="AJ309" i="5"/>
  <c r="AH309" i="5"/>
  <c r="AI41" i="5"/>
  <c r="AH41" i="5"/>
  <c r="AK41" i="5"/>
  <c r="AK224" i="5"/>
  <c r="AI224" i="5"/>
  <c r="AH224" i="5"/>
  <c r="AK166" i="5"/>
  <c r="AJ166" i="5"/>
  <c r="AH166" i="5"/>
  <c r="AK289" i="5"/>
  <c r="AJ289" i="5"/>
  <c r="AI289" i="5"/>
  <c r="AH289" i="5"/>
  <c r="AK159" i="5"/>
  <c r="AJ159" i="5"/>
  <c r="AH159" i="5"/>
  <c r="AI40" i="5"/>
  <c r="AH40" i="5"/>
  <c r="AK40" i="5"/>
  <c r="AK98" i="5"/>
  <c r="AJ98" i="5"/>
  <c r="AI98" i="5"/>
  <c r="AH98" i="5"/>
  <c r="AI171" i="5"/>
  <c r="AH171" i="5"/>
  <c r="AK171" i="5"/>
  <c r="AJ148" i="5"/>
  <c r="AI148" i="5"/>
  <c r="AH148" i="5"/>
  <c r="AK381" i="5"/>
  <c r="AJ381" i="5"/>
  <c r="AI381" i="5"/>
  <c r="AJ435" i="5"/>
  <c r="AI435" i="5"/>
  <c r="AH435" i="5"/>
  <c r="AK422" i="5"/>
  <c r="AJ422" i="5"/>
  <c r="AI422" i="5"/>
  <c r="AH422" i="5"/>
  <c r="AI468" i="5"/>
  <c r="AH468" i="5"/>
  <c r="AJ468" i="5"/>
  <c r="AK468" i="5"/>
  <c r="AK423" i="5"/>
  <c r="AJ423" i="5"/>
  <c r="AI423" i="5"/>
  <c r="AK378" i="5"/>
  <c r="AJ378" i="5"/>
  <c r="AI378" i="5"/>
  <c r="AH378" i="5"/>
  <c r="AK441" i="5"/>
  <c r="AJ441" i="5"/>
  <c r="AI441" i="5"/>
  <c r="AH441" i="5"/>
  <c r="AK370" i="5"/>
  <c r="AJ370" i="5"/>
  <c r="AI370" i="5"/>
  <c r="AH370" i="5"/>
  <c r="AJ465" i="5"/>
  <c r="AI465" i="5"/>
  <c r="AK465" i="5"/>
  <c r="AK364" i="5"/>
  <c r="AJ364" i="5"/>
  <c r="AI364" i="5"/>
  <c r="AK405" i="5"/>
  <c r="AT319" i="5"/>
  <c r="AS319" i="5"/>
  <c r="AR319" i="5"/>
  <c r="AQ319" i="5"/>
  <c r="AP319" i="5"/>
  <c r="AO319" i="5"/>
  <c r="AN319" i="5"/>
  <c r="AM319" i="5"/>
  <c r="AL319" i="5"/>
  <c r="AI359" i="5"/>
  <c r="AJ359" i="5"/>
  <c r="AI448" i="5"/>
  <c r="AJ448" i="5"/>
  <c r="AK393" i="5"/>
  <c r="AJ393" i="5"/>
  <c r="AI393" i="5"/>
  <c r="AT276" i="5"/>
  <c r="AS276" i="5"/>
  <c r="AR276" i="5"/>
  <c r="AQ276" i="5"/>
  <c r="AP276" i="5"/>
  <c r="AO276" i="5"/>
  <c r="AN276" i="5"/>
  <c r="AM276" i="5"/>
  <c r="AL276" i="5"/>
  <c r="AF44" i="5"/>
  <c r="H44" i="5"/>
  <c r="AS64" i="5"/>
  <c r="AR64" i="5"/>
  <c r="AQ64" i="5"/>
  <c r="AP64" i="5"/>
  <c r="AO64" i="5"/>
  <c r="AN64" i="5"/>
  <c r="AM64" i="5"/>
  <c r="AL64" i="5"/>
  <c r="AK434" i="5"/>
  <c r="AI443" i="5"/>
  <c r="AH443" i="5"/>
  <c r="AK361" i="5"/>
  <c r="AJ361" i="5"/>
  <c r="AJ457" i="5"/>
  <c r="AH457" i="5"/>
  <c r="AI449" i="5"/>
  <c r="AH449" i="5"/>
  <c r="AK449" i="5"/>
  <c r="AJ449" i="5"/>
  <c r="AH361" i="5"/>
  <c r="AS214" i="5"/>
  <c r="AR214" i="5"/>
  <c r="AQ214" i="5"/>
  <c r="AP214" i="5"/>
  <c r="AO214" i="5"/>
  <c r="AN214" i="5"/>
  <c r="AM214" i="5"/>
  <c r="AL214" i="5"/>
  <c r="AQ358" i="5"/>
  <c r="AK439" i="5"/>
  <c r="AJ439" i="5"/>
  <c r="AI439" i="5"/>
  <c r="AH439" i="5"/>
  <c r="AR236" i="5"/>
  <c r="AQ236" i="5"/>
  <c r="AP236" i="5"/>
  <c r="AO236" i="5"/>
  <c r="AN236" i="5"/>
  <c r="AM236" i="5"/>
  <c r="AL236" i="5"/>
  <c r="AI464" i="5"/>
  <c r="AH464" i="5"/>
  <c r="AK464" i="5"/>
  <c r="AI334" i="5"/>
  <c r="AH334" i="5"/>
  <c r="AK334" i="5"/>
  <c r="AT282" i="5"/>
  <c r="AS282" i="5"/>
  <c r="AR282" i="5"/>
  <c r="AQ282" i="5"/>
  <c r="AP282" i="5"/>
  <c r="AO282" i="5"/>
  <c r="AN282" i="5"/>
  <c r="AM282" i="5"/>
  <c r="AL282" i="5"/>
  <c r="AO358" i="5"/>
  <c r="AN358" i="5"/>
  <c r="AM358" i="5"/>
  <c r="AL358" i="5"/>
  <c r="AF395" i="5"/>
  <c r="AF444" i="5"/>
  <c r="AC444" i="5"/>
  <c r="K444" i="5"/>
  <c r="AC435" i="5"/>
  <c r="K435" i="5"/>
  <c r="AF435" i="5"/>
  <c r="AT338" i="5"/>
  <c r="AS338" i="5"/>
  <c r="AR338" i="5"/>
  <c r="AQ338" i="5"/>
  <c r="AP338" i="5"/>
  <c r="AO338" i="5"/>
  <c r="AN338" i="5"/>
  <c r="AM338" i="5"/>
  <c r="AL338" i="5"/>
  <c r="AP358" i="5"/>
  <c r="I256" i="5"/>
  <c r="AF256" i="5"/>
  <c r="AC256" i="5"/>
  <c r="AT460" i="5"/>
  <c r="AS460" i="5"/>
  <c r="AR460" i="5"/>
  <c r="AQ460" i="5"/>
  <c r="AP460" i="5"/>
  <c r="AO460" i="5"/>
  <c r="AN460" i="5"/>
  <c r="AM460" i="5"/>
  <c r="AL460" i="5"/>
  <c r="AC381" i="5"/>
  <c r="K381" i="5"/>
  <c r="AT401" i="5"/>
  <c r="AS401" i="5"/>
  <c r="AR401" i="5"/>
  <c r="AQ401" i="5"/>
  <c r="AP401" i="5"/>
  <c r="AO401" i="5"/>
  <c r="AN401" i="5"/>
  <c r="AM401" i="5"/>
  <c r="AL401" i="5"/>
  <c r="AC392" i="5"/>
  <c r="AF392" i="5"/>
  <c r="AC252" i="5"/>
  <c r="J252" i="5"/>
  <c r="AF252" i="5"/>
  <c r="R236" i="5"/>
  <c r="T236" i="5"/>
  <c r="J236" i="5"/>
  <c r="AT467" i="5"/>
  <c r="AS467" i="5"/>
  <c r="AR467" i="5"/>
  <c r="AQ467" i="5"/>
  <c r="AP467" i="5"/>
  <c r="AO467" i="5"/>
  <c r="AN467" i="5"/>
  <c r="AM467" i="5"/>
  <c r="AL467" i="5"/>
  <c r="K438" i="5"/>
  <c r="AF438" i="5"/>
  <c r="I213" i="5"/>
  <c r="R213" i="5"/>
  <c r="T213" i="5"/>
  <c r="I281" i="5"/>
  <c r="R281" i="5"/>
  <c r="T281" i="5"/>
  <c r="AT452" i="5"/>
  <c r="AS452" i="5"/>
  <c r="AR452" i="5"/>
  <c r="AQ452" i="5"/>
  <c r="AP452" i="5"/>
  <c r="AO452" i="5"/>
  <c r="AN452" i="5"/>
  <c r="AM452" i="5"/>
  <c r="AL452" i="5"/>
  <c r="R395" i="5"/>
  <c r="T395" i="5"/>
  <c r="K395" i="5"/>
  <c r="J253" i="5"/>
  <c r="R253" i="5"/>
  <c r="T253" i="5"/>
  <c r="AC372" i="5"/>
  <c r="R372" i="5"/>
  <c r="T372" i="5"/>
  <c r="AF372" i="5"/>
  <c r="AR372" i="5"/>
  <c r="AQ372" i="5"/>
  <c r="AP372" i="5"/>
  <c r="AO372" i="5"/>
  <c r="AN372" i="5"/>
  <c r="AM372" i="5"/>
  <c r="AL372" i="5"/>
  <c r="I120" i="5"/>
  <c r="AF120" i="5"/>
  <c r="AC120" i="5"/>
  <c r="G160" i="5"/>
  <c r="Z160" i="5"/>
  <c r="AT433" i="5"/>
  <c r="AS433" i="5"/>
  <c r="AR433" i="5"/>
  <c r="AQ433" i="5"/>
  <c r="AP433" i="5"/>
  <c r="AO433" i="5"/>
  <c r="AN433" i="5"/>
  <c r="AM433" i="5"/>
  <c r="AL433" i="5"/>
  <c r="AC113" i="5"/>
  <c r="G76" i="5"/>
  <c r="AC35" i="5"/>
  <c r="H35" i="5"/>
  <c r="G157" i="5"/>
  <c r="Z157" i="5"/>
  <c r="AA157" i="5"/>
  <c r="G430" i="5"/>
  <c r="Z430" i="5"/>
  <c r="AU74" i="5"/>
  <c r="G139" i="5"/>
  <c r="AF113" i="5"/>
  <c r="H74" i="5"/>
  <c r="G23" i="5"/>
  <c r="Z23" i="5"/>
  <c r="AA23" i="5"/>
  <c r="H37" i="5"/>
  <c r="AC37" i="5"/>
  <c r="G114" i="5"/>
  <c r="Z114" i="5"/>
  <c r="AA114" i="5"/>
  <c r="G141" i="5"/>
  <c r="Z141" i="5"/>
  <c r="AA141" i="5"/>
  <c r="AS377" i="5"/>
  <c r="AR377" i="5"/>
  <c r="AQ377" i="5"/>
  <c r="AP377" i="5"/>
  <c r="AO377" i="5"/>
  <c r="AN377" i="5"/>
  <c r="AM377" i="5"/>
  <c r="AL377" i="5"/>
  <c r="AC78" i="5"/>
  <c r="AF36" i="5"/>
  <c r="AC74" i="5"/>
  <c r="G90" i="5"/>
  <c r="G105" i="5"/>
  <c r="Z105" i="5"/>
  <c r="Z350" i="5"/>
  <c r="AA350" i="5"/>
  <c r="G350" i="5"/>
  <c r="Z74" i="5"/>
  <c r="AF164" i="5"/>
  <c r="H29" i="5"/>
  <c r="AC29" i="5"/>
  <c r="Z45" i="5"/>
  <c r="AA45" i="5"/>
  <c r="G45" i="5"/>
  <c r="G156" i="5"/>
  <c r="Z156" i="5"/>
  <c r="AA156" i="5"/>
  <c r="AF78" i="5"/>
  <c r="G39" i="5"/>
  <c r="Z39" i="5"/>
  <c r="G187" i="5"/>
  <c r="Z187" i="5"/>
  <c r="H48" i="5"/>
  <c r="AF48" i="5"/>
  <c r="AC48" i="5"/>
  <c r="Z163" i="5"/>
  <c r="AA163" i="5"/>
  <c r="G163" i="5"/>
  <c r="AF425" i="5"/>
  <c r="G167" i="5"/>
  <c r="Z167" i="5"/>
  <c r="AA167" i="5"/>
  <c r="G377" i="5"/>
  <c r="Z377" i="5"/>
  <c r="G50" i="5"/>
  <c r="Z50" i="5"/>
  <c r="AA50" i="5"/>
  <c r="G144" i="5"/>
  <c r="Z144" i="5"/>
  <c r="G99" i="5"/>
  <c r="Z99" i="5"/>
  <c r="AA99" i="5"/>
  <c r="G110" i="5"/>
  <c r="Z110" i="5"/>
  <c r="AA110" i="5"/>
  <c r="G171" i="5"/>
  <c r="Z171" i="5"/>
  <c r="G162" i="5"/>
  <c r="Z162" i="5"/>
  <c r="AA162" i="5"/>
  <c r="G168" i="5"/>
  <c r="Z168" i="5"/>
  <c r="AA168" i="5"/>
  <c r="G337" i="5"/>
  <c r="Z337" i="5"/>
  <c r="G159" i="5"/>
  <c r="Z159" i="5"/>
  <c r="G185" i="5"/>
  <c r="Z185" i="5"/>
  <c r="AA185" i="5"/>
  <c r="G331" i="5"/>
  <c r="Z331" i="5"/>
  <c r="G273" i="5"/>
  <c r="Z273" i="5"/>
  <c r="AA273" i="5"/>
  <c r="G233" i="5"/>
  <c r="Z233" i="5"/>
  <c r="AA233" i="5"/>
  <c r="Z58" i="5"/>
  <c r="AA58" i="5"/>
  <c r="G91" i="5"/>
  <c r="Z91" i="5"/>
  <c r="G356" i="5"/>
  <c r="Z356" i="5"/>
  <c r="G182" i="5"/>
  <c r="Z182" i="5"/>
  <c r="AA182" i="5"/>
  <c r="Z345" i="5"/>
  <c r="AA345" i="5"/>
  <c r="G345" i="5"/>
  <c r="Z426" i="5"/>
  <c r="AA426" i="5"/>
  <c r="Z432" i="5"/>
  <c r="AA432" i="5"/>
  <c r="G49" i="5"/>
  <c r="Z49" i="5"/>
  <c r="AA49" i="5"/>
  <c r="G369" i="5"/>
  <c r="Z369" i="5"/>
  <c r="G124" i="5"/>
  <c r="Z124" i="5"/>
  <c r="AA124" i="5"/>
  <c r="G353" i="5"/>
  <c r="Z353" i="5"/>
  <c r="AA353" i="5"/>
  <c r="Z25" i="5"/>
  <c r="AA25" i="5"/>
  <c r="Z37" i="5"/>
  <c r="AA37" i="5"/>
  <c r="Z65" i="5"/>
  <c r="AA65" i="5"/>
  <c r="Z123" i="5"/>
  <c r="G257" i="5"/>
  <c r="Z257" i="5"/>
  <c r="G228" i="5"/>
  <c r="Z228" i="5"/>
  <c r="AA228" i="5"/>
  <c r="Z427" i="5"/>
  <c r="AA427" i="5"/>
  <c r="G427" i="5"/>
  <c r="G146" i="5"/>
  <c r="Z146" i="5"/>
  <c r="AA146" i="5"/>
  <c r="G166" i="5"/>
  <c r="Z166" i="5"/>
  <c r="G106" i="5"/>
  <c r="Z106" i="5"/>
  <c r="AA106" i="5"/>
  <c r="G108" i="5"/>
  <c r="Z108" i="5"/>
  <c r="AA108" i="5"/>
  <c r="G172" i="5"/>
  <c r="Z172" i="5"/>
  <c r="AA172" i="5"/>
  <c r="G165" i="5"/>
  <c r="Z165" i="5"/>
  <c r="AA165" i="5"/>
  <c r="G152" i="5"/>
  <c r="Z152" i="5"/>
  <c r="AA152" i="5"/>
  <c r="G155" i="5"/>
  <c r="Z155" i="5"/>
  <c r="AA155" i="5"/>
  <c r="G158" i="5"/>
  <c r="Z158" i="5"/>
  <c r="G271" i="5"/>
  <c r="Z271" i="5"/>
  <c r="AA271" i="5"/>
  <c r="G235" i="5"/>
  <c r="Z235" i="5"/>
  <c r="AA235" i="5"/>
  <c r="G411" i="5"/>
  <c r="Z411" i="5"/>
  <c r="AA411" i="5"/>
  <c r="G421" i="5"/>
  <c r="Z421" i="5"/>
  <c r="AA421" i="5"/>
  <c r="Z428" i="5"/>
  <c r="AA428" i="5"/>
  <c r="Z465" i="5"/>
  <c r="G465" i="5"/>
  <c r="G262" i="5"/>
  <c r="Z262" i="5"/>
  <c r="AA262" i="5"/>
  <c r="Z373" i="5"/>
  <c r="AA373" i="5"/>
  <c r="G373" i="5"/>
  <c r="G208" i="5"/>
  <c r="Z208" i="5"/>
  <c r="AA208" i="5"/>
  <c r="G261" i="5"/>
  <c r="Z261" i="5"/>
  <c r="AA261" i="5"/>
  <c r="G429" i="5"/>
  <c r="Z429" i="5"/>
  <c r="AA429" i="5"/>
  <c r="Z104" i="5"/>
  <c r="Z379" i="5"/>
  <c r="AA379" i="5"/>
  <c r="Z367" i="5"/>
  <c r="AA367" i="5"/>
  <c r="Z226" i="5"/>
  <c r="AA226" i="5"/>
  <c r="I209" i="1"/>
  <c r="G80" i="1"/>
  <c r="H80" i="1"/>
  <c r="G450" i="1"/>
  <c r="K450" i="1"/>
  <c r="O450" i="1"/>
  <c r="R450" i="1" s="1"/>
  <c r="T450" i="1" s="1"/>
  <c r="G310" i="1"/>
  <c r="I310" i="1"/>
  <c r="O310" i="1"/>
  <c r="R310" i="1" s="1"/>
  <c r="T310" i="1" s="1"/>
  <c r="I207" i="1"/>
  <c r="G246" i="1"/>
  <c r="I246" i="1"/>
  <c r="G381" i="1"/>
  <c r="K381" i="1"/>
  <c r="G361" i="1"/>
  <c r="I361" i="1"/>
  <c r="K427" i="1"/>
  <c r="O438" i="1"/>
  <c r="R438" i="1" s="1"/>
  <c r="T438" i="1" s="1"/>
  <c r="G438" i="1"/>
  <c r="O129" i="1"/>
  <c r="R129" i="1" s="1"/>
  <c r="T129" i="1" s="1"/>
  <c r="G129" i="1"/>
  <c r="I129" i="1"/>
  <c r="G241" i="1"/>
  <c r="I241" i="1"/>
  <c r="O241" i="1"/>
  <c r="R241" i="1" s="1"/>
  <c r="T241" i="1" s="1"/>
  <c r="AJ64" i="5"/>
  <c r="AK64" i="5"/>
  <c r="AI64" i="5"/>
  <c r="AH64" i="5"/>
  <c r="AK377" i="5"/>
  <c r="AJ377" i="5"/>
  <c r="AI377" i="5"/>
  <c r="AH377" i="5"/>
  <c r="AB377" i="5"/>
  <c r="V377" i="5"/>
  <c r="AJ338" i="5"/>
  <c r="AI338" i="5"/>
  <c r="AH338" i="5"/>
  <c r="AK338" i="5"/>
  <c r="AK236" i="5"/>
  <c r="AI236" i="5"/>
  <c r="AH236" i="5"/>
  <c r="AJ236" i="5"/>
  <c r="AA31" i="5"/>
  <c r="AB31" i="5"/>
  <c r="V31" i="5"/>
  <c r="AJ282" i="5"/>
  <c r="AI282" i="5"/>
  <c r="AH282" i="5"/>
  <c r="AK282" i="5"/>
  <c r="AJ460" i="5"/>
  <c r="AI460" i="5"/>
  <c r="AH460" i="5"/>
  <c r="AK460" i="5"/>
  <c r="AJ276" i="5"/>
  <c r="AI276" i="5"/>
  <c r="AH276" i="5"/>
  <c r="AK276" i="5"/>
  <c r="AB129" i="5"/>
  <c r="W129" i="5"/>
  <c r="AA129" i="5"/>
  <c r="AB132" i="5"/>
  <c r="V132" i="5"/>
  <c r="AA132" i="5"/>
  <c r="AB259" i="5"/>
  <c r="X259" i="5"/>
  <c r="AA259" i="5"/>
  <c r="AA309" i="5"/>
  <c r="AB309" i="5"/>
  <c r="W309" i="5"/>
  <c r="AK401" i="5"/>
  <c r="AI401" i="5"/>
  <c r="AH401" i="5"/>
  <c r="AJ401" i="5"/>
  <c r="AA339" i="5"/>
  <c r="AB339" i="5"/>
  <c r="X339" i="5"/>
  <c r="AJ319" i="5"/>
  <c r="AI319" i="5"/>
  <c r="AH319" i="5"/>
  <c r="AK319" i="5"/>
  <c r="AA199" i="5"/>
  <c r="AB199" i="5"/>
  <c r="W199" i="5"/>
  <c r="AB78" i="5"/>
  <c r="V78" i="5"/>
  <c r="AA78" i="5"/>
  <c r="AJ372" i="5"/>
  <c r="AI372" i="5"/>
  <c r="AH372" i="5"/>
  <c r="AK372" i="5"/>
  <c r="AB385" i="5"/>
  <c r="Y385" i="5"/>
  <c r="AA385" i="5"/>
  <c r="AJ467" i="5"/>
  <c r="AK467" i="5"/>
  <c r="AI467" i="5"/>
  <c r="AH467" i="5"/>
  <c r="AK433" i="5"/>
  <c r="AJ433" i="5"/>
  <c r="AI433" i="5"/>
  <c r="AH433" i="5"/>
  <c r="AJ452" i="5"/>
  <c r="AI452" i="5"/>
  <c r="AH452" i="5"/>
  <c r="AK452" i="5"/>
  <c r="AK214" i="5"/>
  <c r="AJ214" i="5"/>
  <c r="AI214" i="5"/>
  <c r="AB315" i="5"/>
  <c r="W315" i="5"/>
  <c r="AA315" i="5"/>
  <c r="AC261" i="5"/>
  <c r="AF261" i="5"/>
  <c r="H261" i="5"/>
  <c r="AB261" i="5"/>
  <c r="V261" i="5"/>
  <c r="AD261" i="5"/>
  <c r="AE261" i="5"/>
  <c r="H39" i="5"/>
  <c r="AC39" i="5"/>
  <c r="AF39" i="5"/>
  <c r="AB39" i="5"/>
  <c r="V39" i="5"/>
  <c r="AB44" i="5"/>
  <c r="V44" i="5"/>
  <c r="AA44" i="5"/>
  <c r="AB128" i="5"/>
  <c r="W128" i="5"/>
  <c r="AA128" i="5"/>
  <c r="AE109" i="5"/>
  <c r="AD109" i="5"/>
  <c r="AE175" i="5"/>
  <c r="AD175" i="5"/>
  <c r="AA93" i="5"/>
  <c r="AB93" i="5"/>
  <c r="V93" i="5"/>
  <c r="R257" i="5"/>
  <c r="T257" i="5"/>
  <c r="I257" i="5"/>
  <c r="AF257" i="5"/>
  <c r="AC257" i="5"/>
  <c r="AA159" i="5"/>
  <c r="AD159" i="5"/>
  <c r="AI358" i="5"/>
  <c r="AH358" i="5"/>
  <c r="AK358" i="5"/>
  <c r="AJ358" i="5"/>
  <c r="AA223" i="5"/>
  <c r="AB223" i="5"/>
  <c r="W223" i="5"/>
  <c r="AB280" i="5"/>
  <c r="W280" i="5"/>
  <c r="AA280" i="5"/>
  <c r="AA313" i="5"/>
  <c r="AB313" i="5"/>
  <c r="W313" i="5"/>
  <c r="AB239" i="5"/>
  <c r="W239" i="5"/>
  <c r="AA239" i="5"/>
  <c r="AB333" i="5"/>
  <c r="W333" i="5"/>
  <c r="AA333" i="5"/>
  <c r="AD367" i="5"/>
  <c r="AE367" i="5"/>
  <c r="R208" i="5"/>
  <c r="T208" i="5"/>
  <c r="I208" i="5"/>
  <c r="AF208" i="5"/>
  <c r="AC208" i="5"/>
  <c r="AD208" i="5"/>
  <c r="AE208" i="5"/>
  <c r="AB208" i="5"/>
  <c r="W208" i="5"/>
  <c r="AA123" i="5"/>
  <c r="AA369" i="5"/>
  <c r="AC233" i="5"/>
  <c r="R233" i="5"/>
  <c r="T233" i="5"/>
  <c r="I233" i="5"/>
  <c r="AF233" i="5"/>
  <c r="AB233" i="5"/>
  <c r="W233" i="5"/>
  <c r="AE233" i="5"/>
  <c r="AD233" i="5"/>
  <c r="H159" i="5"/>
  <c r="AF159" i="5"/>
  <c r="AC159" i="5"/>
  <c r="AB159" i="5"/>
  <c r="V159" i="5"/>
  <c r="AE159" i="5"/>
  <c r="H171" i="5"/>
  <c r="AF171" i="5"/>
  <c r="AC171" i="5"/>
  <c r="AB171" i="5"/>
  <c r="V171" i="5"/>
  <c r="AE171" i="5"/>
  <c r="H50" i="5"/>
  <c r="AF50" i="5"/>
  <c r="AC50" i="5"/>
  <c r="AE50" i="5"/>
  <c r="AB50" i="5"/>
  <c r="V50" i="5"/>
  <c r="AD50" i="5"/>
  <c r="AB464" i="5"/>
  <c r="Y464" i="5"/>
  <c r="AA464" i="5"/>
  <c r="AH448" i="5"/>
  <c r="AH465" i="5"/>
  <c r="AH381" i="5"/>
  <c r="AH291" i="5"/>
  <c r="AH357" i="5"/>
  <c r="AH187" i="5"/>
  <c r="AA295" i="5"/>
  <c r="AB295" i="5"/>
  <c r="W295" i="5"/>
  <c r="AB197" i="5"/>
  <c r="W197" i="5"/>
  <c r="AA197" i="5"/>
  <c r="AH249" i="5"/>
  <c r="AA193" i="5"/>
  <c r="AB193" i="5"/>
  <c r="W193" i="5"/>
  <c r="AH406" i="5"/>
  <c r="AH116" i="5"/>
  <c r="AH240" i="5"/>
  <c r="AE252" i="5"/>
  <c r="AD252" i="5"/>
  <c r="AH62" i="5"/>
  <c r="AH254" i="5"/>
  <c r="AH389" i="5"/>
  <c r="AH32" i="5"/>
  <c r="AH131" i="5"/>
  <c r="AH144" i="5"/>
  <c r="AD22" i="5"/>
  <c r="AE22" i="5"/>
  <c r="AH189" i="5"/>
  <c r="AH410" i="5"/>
  <c r="AE287" i="5"/>
  <c r="AD287" i="5"/>
  <c r="AE73" i="5"/>
  <c r="AD73" i="5"/>
  <c r="AH257" i="5"/>
  <c r="AB257" i="5"/>
  <c r="W257" i="5"/>
  <c r="AC162" i="5"/>
  <c r="H162" i="5"/>
  <c r="AF162" i="5"/>
  <c r="AB162" i="5"/>
  <c r="V162" i="5"/>
  <c r="AD162" i="5"/>
  <c r="AE162" i="5"/>
  <c r="AB457" i="5"/>
  <c r="Y457" i="5"/>
  <c r="AA457" i="5"/>
  <c r="AA390" i="5"/>
  <c r="AB390" i="5"/>
  <c r="V390" i="5"/>
  <c r="AA46" i="5"/>
  <c r="AB46" i="5"/>
  <c r="V46" i="5"/>
  <c r="H166" i="5"/>
  <c r="AC166" i="5"/>
  <c r="AF166" i="5"/>
  <c r="AB166" i="5"/>
  <c r="V166" i="5"/>
  <c r="AF76" i="5"/>
  <c r="AC76" i="5"/>
  <c r="H76" i="5"/>
  <c r="AB76" i="5"/>
  <c r="V76" i="5"/>
  <c r="AD76" i="5"/>
  <c r="AE76" i="5"/>
  <c r="AA21" i="5"/>
  <c r="AB21" i="5"/>
  <c r="V21" i="5"/>
  <c r="AB200" i="5"/>
  <c r="W200" i="5"/>
  <c r="AA200" i="5"/>
  <c r="H373" i="5"/>
  <c r="AC373" i="5"/>
  <c r="AF373" i="5"/>
  <c r="AB373" i="5"/>
  <c r="V373" i="5"/>
  <c r="AD373" i="5"/>
  <c r="AE373" i="5"/>
  <c r="AF172" i="5"/>
  <c r="AC172" i="5"/>
  <c r="H172" i="5"/>
  <c r="AB172" i="5"/>
  <c r="V172" i="5"/>
  <c r="AE172" i="5"/>
  <c r="AD172" i="5"/>
  <c r="AC146" i="5"/>
  <c r="H146" i="5"/>
  <c r="AF146" i="5"/>
  <c r="AD146" i="5"/>
  <c r="AB146" i="5"/>
  <c r="V146" i="5"/>
  <c r="AE146" i="5"/>
  <c r="AC369" i="5"/>
  <c r="H369" i="5"/>
  <c r="AF369" i="5"/>
  <c r="AB369" i="5"/>
  <c r="V369" i="5"/>
  <c r="AD369" i="5"/>
  <c r="AE369" i="5"/>
  <c r="AA377" i="5"/>
  <c r="AE377" i="5"/>
  <c r="R350" i="5"/>
  <c r="T350" i="5"/>
  <c r="I350" i="5"/>
  <c r="AC350" i="5"/>
  <c r="AF350" i="5"/>
  <c r="AD350" i="5"/>
  <c r="AE350" i="5"/>
  <c r="AB350" i="5"/>
  <c r="W350" i="5"/>
  <c r="AA430" i="5"/>
  <c r="AE430" i="5"/>
  <c r="AB361" i="5"/>
  <c r="W361" i="5"/>
  <c r="AA361" i="5"/>
  <c r="AB378" i="5"/>
  <c r="V378" i="5"/>
  <c r="AA378" i="5"/>
  <c r="AA468" i="5"/>
  <c r="AB468" i="5"/>
  <c r="Y468" i="5"/>
  <c r="AA256" i="5"/>
  <c r="AB256" i="5"/>
  <c r="W256" i="5"/>
  <c r="AB431" i="5"/>
  <c r="Y431" i="5"/>
  <c r="AA431" i="5"/>
  <c r="AA462" i="5"/>
  <c r="AB462" i="5"/>
  <c r="Y462" i="5"/>
  <c r="AA47" i="5"/>
  <c r="AB47" i="5"/>
  <c r="V47" i="5"/>
  <c r="AA260" i="5"/>
  <c r="AB260" i="5"/>
  <c r="X260" i="5"/>
  <c r="AE298" i="5"/>
  <c r="AD298" i="5"/>
  <c r="AA126" i="5"/>
  <c r="AB126" i="5"/>
  <c r="W126" i="5"/>
  <c r="AB215" i="5"/>
  <c r="W215" i="5"/>
  <c r="AA215" i="5"/>
  <c r="AA395" i="5"/>
  <c r="AB395" i="5"/>
  <c r="Y395" i="5"/>
  <c r="AB169" i="5"/>
  <c r="V169" i="5"/>
  <c r="AA169" i="5"/>
  <c r="AB203" i="5"/>
  <c r="W203" i="5"/>
  <c r="AA203" i="5"/>
  <c r="AD351" i="5"/>
  <c r="AE351" i="5"/>
  <c r="AD453" i="5"/>
  <c r="AE453" i="5"/>
  <c r="AB270" i="5"/>
  <c r="W270" i="5"/>
  <c r="AA270" i="5"/>
  <c r="AD413" i="5"/>
  <c r="AE413" i="5"/>
  <c r="AH27" i="5"/>
  <c r="AB398" i="5"/>
  <c r="Y398" i="5"/>
  <c r="AA398" i="5"/>
  <c r="AE330" i="5"/>
  <c r="AD330" i="5"/>
  <c r="AB436" i="5"/>
  <c r="Y436" i="5"/>
  <c r="AA436" i="5"/>
  <c r="AA265" i="5"/>
  <c r="AB265" i="5"/>
  <c r="W265" i="5"/>
  <c r="AA103" i="5"/>
  <c r="AB103" i="5"/>
  <c r="V103" i="5"/>
  <c r="AB51" i="5"/>
  <c r="V51" i="5"/>
  <c r="AA51" i="5"/>
  <c r="AD442" i="5"/>
  <c r="AE442" i="5"/>
  <c r="AB191" i="5"/>
  <c r="W191" i="5"/>
  <c r="AA191" i="5"/>
  <c r="AA121" i="5"/>
  <c r="AB121" i="5"/>
  <c r="W121" i="5"/>
  <c r="AE65" i="5"/>
  <c r="AD65" i="5"/>
  <c r="K427" i="5"/>
  <c r="AF427" i="5"/>
  <c r="AC427" i="5"/>
  <c r="AB427" i="5"/>
  <c r="Y427" i="5"/>
  <c r="AD427" i="5"/>
  <c r="AE427" i="5"/>
  <c r="AE37" i="5"/>
  <c r="AD37" i="5"/>
  <c r="AC273" i="5"/>
  <c r="AF273" i="5"/>
  <c r="R273" i="5"/>
  <c r="T273" i="5"/>
  <c r="I273" i="5"/>
  <c r="AB273" i="5"/>
  <c r="W273" i="5"/>
  <c r="AD273" i="5"/>
  <c r="AE273" i="5"/>
  <c r="H337" i="5"/>
  <c r="AF337" i="5"/>
  <c r="AC337" i="5"/>
  <c r="H110" i="5"/>
  <c r="AC110" i="5"/>
  <c r="AF110" i="5"/>
  <c r="AB110" i="5"/>
  <c r="V110" i="5"/>
  <c r="AE110" i="5"/>
  <c r="AD110" i="5"/>
  <c r="AC377" i="5"/>
  <c r="AF377" i="5"/>
  <c r="H377" i="5"/>
  <c r="H156" i="5"/>
  <c r="AF156" i="5"/>
  <c r="AC156" i="5"/>
  <c r="AB156" i="5"/>
  <c r="V156" i="5"/>
  <c r="AE156" i="5"/>
  <c r="AD156" i="5"/>
  <c r="AC430" i="5"/>
  <c r="AF430" i="5"/>
  <c r="K430" i="5"/>
  <c r="AB430" i="5"/>
  <c r="Y430" i="5"/>
  <c r="AA439" i="5"/>
  <c r="AB439" i="5"/>
  <c r="Y439" i="5"/>
  <c r="AB443" i="5"/>
  <c r="Y443" i="5"/>
  <c r="AA443" i="5"/>
  <c r="AH359" i="5"/>
  <c r="AA422" i="5"/>
  <c r="AB422" i="5"/>
  <c r="Y422" i="5"/>
  <c r="AA444" i="5"/>
  <c r="AB444" i="5"/>
  <c r="Y444" i="5"/>
  <c r="AA438" i="5"/>
  <c r="AB438" i="5"/>
  <c r="Y438" i="5"/>
  <c r="AB30" i="5"/>
  <c r="V30" i="5"/>
  <c r="AA30" i="5"/>
  <c r="AB392" i="5"/>
  <c r="Y392" i="5"/>
  <c r="AA392" i="5"/>
  <c r="AA164" i="5"/>
  <c r="AB164" i="5"/>
  <c r="V164" i="5"/>
  <c r="AB127" i="5"/>
  <c r="W127" i="5"/>
  <c r="AA127" i="5"/>
  <c r="AB28" i="5"/>
  <c r="V28" i="5"/>
  <c r="AA28" i="5"/>
  <c r="AH301" i="5"/>
  <c r="AA83" i="5"/>
  <c r="AB83" i="5"/>
  <c r="V83" i="5"/>
  <c r="AH407" i="5"/>
  <c r="AH188" i="5"/>
  <c r="AE69" i="5"/>
  <c r="AD69" i="5"/>
  <c r="AH458" i="5"/>
  <c r="AH225" i="5"/>
  <c r="AH231" i="5"/>
  <c r="AH336" i="5"/>
  <c r="AD362" i="5"/>
  <c r="AE362" i="5"/>
  <c r="AH149" i="5"/>
  <c r="AH105" i="5"/>
  <c r="AA105" i="5"/>
  <c r="AH181" i="5"/>
  <c r="AD58" i="5"/>
  <c r="AE58" i="5"/>
  <c r="AC163" i="5"/>
  <c r="H163" i="5"/>
  <c r="AF163" i="5"/>
  <c r="AE163" i="5"/>
  <c r="AD163" i="5"/>
  <c r="AB163" i="5"/>
  <c r="V163" i="5"/>
  <c r="AA435" i="5"/>
  <c r="AB435" i="5"/>
  <c r="Y435" i="5"/>
  <c r="AA383" i="5"/>
  <c r="AB383" i="5"/>
  <c r="V383" i="5"/>
  <c r="AA403" i="5"/>
  <c r="AB403" i="5"/>
  <c r="Y403" i="5"/>
  <c r="AA234" i="5"/>
  <c r="AB234" i="5"/>
  <c r="W234" i="5"/>
  <c r="AB244" i="5"/>
  <c r="W244" i="5"/>
  <c r="AA244" i="5"/>
  <c r="AE428" i="5"/>
  <c r="AD428" i="5"/>
  <c r="R124" i="5"/>
  <c r="T124" i="5"/>
  <c r="I124" i="5"/>
  <c r="AF124" i="5"/>
  <c r="AC124" i="5"/>
  <c r="AB124" i="5"/>
  <c r="W124" i="5"/>
  <c r="AD124" i="5"/>
  <c r="AE124" i="5"/>
  <c r="AT74" i="5"/>
  <c r="AS74" i="5"/>
  <c r="AR74" i="5"/>
  <c r="AQ74" i="5"/>
  <c r="AP74" i="5"/>
  <c r="AO74" i="5"/>
  <c r="AN74" i="5"/>
  <c r="AM74" i="5"/>
  <c r="AL74" i="5"/>
  <c r="AH101" i="5"/>
  <c r="R421" i="5"/>
  <c r="T421" i="5"/>
  <c r="K421" i="5"/>
  <c r="AF421" i="5"/>
  <c r="AC421" i="5"/>
  <c r="AB421" i="5"/>
  <c r="Y421" i="5"/>
  <c r="AE421" i="5"/>
  <c r="AD421" i="5"/>
  <c r="K411" i="5"/>
  <c r="AF411" i="5"/>
  <c r="AC411" i="5"/>
  <c r="AB411" i="5"/>
  <c r="Y411" i="5"/>
  <c r="AD411" i="5"/>
  <c r="AE411" i="5"/>
  <c r="H155" i="5"/>
  <c r="AF155" i="5"/>
  <c r="AC155" i="5"/>
  <c r="AB155" i="5"/>
  <c r="V155" i="5"/>
  <c r="AD155" i="5"/>
  <c r="AE155" i="5"/>
  <c r="R108" i="5"/>
  <c r="T108" i="5"/>
  <c r="AF108" i="5"/>
  <c r="H108" i="5"/>
  <c r="AC108" i="5"/>
  <c r="AE108" i="5"/>
  <c r="AD108" i="5"/>
  <c r="AB108" i="5"/>
  <c r="V108" i="5"/>
  <c r="AE25" i="5"/>
  <c r="AD25" i="5"/>
  <c r="AC49" i="5"/>
  <c r="AF49" i="5"/>
  <c r="H49" i="5"/>
  <c r="AE49" i="5"/>
  <c r="AD49" i="5"/>
  <c r="AB49" i="5"/>
  <c r="V49" i="5"/>
  <c r="R356" i="5"/>
  <c r="T356" i="5"/>
  <c r="I356" i="5"/>
  <c r="AF356" i="5"/>
  <c r="AC356" i="5"/>
  <c r="AA187" i="5"/>
  <c r="AE187" i="5"/>
  <c r="H45" i="5"/>
  <c r="AF45" i="5"/>
  <c r="AC45" i="5"/>
  <c r="AB45" i="5"/>
  <c r="V45" i="5"/>
  <c r="AD45" i="5"/>
  <c r="AE45" i="5"/>
  <c r="H23" i="5"/>
  <c r="AC23" i="5"/>
  <c r="AF23" i="5"/>
  <c r="AD23" i="5"/>
  <c r="AB23" i="5"/>
  <c r="V23" i="5"/>
  <c r="AE23" i="5"/>
  <c r="AA160" i="5"/>
  <c r="AB370" i="5"/>
  <c r="V370" i="5"/>
  <c r="AA370" i="5"/>
  <c r="AB148" i="5"/>
  <c r="V148" i="5"/>
  <c r="AA148" i="5"/>
  <c r="AB40" i="5"/>
  <c r="V40" i="5"/>
  <c r="AA40" i="5"/>
  <c r="AB224" i="5"/>
  <c r="W224" i="5"/>
  <c r="AA224" i="5"/>
  <c r="AB414" i="5"/>
  <c r="X414" i="5"/>
  <c r="AA414" i="5"/>
  <c r="AA365" i="5"/>
  <c r="AB365" i="5"/>
  <c r="W365" i="5"/>
  <c r="AA250" i="5"/>
  <c r="AB250" i="5"/>
  <c r="X250" i="5"/>
  <c r="AH409" i="5"/>
  <c r="AH33" i="5"/>
  <c r="AB380" i="5"/>
  <c r="Y380" i="5"/>
  <c r="AA380" i="5"/>
  <c r="AA304" i="5"/>
  <c r="AB304" i="5"/>
  <c r="W304" i="5"/>
  <c r="AD150" i="5"/>
  <c r="AE150" i="5"/>
  <c r="AA209" i="5"/>
  <c r="AB209" i="5"/>
  <c r="W209" i="5"/>
  <c r="AE63" i="5"/>
  <c r="AD63" i="5"/>
  <c r="AD296" i="5"/>
  <c r="AE296" i="5"/>
  <c r="AE320" i="5"/>
  <c r="AD320" i="5"/>
  <c r="AA142" i="5"/>
  <c r="AB142" i="5"/>
  <c r="W142" i="5"/>
  <c r="AD61" i="5"/>
  <c r="AE61" i="5"/>
  <c r="AB322" i="5"/>
  <c r="W322" i="5"/>
  <c r="AA322" i="5"/>
  <c r="AE77" i="5"/>
  <c r="AD77" i="5"/>
  <c r="AD352" i="5"/>
  <c r="AE352" i="5"/>
  <c r="AA465" i="5"/>
  <c r="AA257" i="5"/>
  <c r="AD257" i="5"/>
  <c r="AC185" i="5"/>
  <c r="H185" i="5"/>
  <c r="AF185" i="5"/>
  <c r="AD185" i="5"/>
  <c r="AB185" i="5"/>
  <c r="V185" i="5"/>
  <c r="AE185" i="5"/>
  <c r="H90" i="5"/>
  <c r="AC90" i="5"/>
  <c r="AF90" i="5"/>
  <c r="AD90" i="5"/>
  <c r="AE90" i="5"/>
  <c r="AB90" i="5"/>
  <c r="V90" i="5"/>
  <c r="AB441" i="5"/>
  <c r="Y441" i="5"/>
  <c r="AA441" i="5"/>
  <c r="AA41" i="5"/>
  <c r="AB41" i="5"/>
  <c r="V41" i="5"/>
  <c r="AA447" i="5"/>
  <c r="AB447" i="5"/>
  <c r="Y447" i="5"/>
  <c r="AB300" i="5"/>
  <c r="W300" i="5"/>
  <c r="AA300" i="5"/>
  <c r="AD425" i="5"/>
  <c r="AE425" i="5"/>
  <c r="AB266" i="5"/>
  <c r="W266" i="5"/>
  <c r="AA266" i="5"/>
  <c r="AD226" i="5"/>
  <c r="AE226" i="5"/>
  <c r="AF165" i="5"/>
  <c r="AC165" i="5"/>
  <c r="H165" i="5"/>
  <c r="AB165" i="5"/>
  <c r="V165" i="5"/>
  <c r="AD165" i="5"/>
  <c r="AE165" i="5"/>
  <c r="AB98" i="5"/>
  <c r="V98" i="5"/>
  <c r="AA98" i="5"/>
  <c r="AA246" i="5"/>
  <c r="AB246" i="5"/>
  <c r="W246" i="5"/>
  <c r="AB293" i="5"/>
  <c r="W293" i="5"/>
  <c r="AA293" i="5"/>
  <c r="AA349" i="5"/>
  <c r="AB349" i="5"/>
  <c r="W349" i="5"/>
  <c r="AB461" i="5"/>
  <c r="Y461" i="5"/>
  <c r="AA461" i="5"/>
  <c r="AE138" i="5"/>
  <c r="AD138" i="5"/>
  <c r="AD379" i="5"/>
  <c r="AE379" i="5"/>
  <c r="AC158" i="5"/>
  <c r="H158" i="5"/>
  <c r="AF158" i="5"/>
  <c r="AB158" i="5"/>
  <c r="V158" i="5"/>
  <c r="R182" i="5"/>
  <c r="T182" i="5"/>
  <c r="I182" i="5"/>
  <c r="AC182" i="5"/>
  <c r="AF182" i="5"/>
  <c r="AB182" i="5"/>
  <c r="W182" i="5"/>
  <c r="AD182" i="5"/>
  <c r="AE182" i="5"/>
  <c r="AC429" i="5"/>
  <c r="R429" i="5"/>
  <c r="T429" i="5"/>
  <c r="AF429" i="5"/>
  <c r="K429" i="5"/>
  <c r="AB429" i="5"/>
  <c r="Y429" i="5"/>
  <c r="AD429" i="5"/>
  <c r="AE429" i="5"/>
  <c r="AC262" i="5"/>
  <c r="H262" i="5"/>
  <c r="AF262" i="5"/>
  <c r="AB262" i="5"/>
  <c r="V262" i="5"/>
  <c r="AE262" i="5"/>
  <c r="AD262" i="5"/>
  <c r="AD432" i="5"/>
  <c r="AE432" i="5"/>
  <c r="AA91" i="5"/>
  <c r="AE91" i="5"/>
  <c r="R331" i="5"/>
  <c r="T331" i="5"/>
  <c r="I331" i="5"/>
  <c r="AF331" i="5"/>
  <c r="AC331" i="5"/>
  <c r="AB331" i="5"/>
  <c r="W331" i="5"/>
  <c r="H168" i="5"/>
  <c r="AF168" i="5"/>
  <c r="AC168" i="5"/>
  <c r="AB168" i="5"/>
  <c r="V168" i="5"/>
  <c r="AE168" i="5"/>
  <c r="AD168" i="5"/>
  <c r="AC99" i="5"/>
  <c r="AF99" i="5"/>
  <c r="H99" i="5"/>
  <c r="AB99" i="5"/>
  <c r="V99" i="5"/>
  <c r="AD99" i="5"/>
  <c r="AE99" i="5"/>
  <c r="H167" i="5"/>
  <c r="AF167" i="5"/>
  <c r="AC167" i="5"/>
  <c r="AB167" i="5"/>
  <c r="V167" i="5"/>
  <c r="AD167" i="5"/>
  <c r="AE167" i="5"/>
  <c r="AC187" i="5"/>
  <c r="AF187" i="5"/>
  <c r="H187" i="5"/>
  <c r="AB187" i="5"/>
  <c r="V187" i="5"/>
  <c r="AD187" i="5"/>
  <c r="R105" i="5"/>
  <c r="T105" i="5"/>
  <c r="AC105" i="5"/>
  <c r="H105" i="5"/>
  <c r="AF105" i="5"/>
  <c r="AF157" i="5"/>
  <c r="H157" i="5"/>
  <c r="AC157" i="5"/>
  <c r="AD157" i="5"/>
  <c r="AE157" i="5"/>
  <c r="AB157" i="5"/>
  <c r="V157" i="5"/>
  <c r="H160" i="5"/>
  <c r="AC160" i="5"/>
  <c r="AF160" i="5"/>
  <c r="AB160" i="5"/>
  <c r="V160" i="5"/>
  <c r="AE160" i="5"/>
  <c r="AD160" i="5"/>
  <c r="AH393" i="5"/>
  <c r="AH364" i="5"/>
  <c r="AH423" i="5"/>
  <c r="AH100" i="5"/>
  <c r="AH136" i="5"/>
  <c r="AH145" i="5"/>
  <c r="AH34" i="5"/>
  <c r="AH386" i="5"/>
  <c r="AH356" i="5"/>
  <c r="AA356" i="5"/>
  <c r="AH302" i="5"/>
  <c r="AD112" i="5"/>
  <c r="AE112" i="5"/>
  <c r="AH173" i="5"/>
  <c r="AD388" i="5"/>
  <c r="AE388" i="5"/>
  <c r="AH263" i="5"/>
  <c r="AH158" i="5"/>
  <c r="AA158" i="5"/>
  <c r="AE195" i="5"/>
  <c r="AD195" i="5"/>
  <c r="AH229" i="5"/>
  <c r="AH104" i="5"/>
  <c r="AB104" i="5"/>
  <c r="V104" i="5"/>
  <c r="AH285" i="5"/>
  <c r="AA166" i="5"/>
  <c r="AD166" i="5"/>
  <c r="R345" i="5"/>
  <c r="T345" i="5"/>
  <c r="I345" i="5"/>
  <c r="AC345" i="5"/>
  <c r="AF345" i="5"/>
  <c r="AB345" i="5"/>
  <c r="W345" i="5"/>
  <c r="AD345" i="5"/>
  <c r="AE345" i="5"/>
  <c r="H144" i="5"/>
  <c r="AC144" i="5"/>
  <c r="AF144" i="5"/>
  <c r="AB144" i="5"/>
  <c r="V144" i="5"/>
  <c r="AD144" i="5"/>
  <c r="AF139" i="5"/>
  <c r="AC139" i="5"/>
  <c r="H139" i="5"/>
  <c r="AB139" i="5"/>
  <c r="V139" i="5"/>
  <c r="AE139" i="5"/>
  <c r="AD139" i="5"/>
  <c r="AA334" i="5"/>
  <c r="AB334" i="5"/>
  <c r="W334" i="5"/>
  <c r="AA289" i="5"/>
  <c r="AB289" i="5"/>
  <c r="W289" i="5"/>
  <c r="AB54" i="5"/>
  <c r="V54" i="5"/>
  <c r="AA54" i="5"/>
  <c r="AA174" i="5"/>
  <c r="AB174" i="5"/>
  <c r="W174" i="5"/>
  <c r="AE415" i="5"/>
  <c r="AD415" i="5"/>
  <c r="I271" i="5"/>
  <c r="R271" i="5"/>
  <c r="T271" i="5"/>
  <c r="AC271" i="5"/>
  <c r="AF271" i="5"/>
  <c r="AB271" i="5"/>
  <c r="W271" i="5"/>
  <c r="AE271" i="5"/>
  <c r="AD271" i="5"/>
  <c r="AA171" i="5"/>
  <c r="AD171" i="5"/>
  <c r="AF114" i="5"/>
  <c r="H114" i="5"/>
  <c r="AC114" i="5"/>
  <c r="AB114" i="5"/>
  <c r="V114" i="5"/>
  <c r="AD114" i="5"/>
  <c r="AE114" i="5"/>
  <c r="AC465" i="5"/>
  <c r="AF465" i="5"/>
  <c r="R465" i="5"/>
  <c r="T465" i="5"/>
  <c r="K465" i="5"/>
  <c r="AB465" i="5"/>
  <c r="Y465" i="5"/>
  <c r="AE465" i="5"/>
  <c r="AD465" i="5"/>
  <c r="I235" i="5"/>
  <c r="R235" i="5"/>
  <c r="T235" i="5"/>
  <c r="AF235" i="5"/>
  <c r="AC235" i="5"/>
  <c r="AB235" i="5"/>
  <c r="W235" i="5"/>
  <c r="AD235" i="5"/>
  <c r="AE235" i="5"/>
  <c r="AC152" i="5"/>
  <c r="H152" i="5"/>
  <c r="AF152" i="5"/>
  <c r="AE152" i="5"/>
  <c r="AB152" i="5"/>
  <c r="V152" i="5"/>
  <c r="AD152" i="5"/>
  <c r="H106" i="5"/>
  <c r="R106" i="5"/>
  <c r="T106" i="5"/>
  <c r="AF106" i="5"/>
  <c r="AC106" i="5"/>
  <c r="AB106" i="5"/>
  <c r="V106" i="5"/>
  <c r="AD106" i="5"/>
  <c r="AE106" i="5"/>
  <c r="I228" i="5"/>
  <c r="AF228" i="5"/>
  <c r="AC228" i="5"/>
  <c r="R228" i="5"/>
  <c r="T228" i="5"/>
  <c r="AB228" i="5"/>
  <c r="W228" i="5"/>
  <c r="AD228" i="5"/>
  <c r="AE228" i="5"/>
  <c r="R353" i="5"/>
  <c r="T353" i="5"/>
  <c r="I353" i="5"/>
  <c r="AC353" i="5"/>
  <c r="AF353" i="5"/>
  <c r="AB353" i="5"/>
  <c r="W353" i="5"/>
  <c r="AE353" i="5"/>
  <c r="AD353" i="5"/>
  <c r="AD426" i="5"/>
  <c r="AE426" i="5"/>
  <c r="H91" i="5"/>
  <c r="AC91" i="5"/>
  <c r="AF91" i="5"/>
  <c r="AB91" i="5"/>
  <c r="V91" i="5"/>
  <c r="AA144" i="5"/>
  <c r="AE144" i="5"/>
  <c r="AA39" i="5"/>
  <c r="AE39" i="5"/>
  <c r="H141" i="5"/>
  <c r="AC141" i="5"/>
  <c r="AF141" i="5"/>
  <c r="AB141" i="5"/>
  <c r="V141" i="5"/>
  <c r="AD141" i="5"/>
  <c r="AE141" i="5"/>
  <c r="AB449" i="5"/>
  <c r="Y449" i="5"/>
  <c r="AA449" i="5"/>
  <c r="AB402" i="5"/>
  <c r="Y402" i="5"/>
  <c r="AA402" i="5"/>
  <c r="AH38" i="5"/>
  <c r="AH337" i="5"/>
  <c r="AB337" i="5"/>
  <c r="V337" i="5"/>
  <c r="AB115" i="5"/>
  <c r="W115" i="5"/>
  <c r="AA115" i="5"/>
  <c r="AH275" i="5"/>
  <c r="AH87" i="5"/>
  <c r="AH206" i="5"/>
  <c r="AA394" i="5"/>
  <c r="AB394" i="5"/>
  <c r="V394" i="5"/>
  <c r="AH119" i="5"/>
  <c r="AA455" i="5"/>
  <c r="AB455" i="5"/>
  <c r="Y455" i="5"/>
  <c r="AH331" i="5"/>
  <c r="AA331" i="5"/>
  <c r="AE387" i="5"/>
  <c r="AD387" i="5"/>
  <c r="AA375" i="5"/>
  <c r="AB375" i="5"/>
  <c r="V375" i="5"/>
  <c r="AA324" i="5"/>
  <c r="AB324" i="5"/>
  <c r="W324" i="5"/>
  <c r="AH450" i="5"/>
  <c r="AH24" i="5"/>
  <c r="AD135" i="5"/>
  <c r="AE135" i="5"/>
  <c r="AH360" i="5"/>
  <c r="AE251" i="5"/>
  <c r="AD251" i="5"/>
  <c r="K438" i="1"/>
  <c r="AE331" i="5"/>
  <c r="AD331" i="5"/>
  <c r="AD158" i="5"/>
  <c r="AE158" i="5"/>
  <c r="AD105" i="5"/>
  <c r="AE105" i="5"/>
  <c r="AK74" i="5"/>
  <c r="AJ74" i="5"/>
  <c r="AI74" i="5"/>
  <c r="AE356" i="5"/>
  <c r="AD356" i="5"/>
  <c r="AA263" i="5"/>
  <c r="AB263" i="5"/>
  <c r="W263" i="5"/>
  <c r="AB407" i="5"/>
  <c r="Y407" i="5"/>
  <c r="AA407" i="5"/>
  <c r="AE439" i="5"/>
  <c r="AD439" i="5"/>
  <c r="AA131" i="5"/>
  <c r="AB131" i="5"/>
  <c r="W131" i="5"/>
  <c r="AB116" i="5"/>
  <c r="W116" i="5"/>
  <c r="AA116" i="5"/>
  <c r="AE295" i="5"/>
  <c r="AD295" i="5"/>
  <c r="AE223" i="5"/>
  <c r="AD223" i="5"/>
  <c r="AA452" i="5"/>
  <c r="AB452" i="5"/>
  <c r="Y452" i="5"/>
  <c r="AD385" i="5"/>
  <c r="AE385" i="5"/>
  <c r="AE199" i="5"/>
  <c r="AD199" i="5"/>
  <c r="AB282" i="5"/>
  <c r="W282" i="5"/>
  <c r="AA282" i="5"/>
  <c r="AB338" i="5"/>
  <c r="X338" i="5"/>
  <c r="AA338" i="5"/>
  <c r="AB360" i="5"/>
  <c r="W360" i="5"/>
  <c r="AA360" i="5"/>
  <c r="AE375" i="5"/>
  <c r="AD375" i="5"/>
  <c r="AD394" i="5"/>
  <c r="AE394" i="5"/>
  <c r="AD402" i="5"/>
  <c r="AE402" i="5"/>
  <c r="AA34" i="5"/>
  <c r="AB34" i="5"/>
  <c r="V34" i="5"/>
  <c r="AE300" i="5"/>
  <c r="AD300" i="5"/>
  <c r="AE40" i="5"/>
  <c r="AD40" i="5"/>
  <c r="AB356" i="5"/>
  <c r="W356" i="5"/>
  <c r="AA104" i="5"/>
  <c r="AB101" i="5"/>
  <c r="V101" i="5"/>
  <c r="AA101" i="5"/>
  <c r="AE383" i="5"/>
  <c r="AD383" i="5"/>
  <c r="AA336" i="5"/>
  <c r="AB336" i="5"/>
  <c r="W336" i="5"/>
  <c r="AD164" i="5"/>
  <c r="AE164" i="5"/>
  <c r="AD444" i="5"/>
  <c r="AE444" i="5"/>
  <c r="AD398" i="5"/>
  <c r="AE398" i="5"/>
  <c r="AE395" i="5"/>
  <c r="AD395" i="5"/>
  <c r="AE260" i="5"/>
  <c r="AD260" i="5"/>
  <c r="AE256" i="5"/>
  <c r="AD256" i="5"/>
  <c r="AA337" i="5"/>
  <c r="AA32" i="5"/>
  <c r="AB32" i="5"/>
  <c r="V32" i="5"/>
  <c r="AB406" i="5"/>
  <c r="X406" i="5"/>
  <c r="AA406" i="5"/>
  <c r="AD239" i="5"/>
  <c r="AE239" i="5"/>
  <c r="AA386" i="5"/>
  <c r="AB386" i="5"/>
  <c r="Y386" i="5"/>
  <c r="AD250" i="5"/>
  <c r="AE250" i="5"/>
  <c r="AB389" i="5"/>
  <c r="V389" i="5"/>
  <c r="AA389" i="5"/>
  <c r="AD289" i="5"/>
  <c r="AE289" i="5"/>
  <c r="AB173" i="5"/>
  <c r="W173" i="5"/>
  <c r="AA173" i="5"/>
  <c r="AE461" i="5"/>
  <c r="AD461" i="5"/>
  <c r="AE98" i="5"/>
  <c r="AD98" i="5"/>
  <c r="AD322" i="5"/>
  <c r="AE322" i="5"/>
  <c r="AD148" i="5"/>
  <c r="AE148" i="5"/>
  <c r="AD435" i="5"/>
  <c r="AE435" i="5"/>
  <c r="AA225" i="5"/>
  <c r="AB225" i="5"/>
  <c r="W225" i="5"/>
  <c r="AB301" i="5"/>
  <c r="W301" i="5"/>
  <c r="AA301" i="5"/>
  <c r="AD422" i="5"/>
  <c r="AE422" i="5"/>
  <c r="AD430" i="5"/>
  <c r="AE191" i="5"/>
  <c r="AD191" i="5"/>
  <c r="AA27" i="5"/>
  <c r="AB27" i="5"/>
  <c r="V27" i="5"/>
  <c r="AE47" i="5"/>
  <c r="AD47" i="5"/>
  <c r="AD468" i="5"/>
  <c r="AE468" i="5"/>
  <c r="AD46" i="5"/>
  <c r="AE46" i="5"/>
  <c r="AA410" i="5"/>
  <c r="AB410" i="5"/>
  <c r="Y410" i="5"/>
  <c r="AB254" i="5"/>
  <c r="X254" i="5"/>
  <c r="AA254" i="5"/>
  <c r="AD193" i="5"/>
  <c r="AE193" i="5"/>
  <c r="AB291" i="5"/>
  <c r="W291" i="5"/>
  <c r="AA291" i="5"/>
  <c r="AB358" i="5"/>
  <c r="W358" i="5"/>
  <c r="AA358" i="5"/>
  <c r="AB372" i="5"/>
  <c r="X372" i="5"/>
  <c r="AA372" i="5"/>
  <c r="AD259" i="5"/>
  <c r="AE259" i="5"/>
  <c r="AE31" i="5"/>
  <c r="AD31" i="5"/>
  <c r="AB38" i="5"/>
  <c r="V38" i="5"/>
  <c r="AA38" i="5"/>
  <c r="AD209" i="5"/>
  <c r="AE209" i="5"/>
  <c r="AD83" i="5"/>
  <c r="AE83" i="5"/>
  <c r="AD121" i="5"/>
  <c r="AE121" i="5"/>
  <c r="AE215" i="5"/>
  <c r="AD215" i="5"/>
  <c r="AA276" i="5"/>
  <c r="AB276" i="5"/>
  <c r="X276" i="5"/>
  <c r="AB87" i="5"/>
  <c r="V87" i="5"/>
  <c r="AA87" i="5"/>
  <c r="AA136" i="5"/>
  <c r="AB136" i="5"/>
  <c r="W136" i="5"/>
  <c r="AA24" i="5"/>
  <c r="AB24" i="5"/>
  <c r="V24" i="5"/>
  <c r="AA275" i="5"/>
  <c r="AB275" i="5"/>
  <c r="X275" i="5"/>
  <c r="AB229" i="5"/>
  <c r="W229" i="5"/>
  <c r="AA229" i="5"/>
  <c r="AA100" i="5"/>
  <c r="AB100" i="5"/>
  <c r="V100" i="5"/>
  <c r="AE447" i="5"/>
  <c r="AD447" i="5"/>
  <c r="AD304" i="5"/>
  <c r="AE304" i="5"/>
  <c r="AE365" i="5"/>
  <c r="AD365" i="5"/>
  <c r="AB181" i="5"/>
  <c r="W181" i="5"/>
  <c r="AA181" i="5"/>
  <c r="AB458" i="5"/>
  <c r="Y458" i="5"/>
  <c r="AA458" i="5"/>
  <c r="AE28" i="5"/>
  <c r="AD28" i="5"/>
  <c r="AD30" i="5"/>
  <c r="AE30" i="5"/>
  <c r="AA359" i="5"/>
  <c r="AB359" i="5"/>
  <c r="W359" i="5"/>
  <c r="AD265" i="5"/>
  <c r="AE265" i="5"/>
  <c r="AE203" i="5"/>
  <c r="AD203" i="5"/>
  <c r="AD378" i="5"/>
  <c r="AE378" i="5"/>
  <c r="AE166" i="5"/>
  <c r="AB189" i="5"/>
  <c r="W189" i="5"/>
  <c r="AA189" i="5"/>
  <c r="AB62" i="5"/>
  <c r="V62" i="5"/>
  <c r="AA62" i="5"/>
  <c r="AA249" i="5"/>
  <c r="AB249" i="5"/>
  <c r="W249" i="5"/>
  <c r="AA381" i="5"/>
  <c r="AB381" i="5"/>
  <c r="Y381" i="5"/>
  <c r="AD123" i="5"/>
  <c r="AE123" i="5"/>
  <c r="AD313" i="5"/>
  <c r="AE313" i="5"/>
  <c r="AE44" i="5"/>
  <c r="AD44" i="5"/>
  <c r="AH214" i="5"/>
  <c r="AD54" i="5"/>
  <c r="AE54" i="5"/>
  <c r="AE142" i="5"/>
  <c r="AD142" i="5"/>
  <c r="AD200" i="5"/>
  <c r="AE200" i="5"/>
  <c r="AE315" i="5"/>
  <c r="AD315" i="5"/>
  <c r="AD309" i="5"/>
  <c r="AE309" i="5"/>
  <c r="AB450" i="5"/>
  <c r="Y450" i="5"/>
  <c r="AA450" i="5"/>
  <c r="AE266" i="5"/>
  <c r="AD266" i="5"/>
  <c r="AE380" i="5"/>
  <c r="AD380" i="5"/>
  <c r="AE370" i="5"/>
  <c r="AD370" i="5"/>
  <c r="AE234" i="5"/>
  <c r="AD234" i="5"/>
  <c r="AE443" i="5"/>
  <c r="AD443" i="5"/>
  <c r="AD377" i="5"/>
  <c r="AE436" i="5"/>
  <c r="AD436" i="5"/>
  <c r="AE126" i="5"/>
  <c r="AD126" i="5"/>
  <c r="AE462" i="5"/>
  <c r="AD462" i="5"/>
  <c r="AD21" i="5"/>
  <c r="AE21" i="5"/>
  <c r="AE390" i="5"/>
  <c r="AD390" i="5"/>
  <c r="AE197" i="5"/>
  <c r="AD197" i="5"/>
  <c r="AE280" i="5"/>
  <c r="AD280" i="5"/>
  <c r="AE257" i="5"/>
  <c r="AD93" i="5"/>
  <c r="AE93" i="5"/>
  <c r="AB467" i="5"/>
  <c r="Y467" i="5"/>
  <c r="AA467" i="5"/>
  <c r="AD78" i="5"/>
  <c r="AE78" i="5"/>
  <c r="AD339" i="5"/>
  <c r="AE339" i="5"/>
  <c r="AD132" i="5"/>
  <c r="AE132" i="5"/>
  <c r="AA460" i="5"/>
  <c r="AB236" i="5"/>
  <c r="X236" i="5"/>
  <c r="AA236" i="5"/>
  <c r="AB64" i="5"/>
  <c r="V64" i="5"/>
  <c r="AA64" i="5"/>
  <c r="AD246" i="5"/>
  <c r="AE246" i="5"/>
  <c r="AB231" i="5"/>
  <c r="V231" i="5"/>
  <c r="AA231" i="5"/>
  <c r="AD128" i="5"/>
  <c r="AE128" i="5"/>
  <c r="AB319" i="5"/>
  <c r="W319" i="5"/>
  <c r="AA319" i="5"/>
  <c r="AE449" i="5"/>
  <c r="AD449" i="5"/>
  <c r="AD91" i="5"/>
  <c r="AD414" i="5"/>
  <c r="AE414" i="5"/>
  <c r="AD455" i="5"/>
  <c r="AE455" i="5"/>
  <c r="AB302" i="5"/>
  <c r="W302" i="5"/>
  <c r="AA302" i="5"/>
  <c r="AA364" i="5"/>
  <c r="AB364" i="5"/>
  <c r="W364" i="5"/>
  <c r="AB105" i="5"/>
  <c r="V105" i="5"/>
  <c r="AE349" i="5"/>
  <c r="AD349" i="5"/>
  <c r="AE41" i="5"/>
  <c r="AD41" i="5"/>
  <c r="AB149" i="5"/>
  <c r="V149" i="5"/>
  <c r="AA149" i="5"/>
  <c r="AD127" i="5"/>
  <c r="AE127" i="5"/>
  <c r="AE270" i="5"/>
  <c r="AD270" i="5"/>
  <c r="AE169" i="5"/>
  <c r="AD169" i="5"/>
  <c r="AD431" i="5"/>
  <c r="AE431" i="5"/>
  <c r="AD361" i="5"/>
  <c r="AE361" i="5"/>
  <c r="AD457" i="5"/>
  <c r="AE457" i="5"/>
  <c r="AA448" i="5"/>
  <c r="AB448" i="5"/>
  <c r="Y448" i="5"/>
  <c r="AD39" i="5"/>
  <c r="AB409" i="5"/>
  <c r="V409" i="5"/>
  <c r="AA409" i="5"/>
  <c r="AA206" i="5"/>
  <c r="AB206" i="5"/>
  <c r="W206" i="5"/>
  <c r="AB285" i="5"/>
  <c r="W285" i="5"/>
  <c r="AA285" i="5"/>
  <c r="AA145" i="5"/>
  <c r="AB145" i="5"/>
  <c r="V145" i="5"/>
  <c r="AE244" i="5"/>
  <c r="AD244" i="5"/>
  <c r="AE392" i="5"/>
  <c r="AD392" i="5"/>
  <c r="AD103" i="5"/>
  <c r="AE103" i="5"/>
  <c r="AA357" i="5"/>
  <c r="AB357" i="5"/>
  <c r="W357" i="5"/>
  <c r="AB433" i="5"/>
  <c r="Y433" i="5"/>
  <c r="AA433" i="5"/>
  <c r="AE115" i="5"/>
  <c r="AD115" i="5"/>
  <c r="AD334" i="5"/>
  <c r="AE334" i="5"/>
  <c r="AA423" i="5"/>
  <c r="AB423" i="5"/>
  <c r="Y423" i="5"/>
  <c r="AE324" i="5"/>
  <c r="AD324" i="5"/>
  <c r="AB119" i="5"/>
  <c r="W119" i="5"/>
  <c r="AA119" i="5"/>
  <c r="AE174" i="5"/>
  <c r="AD174" i="5"/>
  <c r="AA393" i="5"/>
  <c r="AB393" i="5"/>
  <c r="V393" i="5"/>
  <c r="AD293" i="5"/>
  <c r="AE293" i="5"/>
  <c r="AD441" i="5"/>
  <c r="AE441" i="5"/>
  <c r="AB33" i="5"/>
  <c r="V33" i="5"/>
  <c r="AA33" i="5"/>
  <c r="AD224" i="5"/>
  <c r="AE224" i="5"/>
  <c r="AE403" i="5"/>
  <c r="AD403" i="5"/>
  <c r="AA188" i="5"/>
  <c r="AB188" i="5"/>
  <c r="V188" i="5"/>
  <c r="AD438" i="5"/>
  <c r="AE438" i="5"/>
  <c r="AD51" i="5"/>
  <c r="AE51" i="5"/>
  <c r="AA240" i="5"/>
  <c r="AB240" i="5"/>
  <c r="W240" i="5"/>
  <c r="AE464" i="5"/>
  <c r="AD464" i="5"/>
  <c r="AD333" i="5"/>
  <c r="AE333" i="5"/>
  <c r="AA401" i="5"/>
  <c r="AB401" i="5"/>
  <c r="Y401" i="5"/>
  <c r="AD129" i="5"/>
  <c r="AE129" i="5"/>
  <c r="AB214" i="5"/>
  <c r="W214" i="5"/>
  <c r="AA214" i="5"/>
  <c r="AE381" i="5"/>
  <c r="AD381" i="5"/>
  <c r="AE229" i="5"/>
  <c r="AD229" i="5"/>
  <c r="AD87" i="5"/>
  <c r="AE87" i="5"/>
  <c r="AE336" i="5"/>
  <c r="AD336" i="5"/>
  <c r="AD401" i="5"/>
  <c r="AE401" i="5"/>
  <c r="AE393" i="5"/>
  <c r="AD393" i="5"/>
  <c r="AD423" i="5"/>
  <c r="AE423" i="5"/>
  <c r="AE357" i="5"/>
  <c r="AD357" i="5"/>
  <c r="AE145" i="5"/>
  <c r="AD145" i="5"/>
  <c r="AD32" i="5"/>
  <c r="AE32" i="5"/>
  <c r="AD407" i="5"/>
  <c r="AE407" i="5"/>
  <c r="AD33" i="5"/>
  <c r="AE33" i="5"/>
  <c r="AE285" i="5"/>
  <c r="AD285" i="5"/>
  <c r="AE319" i="5"/>
  <c r="AD319" i="5"/>
  <c r="AD337" i="5"/>
  <c r="AE337" i="5"/>
  <c r="AE275" i="5"/>
  <c r="AD275" i="5"/>
  <c r="AE372" i="5"/>
  <c r="AD372" i="5"/>
  <c r="AD386" i="5"/>
  <c r="AE386" i="5"/>
  <c r="AE101" i="5"/>
  <c r="AD101" i="5"/>
  <c r="AE360" i="5"/>
  <c r="AD360" i="5"/>
  <c r="AD116" i="5"/>
  <c r="AE116" i="5"/>
  <c r="AE64" i="5"/>
  <c r="AD64" i="5"/>
  <c r="AD173" i="5"/>
  <c r="AE173" i="5"/>
  <c r="AE276" i="5"/>
  <c r="AD276" i="5"/>
  <c r="AE450" i="5"/>
  <c r="AD450" i="5"/>
  <c r="AE458" i="5"/>
  <c r="AD458" i="5"/>
  <c r="AE301" i="5"/>
  <c r="AD301" i="5"/>
  <c r="AE34" i="5"/>
  <c r="AD34" i="5"/>
  <c r="AD263" i="5"/>
  <c r="AE263" i="5"/>
  <c r="AE302" i="5"/>
  <c r="AD302" i="5"/>
  <c r="AD448" i="5"/>
  <c r="AE448" i="5"/>
  <c r="AE249" i="5"/>
  <c r="AD249" i="5"/>
  <c r="AD62" i="5"/>
  <c r="AE62" i="5"/>
  <c r="AE236" i="5"/>
  <c r="AD236" i="5"/>
  <c r="AE188" i="5"/>
  <c r="AD188" i="5"/>
  <c r="AE206" i="5"/>
  <c r="AD206" i="5"/>
  <c r="AD189" i="5"/>
  <c r="AE189" i="5"/>
  <c r="AD24" i="5"/>
  <c r="AE24" i="5"/>
  <c r="AE38" i="5"/>
  <c r="AD38" i="5"/>
  <c r="AE358" i="5"/>
  <c r="AD358" i="5"/>
  <c r="AD104" i="5"/>
  <c r="AE104" i="5"/>
  <c r="AD338" i="5"/>
  <c r="AE338" i="5"/>
  <c r="AD254" i="5"/>
  <c r="AE254" i="5"/>
  <c r="AD119" i="5"/>
  <c r="AE119" i="5"/>
  <c r="AD433" i="5"/>
  <c r="AE433" i="5"/>
  <c r="AE409" i="5"/>
  <c r="AD409" i="5"/>
  <c r="AE231" i="5"/>
  <c r="AD231" i="5"/>
  <c r="AD467" i="5"/>
  <c r="AE467" i="5"/>
  <c r="AD181" i="5"/>
  <c r="AE181" i="5"/>
  <c r="AD410" i="5"/>
  <c r="AE410" i="5"/>
  <c r="AD27" i="5"/>
  <c r="AE27" i="5"/>
  <c r="AD389" i="5"/>
  <c r="AE389" i="5"/>
  <c r="AD406" i="5"/>
  <c r="AE406" i="5"/>
  <c r="AD452" i="5"/>
  <c r="AE452" i="5"/>
  <c r="AD131" i="5"/>
  <c r="AE131" i="5"/>
  <c r="AD240" i="5"/>
  <c r="AE240" i="5"/>
  <c r="AD149" i="5"/>
  <c r="AE149" i="5"/>
  <c r="AD364" i="5"/>
  <c r="AE364" i="5"/>
  <c r="AD359" i="5"/>
  <c r="AE359" i="5"/>
  <c r="AD100" i="5"/>
  <c r="AE100" i="5"/>
  <c r="AD136" i="5"/>
  <c r="AE136" i="5"/>
  <c r="AD291" i="5"/>
  <c r="AE291" i="5"/>
  <c r="AD225" i="5"/>
  <c r="AE225" i="5"/>
  <c r="AE282" i="5"/>
  <c r="AD282" i="5"/>
  <c r="AH74" i="5"/>
  <c r="AB74" i="5"/>
  <c r="V74" i="5"/>
  <c r="AA74" i="5"/>
  <c r="AE214" i="5"/>
  <c r="AD214" i="5"/>
  <c r="AD74" i="5"/>
  <c r="AE74" i="5"/>
  <c r="G489" i="1"/>
  <c r="K489" i="1"/>
  <c r="G494" i="1"/>
  <c r="K494" i="1"/>
  <c r="G497" i="1"/>
  <c r="K497" i="1"/>
  <c r="G488" i="1"/>
  <c r="O488" i="1"/>
  <c r="R488" i="1" s="1"/>
  <c r="T488" i="1" s="1"/>
  <c r="G491" i="1"/>
  <c r="K491" i="1"/>
  <c r="G496" i="1"/>
  <c r="K496" i="1"/>
  <c r="O496" i="1"/>
  <c r="R496" i="1" s="1"/>
  <c r="T496" i="1" s="1"/>
  <c r="G498" i="1"/>
  <c r="K498" i="1"/>
  <c r="G490" i="1"/>
  <c r="K490" i="1"/>
  <c r="K456" i="5"/>
  <c r="K460" i="5"/>
  <c r="AB456" i="5"/>
  <c r="Y456" i="5"/>
  <c r="AC456" i="5"/>
  <c r="AE460" i="5"/>
  <c r="AD456" i="5"/>
  <c r="AC460" i="5"/>
  <c r="AD460" i="5"/>
  <c r="AB460" i="5"/>
  <c r="Y460" i="5"/>
  <c r="AE456" i="5"/>
  <c r="K488" i="1"/>
  <c r="F5" i="5" l="1"/>
  <c r="F5" i="1"/>
  <c r="AF499" i="5"/>
  <c r="K499" i="5"/>
  <c r="AC499" i="5"/>
  <c r="R499" i="5"/>
  <c r="T499" i="5" s="1"/>
  <c r="AU499" i="5"/>
  <c r="Z499" i="5"/>
  <c r="G502" i="1"/>
  <c r="K502" i="1" s="1"/>
  <c r="O502" i="1"/>
  <c r="R502" i="1" s="1"/>
  <c r="T502" i="1" s="1"/>
  <c r="O493" i="1"/>
  <c r="R493" i="1" s="1"/>
  <c r="T493" i="1" s="1"/>
  <c r="O497" i="1"/>
  <c r="R497" i="1" s="1"/>
  <c r="T497" i="1" s="1"/>
  <c r="O381" i="1"/>
  <c r="R381" i="1" s="1"/>
  <c r="T381" i="1" s="1"/>
  <c r="O437" i="1"/>
  <c r="R437" i="1" s="1"/>
  <c r="T437" i="1" s="1"/>
  <c r="O327" i="1"/>
  <c r="R327" i="1" s="1"/>
  <c r="T327" i="1" s="1"/>
  <c r="O350" i="1"/>
  <c r="R350" i="1" s="1"/>
  <c r="T350" i="1" s="1"/>
  <c r="O345" i="1"/>
  <c r="R345" i="1" s="1"/>
  <c r="T345" i="1" s="1"/>
  <c r="O105" i="1"/>
  <c r="R105" i="1" s="1"/>
  <c r="T105" i="1" s="1"/>
  <c r="O473" i="1"/>
  <c r="R473" i="1" s="1"/>
  <c r="T473" i="1" s="1"/>
  <c r="O467" i="1"/>
  <c r="R467" i="1" s="1"/>
  <c r="T467" i="1" s="1"/>
  <c r="O474" i="1"/>
  <c r="R474" i="1" s="1"/>
  <c r="T474" i="1" s="1"/>
  <c r="O424" i="1"/>
  <c r="R424" i="1" s="1"/>
  <c r="T424" i="1" s="1"/>
  <c r="O175" i="1"/>
  <c r="R175" i="1" s="1"/>
  <c r="T175" i="1" s="1"/>
  <c r="O169" i="1"/>
  <c r="R169" i="1" s="1"/>
  <c r="T169" i="1" s="1"/>
  <c r="O138" i="1"/>
  <c r="R138" i="1" s="1"/>
  <c r="T138" i="1" s="1"/>
  <c r="O187" i="1"/>
  <c r="R187" i="1" s="1"/>
  <c r="T187" i="1" s="1"/>
  <c r="O156" i="1"/>
  <c r="R156" i="1" s="1"/>
  <c r="T156" i="1" s="1"/>
  <c r="O371" i="1"/>
  <c r="R371" i="1" s="1"/>
  <c r="T371" i="1" s="1"/>
  <c r="O417" i="1"/>
  <c r="R417" i="1" s="1"/>
  <c r="T417" i="1" s="1"/>
  <c r="O141" i="1"/>
  <c r="R141" i="1" s="1"/>
  <c r="T141" i="1" s="1"/>
  <c r="O400" i="1"/>
  <c r="R400" i="1" s="1"/>
  <c r="T400" i="1" s="1"/>
  <c r="O148" i="1"/>
  <c r="R148" i="1" s="1"/>
  <c r="T148" i="1" s="1"/>
  <c r="O153" i="1"/>
  <c r="R153" i="1" s="1"/>
  <c r="T153" i="1" s="1"/>
  <c r="O294" i="1"/>
  <c r="R294" i="1" s="1"/>
  <c r="T294" i="1" s="1"/>
  <c r="O431" i="1"/>
  <c r="R431" i="1" s="1"/>
  <c r="T431" i="1" s="1"/>
  <c r="O166" i="1"/>
  <c r="R166" i="1" s="1"/>
  <c r="T166" i="1" s="1"/>
  <c r="O199" i="1"/>
  <c r="R199" i="1" s="1"/>
  <c r="T199" i="1" s="1"/>
  <c r="O189" i="1"/>
  <c r="R189" i="1" s="1"/>
  <c r="T189" i="1" s="1"/>
  <c r="O365" i="1"/>
  <c r="R365" i="1" s="1"/>
  <c r="T365" i="1" s="1"/>
  <c r="O354" i="1"/>
  <c r="R354" i="1" s="1"/>
  <c r="T354" i="1" s="1"/>
  <c r="O336" i="1"/>
  <c r="R336" i="1" s="1"/>
  <c r="T336" i="1" s="1"/>
  <c r="O321" i="1"/>
  <c r="R321" i="1" s="1"/>
  <c r="T321" i="1" s="1"/>
  <c r="O307" i="1"/>
  <c r="R307" i="1" s="1"/>
  <c r="T307" i="1" s="1"/>
  <c r="O296" i="1"/>
  <c r="R296" i="1" s="1"/>
  <c r="T296" i="1" s="1"/>
  <c r="O280" i="1"/>
  <c r="R280" i="1" s="1"/>
  <c r="T280" i="1" s="1"/>
  <c r="O220" i="1"/>
  <c r="R220" i="1" s="1"/>
  <c r="T220" i="1" s="1"/>
  <c r="O179" i="1"/>
  <c r="R179" i="1" s="1"/>
  <c r="T179" i="1" s="1"/>
  <c r="O374" i="1"/>
  <c r="R374" i="1" s="1"/>
  <c r="T374" i="1" s="1"/>
  <c r="O250" i="1"/>
  <c r="R250" i="1" s="1"/>
  <c r="T250" i="1" s="1"/>
  <c r="O272" i="1"/>
  <c r="R272" i="1" s="1"/>
  <c r="T272" i="1" s="1"/>
  <c r="O229" i="1"/>
  <c r="R229" i="1" s="1"/>
  <c r="T229" i="1" s="1"/>
  <c r="O314" i="1"/>
  <c r="R314" i="1" s="1"/>
  <c r="T314" i="1" s="1"/>
  <c r="O281" i="1"/>
  <c r="R281" i="1" s="1"/>
  <c r="T281" i="1" s="1"/>
  <c r="O235" i="1"/>
  <c r="R235" i="1" s="1"/>
  <c r="T235" i="1" s="1"/>
  <c r="O182" i="1"/>
  <c r="R182" i="1" s="1"/>
  <c r="T182" i="1" s="1"/>
  <c r="O142" i="1"/>
  <c r="R142" i="1" s="1"/>
  <c r="T142" i="1" s="1"/>
  <c r="O244" i="1"/>
  <c r="R244" i="1" s="1"/>
  <c r="T244" i="1" s="1"/>
  <c r="O115" i="1"/>
  <c r="R115" i="1" s="1"/>
  <c r="T115" i="1" s="1"/>
  <c r="O421" i="1"/>
  <c r="R421" i="1" s="1"/>
  <c r="T421" i="1" s="1"/>
  <c r="O207" i="1"/>
  <c r="R207" i="1" s="1"/>
  <c r="T207" i="1" s="1"/>
  <c r="O205" i="1"/>
  <c r="R205" i="1" s="1"/>
  <c r="T205" i="1" s="1"/>
  <c r="O128" i="1"/>
  <c r="R128" i="1" s="1"/>
  <c r="T128" i="1" s="1"/>
  <c r="O140" i="1"/>
  <c r="R140" i="1" s="1"/>
  <c r="T140" i="1" s="1"/>
  <c r="O405" i="1"/>
  <c r="R405" i="1" s="1"/>
  <c r="T405" i="1" s="1"/>
  <c r="O337" i="1"/>
  <c r="R337" i="1" s="1"/>
  <c r="T337" i="1" s="1"/>
  <c r="O163" i="1"/>
  <c r="R163" i="1" s="1"/>
  <c r="T163" i="1" s="1"/>
  <c r="O150" i="1"/>
  <c r="R150" i="1" s="1"/>
  <c r="T150" i="1" s="1"/>
  <c r="O413" i="1"/>
  <c r="R413" i="1" s="1"/>
  <c r="T413" i="1" s="1"/>
  <c r="O492" i="1"/>
  <c r="R492" i="1" s="1"/>
  <c r="T492" i="1" s="1"/>
  <c r="O487" i="1"/>
  <c r="R487" i="1" s="1"/>
  <c r="T487" i="1" s="1"/>
  <c r="O219" i="1"/>
  <c r="R219" i="1" s="1"/>
  <c r="T219" i="1" s="1"/>
  <c r="O482" i="1"/>
  <c r="R482" i="1" s="1"/>
  <c r="T482" i="1" s="1"/>
  <c r="O434" i="1"/>
  <c r="R434" i="1" s="1"/>
  <c r="T434" i="1" s="1"/>
  <c r="O164" i="1"/>
  <c r="R164" i="1" s="1"/>
  <c r="T164" i="1" s="1"/>
  <c r="O161" i="1"/>
  <c r="R161" i="1" s="1"/>
  <c r="T161" i="1" s="1"/>
  <c r="O470" i="1"/>
  <c r="R470" i="1" s="1"/>
  <c r="T470" i="1" s="1"/>
  <c r="O152" i="1"/>
  <c r="R152" i="1" s="1"/>
  <c r="T152" i="1" s="1"/>
  <c r="O147" i="1"/>
  <c r="R147" i="1" s="1"/>
  <c r="T147" i="1" s="1"/>
  <c r="O478" i="1"/>
  <c r="R478" i="1" s="1"/>
  <c r="T478" i="1" s="1"/>
  <c r="O398" i="1"/>
  <c r="R398" i="1" s="1"/>
  <c r="T398" i="1" s="1"/>
  <c r="O409" i="1"/>
  <c r="R409" i="1" s="1"/>
  <c r="T409" i="1" s="1"/>
  <c r="O448" i="1"/>
  <c r="R448" i="1" s="1"/>
  <c r="T448" i="1" s="1"/>
  <c r="O385" i="1"/>
  <c r="R385" i="1" s="1"/>
  <c r="T385" i="1" s="1"/>
  <c r="O120" i="1"/>
  <c r="R120" i="1" s="1"/>
  <c r="T120" i="1" s="1"/>
  <c r="O133" i="1"/>
  <c r="R133" i="1" s="1"/>
  <c r="T133" i="1" s="1"/>
  <c r="O441" i="1"/>
  <c r="R441" i="1" s="1"/>
  <c r="T441" i="1" s="1"/>
  <c r="O221" i="1"/>
  <c r="R221" i="1" s="1"/>
  <c r="T221" i="1" s="1"/>
  <c r="O387" i="1"/>
  <c r="R387" i="1" s="1"/>
  <c r="T387" i="1" s="1"/>
  <c r="O364" i="1"/>
  <c r="R364" i="1" s="1"/>
  <c r="T364" i="1" s="1"/>
  <c r="O351" i="1"/>
  <c r="R351" i="1" s="1"/>
  <c r="T351" i="1" s="1"/>
  <c r="O335" i="1"/>
  <c r="R335" i="1" s="1"/>
  <c r="T335" i="1" s="1"/>
  <c r="O319" i="1"/>
  <c r="R319" i="1" s="1"/>
  <c r="T319" i="1" s="1"/>
  <c r="O304" i="1"/>
  <c r="R304" i="1" s="1"/>
  <c r="T304" i="1" s="1"/>
  <c r="O293" i="1"/>
  <c r="R293" i="1" s="1"/>
  <c r="T293" i="1" s="1"/>
  <c r="O279" i="1"/>
  <c r="R279" i="1" s="1"/>
  <c r="T279" i="1" s="1"/>
  <c r="O210" i="1"/>
  <c r="R210" i="1" s="1"/>
  <c r="T210" i="1" s="1"/>
  <c r="O178" i="1"/>
  <c r="R178" i="1" s="1"/>
  <c r="T178" i="1" s="1"/>
  <c r="O135" i="1"/>
  <c r="R135" i="1" s="1"/>
  <c r="T135" i="1" s="1"/>
  <c r="O236" i="1"/>
  <c r="R236" i="1" s="1"/>
  <c r="T236" i="1" s="1"/>
  <c r="O271" i="1"/>
  <c r="R271" i="1" s="1"/>
  <c r="T271" i="1" s="1"/>
  <c r="O214" i="1"/>
  <c r="R214" i="1" s="1"/>
  <c r="T214" i="1" s="1"/>
  <c r="O312" i="1"/>
  <c r="R312" i="1" s="1"/>
  <c r="T312" i="1" s="1"/>
  <c r="O266" i="1"/>
  <c r="R266" i="1" s="1"/>
  <c r="T266" i="1" s="1"/>
  <c r="O226" i="1"/>
  <c r="R226" i="1" s="1"/>
  <c r="T226" i="1" s="1"/>
  <c r="O180" i="1"/>
  <c r="R180" i="1" s="1"/>
  <c r="T180" i="1" s="1"/>
  <c r="O137" i="1"/>
  <c r="R137" i="1" s="1"/>
  <c r="T137" i="1" s="1"/>
  <c r="O404" i="1"/>
  <c r="R404" i="1" s="1"/>
  <c r="T404" i="1" s="1"/>
  <c r="O415" i="1"/>
  <c r="R415" i="1" s="1"/>
  <c r="T415" i="1" s="1"/>
  <c r="O453" i="1"/>
  <c r="R453" i="1" s="1"/>
  <c r="T453" i="1" s="1"/>
  <c r="O456" i="1"/>
  <c r="R456" i="1" s="1"/>
  <c r="T456" i="1" s="1"/>
  <c r="O216" i="1"/>
  <c r="R216" i="1" s="1"/>
  <c r="T216" i="1" s="1"/>
  <c r="O224" i="1"/>
  <c r="R224" i="1" s="1"/>
  <c r="T224" i="1" s="1"/>
  <c r="O117" i="1"/>
  <c r="R117" i="1" s="1"/>
  <c r="T117" i="1" s="1"/>
  <c r="O124" i="1"/>
  <c r="R124" i="1" s="1"/>
  <c r="T124" i="1" s="1"/>
  <c r="O379" i="1"/>
  <c r="R379" i="1" s="1"/>
  <c r="T379" i="1" s="1"/>
  <c r="O427" i="1"/>
  <c r="R427" i="1" s="1"/>
  <c r="T427" i="1" s="1"/>
  <c r="O451" i="1"/>
  <c r="R451" i="1" s="1"/>
  <c r="T451" i="1" s="1"/>
  <c r="O494" i="1"/>
  <c r="R494" i="1" s="1"/>
  <c r="T494" i="1" s="1"/>
  <c r="O472" i="1"/>
  <c r="R472" i="1" s="1"/>
  <c r="T472" i="1" s="1"/>
  <c r="O227" i="1"/>
  <c r="R227" i="1" s="1"/>
  <c r="T227" i="1" s="1"/>
  <c r="O360" i="1"/>
  <c r="R360" i="1" s="1"/>
  <c r="T360" i="1" s="1"/>
  <c r="O366" i="1"/>
  <c r="R366" i="1" s="1"/>
  <c r="T366" i="1" s="1"/>
  <c r="O217" i="1"/>
  <c r="R217" i="1" s="1"/>
  <c r="T217" i="1" s="1"/>
  <c r="O407" i="1"/>
  <c r="R407" i="1" s="1"/>
  <c r="T407" i="1" s="1"/>
  <c r="O468" i="1"/>
  <c r="R468" i="1" s="1"/>
  <c r="T468" i="1" s="1"/>
  <c r="D16" i="1"/>
  <c r="D19" i="1" s="1"/>
  <c r="O112" i="1"/>
  <c r="R112" i="1" s="1"/>
  <c r="T112" i="1" s="1"/>
  <c r="O103" i="1"/>
  <c r="R103" i="1" s="1"/>
  <c r="T103" i="1" s="1"/>
  <c r="O340" i="1"/>
  <c r="R340" i="1" s="1"/>
  <c r="T340" i="1" s="1"/>
  <c r="O378" i="1"/>
  <c r="R378" i="1" s="1"/>
  <c r="T378" i="1" s="1"/>
  <c r="O423" i="1"/>
  <c r="R423" i="1" s="1"/>
  <c r="T423" i="1" s="1"/>
  <c r="O200" i="1"/>
  <c r="R200" i="1" s="1"/>
  <c r="T200" i="1" s="1"/>
  <c r="O171" i="1"/>
  <c r="R171" i="1" s="1"/>
  <c r="T171" i="1" s="1"/>
  <c r="O160" i="1"/>
  <c r="R160" i="1" s="1"/>
  <c r="T160" i="1" s="1"/>
  <c r="O426" i="1"/>
  <c r="R426" i="1" s="1"/>
  <c r="T426" i="1" s="1"/>
  <c r="O99" i="1"/>
  <c r="R99" i="1" s="1"/>
  <c r="T99" i="1" s="1"/>
  <c r="O392" i="1"/>
  <c r="R392" i="1" s="1"/>
  <c r="T392" i="1" s="1"/>
  <c r="O449" i="1"/>
  <c r="R449" i="1" s="1"/>
  <c r="T449" i="1" s="1"/>
  <c r="O483" i="1"/>
  <c r="R483" i="1" s="1"/>
  <c r="T483" i="1" s="1"/>
  <c r="O260" i="1"/>
  <c r="R260" i="1" s="1"/>
  <c r="T260" i="1" s="1"/>
  <c r="O362" i="1"/>
  <c r="R362" i="1" s="1"/>
  <c r="T362" i="1" s="1"/>
  <c r="O348" i="1"/>
  <c r="R348" i="1" s="1"/>
  <c r="T348" i="1" s="1"/>
  <c r="O331" i="1"/>
  <c r="R331" i="1" s="1"/>
  <c r="T331" i="1" s="1"/>
  <c r="O301" i="1"/>
  <c r="R301" i="1" s="1"/>
  <c r="T301" i="1" s="1"/>
  <c r="O290" i="1"/>
  <c r="R290" i="1" s="1"/>
  <c r="T290" i="1" s="1"/>
  <c r="O265" i="1"/>
  <c r="R265" i="1" s="1"/>
  <c r="T265" i="1" s="1"/>
  <c r="O195" i="1"/>
  <c r="R195" i="1" s="1"/>
  <c r="T195" i="1" s="1"/>
  <c r="O176" i="1"/>
  <c r="R176" i="1" s="1"/>
  <c r="T176" i="1" s="1"/>
  <c r="O269" i="1"/>
  <c r="R269" i="1" s="1"/>
  <c r="T269" i="1" s="1"/>
  <c r="O326" i="1"/>
  <c r="R326" i="1" s="1"/>
  <c r="T326" i="1" s="1"/>
  <c r="O306" i="1"/>
  <c r="R306" i="1" s="1"/>
  <c r="T306" i="1" s="1"/>
  <c r="O249" i="1"/>
  <c r="R249" i="1" s="1"/>
  <c r="T249" i="1" s="1"/>
  <c r="O212" i="1"/>
  <c r="R212" i="1" s="1"/>
  <c r="T212" i="1" s="1"/>
  <c r="O355" i="1"/>
  <c r="R355" i="1" s="1"/>
  <c r="T355" i="1" s="1"/>
  <c r="O134" i="1"/>
  <c r="R134" i="1" s="1"/>
  <c r="T134" i="1" s="1"/>
  <c r="O399" i="1"/>
  <c r="R399" i="1" s="1"/>
  <c r="T399" i="1" s="1"/>
  <c r="O403" i="1"/>
  <c r="R403" i="1" s="1"/>
  <c r="T403" i="1" s="1"/>
  <c r="O452" i="1"/>
  <c r="R452" i="1" s="1"/>
  <c r="T452" i="1" s="1"/>
  <c r="O455" i="1"/>
  <c r="R455" i="1" s="1"/>
  <c r="T455" i="1" s="1"/>
  <c r="O228" i="1"/>
  <c r="R228" i="1" s="1"/>
  <c r="T228" i="1" s="1"/>
  <c r="O223" i="1"/>
  <c r="R223" i="1" s="1"/>
  <c r="T223" i="1" s="1"/>
  <c r="O184" i="1"/>
  <c r="R184" i="1" s="1"/>
  <c r="T184" i="1" s="1"/>
  <c r="O136" i="1"/>
  <c r="R136" i="1" s="1"/>
  <c r="T136" i="1" s="1"/>
  <c r="O383" i="1"/>
  <c r="R383" i="1" s="1"/>
  <c r="T383" i="1" s="1"/>
  <c r="O341" i="1"/>
  <c r="R341" i="1" s="1"/>
  <c r="T341" i="1" s="1"/>
  <c r="O139" i="1"/>
  <c r="R139" i="1" s="1"/>
  <c r="T139" i="1" s="1"/>
  <c r="O430" i="1"/>
  <c r="R430" i="1" s="1"/>
  <c r="T430" i="1" s="1"/>
  <c r="O495" i="1"/>
  <c r="R495" i="1" s="1"/>
  <c r="T495" i="1" s="1"/>
  <c r="O491" i="1"/>
  <c r="R491" i="1" s="1"/>
  <c r="T491" i="1" s="1"/>
  <c r="O107" i="1"/>
  <c r="R107" i="1" s="1"/>
  <c r="T107" i="1" s="1"/>
  <c r="O102" i="1"/>
  <c r="R102" i="1" s="1"/>
  <c r="T102" i="1" s="1"/>
  <c r="O196" i="1"/>
  <c r="R196" i="1" s="1"/>
  <c r="T196" i="1" s="1"/>
  <c r="O388" i="1"/>
  <c r="R388" i="1" s="1"/>
  <c r="T388" i="1" s="1"/>
  <c r="O477" i="1"/>
  <c r="R477" i="1" s="1"/>
  <c r="T477" i="1" s="1"/>
  <c r="O391" i="1"/>
  <c r="R391" i="1" s="1"/>
  <c r="T391" i="1" s="1"/>
  <c r="O425" i="1"/>
  <c r="R425" i="1" s="1"/>
  <c r="T425" i="1" s="1"/>
  <c r="O146" i="1"/>
  <c r="R146" i="1" s="1"/>
  <c r="T146" i="1" s="1"/>
  <c r="O411" i="1"/>
  <c r="R411" i="1" s="1"/>
  <c r="T411" i="1" s="1"/>
  <c r="O98" i="1"/>
  <c r="R98" i="1" s="1"/>
  <c r="T98" i="1" s="1"/>
  <c r="O433" i="1"/>
  <c r="R433" i="1" s="1"/>
  <c r="T433" i="1" s="1"/>
  <c r="O203" i="1"/>
  <c r="R203" i="1" s="1"/>
  <c r="T203" i="1" s="1"/>
  <c r="O418" i="1"/>
  <c r="R418" i="1" s="1"/>
  <c r="T418" i="1" s="1"/>
  <c r="O123" i="1"/>
  <c r="R123" i="1" s="1"/>
  <c r="T123" i="1" s="1"/>
  <c r="O116" i="1"/>
  <c r="R116" i="1" s="1"/>
  <c r="T116" i="1" s="1"/>
  <c r="O165" i="1"/>
  <c r="R165" i="1" s="1"/>
  <c r="T165" i="1" s="1"/>
  <c r="O110" i="1"/>
  <c r="R110" i="1" s="1"/>
  <c r="T110" i="1" s="1"/>
  <c r="O145" i="1"/>
  <c r="R145" i="1" s="1"/>
  <c r="T145" i="1" s="1"/>
  <c r="O339" i="1"/>
  <c r="R339" i="1" s="1"/>
  <c r="T339" i="1" s="1"/>
  <c r="O255" i="1"/>
  <c r="R255" i="1" s="1"/>
  <c r="T255" i="1" s="1"/>
  <c r="O359" i="1"/>
  <c r="R359" i="1" s="1"/>
  <c r="T359" i="1" s="1"/>
  <c r="O347" i="1"/>
  <c r="R347" i="1" s="1"/>
  <c r="T347" i="1" s="1"/>
  <c r="O329" i="1"/>
  <c r="R329" i="1" s="1"/>
  <c r="T329" i="1" s="1"/>
  <c r="O316" i="1"/>
  <c r="R316" i="1" s="1"/>
  <c r="T316" i="1" s="1"/>
  <c r="O300" i="1"/>
  <c r="R300" i="1" s="1"/>
  <c r="T300" i="1" s="1"/>
  <c r="O288" i="1"/>
  <c r="R288" i="1" s="1"/>
  <c r="T288" i="1" s="1"/>
  <c r="O264" i="1"/>
  <c r="R264" i="1" s="1"/>
  <c r="T264" i="1" s="1"/>
  <c r="O194" i="1"/>
  <c r="R194" i="1" s="1"/>
  <c r="T194" i="1" s="1"/>
  <c r="O174" i="1"/>
  <c r="R174" i="1" s="1"/>
  <c r="T174" i="1" s="1"/>
  <c r="O259" i="1"/>
  <c r="R259" i="1" s="1"/>
  <c r="T259" i="1" s="1"/>
  <c r="O285" i="1"/>
  <c r="R285" i="1" s="1"/>
  <c r="T285" i="1" s="1"/>
  <c r="O267" i="1"/>
  <c r="R267" i="1" s="1"/>
  <c r="T267" i="1" s="1"/>
  <c r="O325" i="1"/>
  <c r="R325" i="1" s="1"/>
  <c r="T325" i="1" s="1"/>
  <c r="O305" i="1"/>
  <c r="R305" i="1" s="1"/>
  <c r="T305" i="1" s="1"/>
  <c r="O248" i="1"/>
  <c r="R248" i="1" s="1"/>
  <c r="T248" i="1" s="1"/>
  <c r="O201" i="1"/>
  <c r="R201" i="1" s="1"/>
  <c r="T201" i="1" s="1"/>
  <c r="O352" i="1"/>
  <c r="R352" i="1" s="1"/>
  <c r="T352" i="1" s="1"/>
  <c r="O282" i="1"/>
  <c r="R282" i="1" s="1"/>
  <c r="T282" i="1" s="1"/>
  <c r="O215" i="1"/>
  <c r="R215" i="1" s="1"/>
  <c r="T215" i="1" s="1"/>
  <c r="O209" i="1"/>
  <c r="R209" i="1" s="1"/>
  <c r="T209" i="1" s="1"/>
  <c r="O204" i="1"/>
  <c r="R204" i="1" s="1"/>
  <c r="T204" i="1" s="1"/>
  <c r="O206" i="1"/>
  <c r="R206" i="1" s="1"/>
  <c r="T206" i="1" s="1"/>
  <c r="O181" i="1"/>
  <c r="R181" i="1" s="1"/>
  <c r="T181" i="1" s="1"/>
  <c r="O390" i="1"/>
  <c r="R390" i="1" s="1"/>
  <c r="T390" i="1" s="1"/>
  <c r="O172" i="1"/>
  <c r="R172" i="1" s="1"/>
  <c r="T172" i="1" s="1"/>
  <c r="O422" i="1"/>
  <c r="R422" i="1" s="1"/>
  <c r="T422" i="1" s="1"/>
  <c r="O361" i="1"/>
  <c r="R361" i="1" s="1"/>
  <c r="T361" i="1" s="1"/>
  <c r="O246" i="1"/>
  <c r="R246" i="1" s="1"/>
  <c r="T246" i="1" s="1"/>
  <c r="O454" i="1"/>
  <c r="R454" i="1" s="1"/>
  <c r="T454" i="1" s="1"/>
  <c r="O233" i="1"/>
  <c r="R233" i="1" s="1"/>
  <c r="T233" i="1" s="1"/>
  <c r="O119" i="1"/>
  <c r="R119" i="1" s="1"/>
  <c r="T119" i="1" s="1"/>
  <c r="O131" i="1"/>
  <c r="R131" i="1" s="1"/>
  <c r="T131" i="1" s="1"/>
  <c r="O402" i="1"/>
  <c r="R402" i="1" s="1"/>
  <c r="T402" i="1" s="1"/>
  <c r="O218" i="1"/>
  <c r="R218" i="1" s="1"/>
  <c r="T218" i="1" s="1"/>
  <c r="O268" i="1"/>
  <c r="R268" i="1" s="1"/>
  <c r="T268" i="1" s="1"/>
  <c r="O485" i="1"/>
  <c r="R485" i="1" s="1"/>
  <c r="T485" i="1" s="1"/>
  <c r="O480" i="1"/>
  <c r="R480" i="1" s="1"/>
  <c r="T480" i="1" s="1"/>
  <c r="O464" i="1"/>
  <c r="R464" i="1" s="1"/>
  <c r="T464" i="1" s="1"/>
  <c r="O445" i="1"/>
  <c r="R445" i="1" s="1"/>
  <c r="T445" i="1" s="1"/>
  <c r="O380" i="1"/>
  <c r="R380" i="1" s="1"/>
  <c r="T380" i="1" s="1"/>
  <c r="O462" i="1"/>
  <c r="R462" i="1" s="1"/>
  <c r="T462" i="1" s="1"/>
  <c r="O114" i="1"/>
  <c r="R114" i="1" s="1"/>
  <c r="T114" i="1" s="1"/>
  <c r="O393" i="1"/>
  <c r="R393" i="1" s="1"/>
  <c r="T393" i="1" s="1"/>
  <c r="O457" i="1"/>
  <c r="R457" i="1" s="1"/>
  <c r="T457" i="1" s="1"/>
  <c r="O471" i="1"/>
  <c r="R471" i="1" s="1"/>
  <c r="T471" i="1" s="1"/>
  <c r="O185" i="1"/>
  <c r="R185" i="1" s="1"/>
  <c r="T185" i="1" s="1"/>
  <c r="O168" i="1"/>
  <c r="R168" i="1" s="1"/>
  <c r="T168" i="1" s="1"/>
  <c r="O211" i="1"/>
  <c r="R211" i="1" s="1"/>
  <c r="T211" i="1" s="1"/>
  <c r="O104" i="1"/>
  <c r="R104" i="1" s="1"/>
  <c r="T104" i="1" s="1"/>
  <c r="O231" i="1"/>
  <c r="R231" i="1" s="1"/>
  <c r="T231" i="1" s="1"/>
  <c r="O440" i="1"/>
  <c r="R440" i="1" s="1"/>
  <c r="T440" i="1" s="1"/>
  <c r="O376" i="1"/>
  <c r="R376" i="1" s="1"/>
  <c r="T376" i="1" s="1"/>
  <c r="O377" i="1"/>
  <c r="R377" i="1" s="1"/>
  <c r="T377" i="1" s="1"/>
  <c r="O432" i="1"/>
  <c r="R432" i="1" s="1"/>
  <c r="T432" i="1" s="1"/>
  <c r="O108" i="1"/>
  <c r="R108" i="1" s="1"/>
  <c r="T108" i="1" s="1"/>
  <c r="O121" i="1"/>
  <c r="R121" i="1" s="1"/>
  <c r="T121" i="1" s="1"/>
  <c r="O125" i="1"/>
  <c r="R125" i="1" s="1"/>
  <c r="T125" i="1" s="1"/>
  <c r="O253" i="1"/>
  <c r="R253" i="1" s="1"/>
  <c r="T253" i="1" s="1"/>
  <c r="O324" i="1"/>
  <c r="R324" i="1" s="1"/>
  <c r="T324" i="1" s="1"/>
  <c r="O313" i="1"/>
  <c r="R313" i="1" s="1"/>
  <c r="T313" i="1" s="1"/>
  <c r="O299" i="1"/>
  <c r="R299" i="1" s="1"/>
  <c r="T299" i="1" s="1"/>
  <c r="O287" i="1"/>
  <c r="R287" i="1" s="1"/>
  <c r="T287" i="1" s="1"/>
  <c r="O263" i="1"/>
  <c r="R263" i="1" s="1"/>
  <c r="T263" i="1" s="1"/>
  <c r="O193" i="1"/>
  <c r="R193" i="1" s="1"/>
  <c r="T193" i="1" s="1"/>
  <c r="O173" i="1"/>
  <c r="R173" i="1" s="1"/>
  <c r="T173" i="1" s="1"/>
  <c r="O254" i="1"/>
  <c r="R254" i="1" s="1"/>
  <c r="T254" i="1" s="1"/>
  <c r="O284" i="1"/>
  <c r="R284" i="1" s="1"/>
  <c r="T284" i="1" s="1"/>
  <c r="O247" i="1"/>
  <c r="R247" i="1" s="1"/>
  <c r="T247" i="1" s="1"/>
  <c r="O320" i="1"/>
  <c r="R320" i="1" s="1"/>
  <c r="T320" i="1" s="1"/>
  <c r="O303" i="1"/>
  <c r="R303" i="1" s="1"/>
  <c r="T303" i="1" s="1"/>
  <c r="O240" i="1"/>
  <c r="R240" i="1" s="1"/>
  <c r="T240" i="1" s="1"/>
  <c r="O198" i="1"/>
  <c r="R198" i="1" s="1"/>
  <c r="T198" i="1" s="1"/>
  <c r="O333" i="1"/>
  <c r="R333" i="1" s="1"/>
  <c r="T333" i="1" s="1"/>
  <c r="O277" i="1"/>
  <c r="R277" i="1" s="1"/>
  <c r="T277" i="1" s="1"/>
  <c r="O384" i="1"/>
  <c r="R384" i="1" s="1"/>
  <c r="O230" i="1"/>
  <c r="R230" i="1" s="1"/>
  <c r="T230" i="1" s="1"/>
  <c r="O419" i="1"/>
  <c r="R419" i="1" s="1"/>
  <c r="T419" i="1" s="1"/>
  <c r="O369" i="1"/>
  <c r="R369" i="1" s="1"/>
  <c r="T369" i="1" s="1"/>
  <c r="O159" i="1"/>
  <c r="R159" i="1" s="1"/>
  <c r="T159" i="1" s="1"/>
  <c r="O412" i="1"/>
  <c r="R412" i="1" s="1"/>
  <c r="O446" i="1"/>
  <c r="R446" i="1" s="1"/>
  <c r="T446" i="1" s="1"/>
  <c r="O443" i="1"/>
  <c r="R443" i="1" s="1"/>
  <c r="T443" i="1" s="1"/>
  <c r="O489" i="1"/>
  <c r="R489" i="1" s="1"/>
  <c r="T489" i="1" s="1"/>
  <c r="O126" i="1"/>
  <c r="R126" i="1" s="1"/>
  <c r="T126" i="1" s="1"/>
  <c r="O213" i="1"/>
  <c r="R213" i="1" s="1"/>
  <c r="T213" i="1" s="1"/>
  <c r="O353" i="1"/>
  <c r="R353" i="1" s="1"/>
  <c r="T353" i="1" s="1"/>
  <c r="O463" i="1"/>
  <c r="R463" i="1" s="1"/>
  <c r="T463" i="1" s="1"/>
  <c r="O370" i="1"/>
  <c r="R370" i="1" s="1"/>
  <c r="T370" i="1" s="1"/>
  <c r="O346" i="1"/>
  <c r="R346" i="1" s="1"/>
  <c r="T346" i="1" s="1"/>
  <c r="O100" i="1"/>
  <c r="R100" i="1" s="1"/>
  <c r="T100" i="1" s="1"/>
  <c r="O382" i="1"/>
  <c r="R382" i="1" s="1"/>
  <c r="T382" i="1" s="1"/>
  <c r="O466" i="1"/>
  <c r="R466" i="1" s="1"/>
  <c r="T466" i="1" s="1"/>
  <c r="O458" i="1"/>
  <c r="R458" i="1" s="1"/>
  <c r="T458" i="1" s="1"/>
  <c r="O416" i="1"/>
  <c r="R416" i="1" s="1"/>
  <c r="T416" i="1" s="1"/>
  <c r="O343" i="1"/>
  <c r="R343" i="1" s="1"/>
  <c r="T343" i="1" s="1"/>
  <c r="O342" i="1"/>
  <c r="R342" i="1" s="1"/>
  <c r="T342" i="1" s="1"/>
  <c r="O429" i="1"/>
  <c r="R429" i="1" s="1"/>
  <c r="T429" i="1" s="1"/>
  <c r="O367" i="1"/>
  <c r="R367" i="1" s="1"/>
  <c r="T367" i="1" s="1"/>
  <c r="O439" i="1"/>
  <c r="R439" i="1" s="1"/>
  <c r="T439" i="1" s="1"/>
  <c r="O109" i="1"/>
  <c r="R109" i="1" s="1"/>
  <c r="T109" i="1" s="1"/>
  <c r="O401" i="1"/>
  <c r="R401" i="1" s="1"/>
  <c r="T401" i="1" s="1"/>
  <c r="O444" i="1"/>
  <c r="R444" i="1" s="1"/>
  <c r="T444" i="1" s="1"/>
  <c r="O111" i="1"/>
  <c r="R111" i="1" s="1"/>
  <c r="T111" i="1" s="1"/>
  <c r="O389" i="1"/>
  <c r="R389" i="1" s="1"/>
  <c r="T389" i="1" s="1"/>
  <c r="O436" i="1"/>
  <c r="R436" i="1" s="1"/>
  <c r="T436" i="1" s="1"/>
  <c r="O127" i="1"/>
  <c r="R127" i="1" s="1"/>
  <c r="T127" i="1" s="1"/>
  <c r="O486" i="1"/>
  <c r="R486" i="1" s="1"/>
  <c r="T486" i="1" s="1"/>
  <c r="O251" i="1"/>
  <c r="R251" i="1" s="1"/>
  <c r="T251" i="1" s="1"/>
  <c r="O358" i="1"/>
  <c r="R358" i="1" s="1"/>
  <c r="T358" i="1" s="1"/>
  <c r="O344" i="1"/>
  <c r="R344" i="1" s="1"/>
  <c r="T344" i="1" s="1"/>
  <c r="O323" i="1"/>
  <c r="R323" i="1" s="1"/>
  <c r="T323" i="1" s="1"/>
  <c r="O311" i="1"/>
  <c r="R311" i="1" s="1"/>
  <c r="T311" i="1" s="1"/>
  <c r="O298" i="1"/>
  <c r="R298" i="1" s="1"/>
  <c r="T298" i="1" s="1"/>
  <c r="O286" i="1"/>
  <c r="R286" i="1" s="1"/>
  <c r="T286" i="1" s="1"/>
  <c r="O258" i="1"/>
  <c r="R258" i="1" s="1"/>
  <c r="T258" i="1" s="1"/>
  <c r="O190" i="1"/>
  <c r="R190" i="1" s="1"/>
  <c r="T190" i="1" s="1"/>
  <c r="O170" i="1"/>
  <c r="R170" i="1" s="1"/>
  <c r="T170" i="1" s="1"/>
  <c r="O252" i="1"/>
  <c r="R252" i="1" s="1"/>
  <c r="T252" i="1" s="1"/>
  <c r="O274" i="1"/>
  <c r="R274" i="1" s="1"/>
  <c r="T274" i="1" s="1"/>
  <c r="O243" i="1"/>
  <c r="R243" i="1" s="1"/>
  <c r="T243" i="1" s="1"/>
  <c r="O318" i="1"/>
  <c r="R318" i="1" s="1"/>
  <c r="T318" i="1" s="1"/>
  <c r="O295" i="1"/>
  <c r="R295" i="1" s="1"/>
  <c r="T295" i="1" s="1"/>
  <c r="O239" i="1"/>
  <c r="R239" i="1" s="1"/>
  <c r="T239" i="1" s="1"/>
  <c r="O192" i="1"/>
  <c r="R192" i="1" s="1"/>
  <c r="T192" i="1" s="1"/>
  <c r="O332" i="1"/>
  <c r="R332" i="1" s="1"/>
  <c r="T332" i="1" s="1"/>
  <c r="O256" i="1"/>
  <c r="R256" i="1" s="1"/>
  <c r="T256" i="1" s="1"/>
  <c r="O397" i="1"/>
  <c r="R397" i="1" s="1"/>
  <c r="T397" i="1" s="1"/>
  <c r="O414" i="1"/>
  <c r="R414" i="1" s="1"/>
  <c r="T414" i="1" s="1"/>
  <c r="O197" i="1"/>
  <c r="R197" i="1" s="1"/>
  <c r="T197" i="1" s="1"/>
  <c r="O118" i="1"/>
  <c r="R118" i="1" s="1"/>
  <c r="T118" i="1" s="1"/>
  <c r="O394" i="1"/>
  <c r="R394" i="1" s="1"/>
  <c r="T394" i="1" s="1"/>
  <c r="O188" i="1"/>
  <c r="R188" i="1" s="1"/>
  <c r="T188" i="1" s="1"/>
  <c r="G501" i="1"/>
  <c r="K501" i="1" s="1"/>
  <c r="O501" i="1"/>
  <c r="R501" i="1" s="1"/>
  <c r="T501" i="1" s="1"/>
  <c r="G500" i="1"/>
  <c r="K500" i="1" s="1"/>
  <c r="O500" i="1"/>
  <c r="R500" i="1" s="1"/>
  <c r="T500" i="1" s="1"/>
  <c r="AC498" i="5"/>
  <c r="R498" i="5"/>
  <c r="T498" i="5" s="1"/>
  <c r="AF498" i="5"/>
  <c r="K498" i="5"/>
  <c r="AU489" i="5"/>
  <c r="Z489" i="5"/>
  <c r="G489" i="5"/>
  <c r="K485" i="5"/>
  <c r="R485" i="5"/>
  <c r="T485" i="5" s="1"/>
  <c r="AC485" i="5"/>
  <c r="AT498" i="5"/>
  <c r="AS498" i="5" s="1"/>
  <c r="AR498" i="5" s="1"/>
  <c r="AQ498" i="5" s="1"/>
  <c r="AP498" i="5" s="1"/>
  <c r="AO498" i="5" s="1"/>
  <c r="AN498" i="5" s="1"/>
  <c r="AM498" i="5" s="1"/>
  <c r="AL498" i="5" s="1"/>
  <c r="AT494" i="5"/>
  <c r="AS494" i="5" s="1"/>
  <c r="AR494" i="5" s="1"/>
  <c r="AQ494" i="5" s="1"/>
  <c r="AP494" i="5" s="1"/>
  <c r="AO494" i="5" s="1"/>
  <c r="AN494" i="5" s="1"/>
  <c r="AM494" i="5" s="1"/>
  <c r="AL494" i="5" s="1"/>
  <c r="G494" i="5"/>
  <c r="Z494" i="5"/>
  <c r="AC490" i="5"/>
  <c r="R490" i="5"/>
  <c r="T490" i="5" s="1"/>
  <c r="K490" i="5"/>
  <c r="G478" i="5"/>
  <c r="Z478" i="5"/>
  <c r="AU478" i="5"/>
  <c r="AU497" i="5"/>
  <c r="G497" i="5"/>
  <c r="Z497" i="5"/>
  <c r="R491" i="5"/>
  <c r="T491" i="5" s="1"/>
  <c r="K491" i="5"/>
  <c r="AC491" i="5"/>
  <c r="AF491" i="5"/>
  <c r="G470" i="5"/>
  <c r="Z470" i="5"/>
  <c r="AU470" i="5"/>
  <c r="K496" i="5"/>
  <c r="AC496" i="5"/>
  <c r="R496" i="5"/>
  <c r="T496" i="5" s="1"/>
  <c r="G479" i="5"/>
  <c r="Z479" i="5"/>
  <c r="AU479" i="5"/>
  <c r="AS496" i="5"/>
  <c r="AR496" i="5" s="1"/>
  <c r="AQ496" i="5" s="1"/>
  <c r="AP496" i="5" s="1"/>
  <c r="AO496" i="5" s="1"/>
  <c r="AN496" i="5" s="1"/>
  <c r="AM496" i="5" s="1"/>
  <c r="AL496" i="5" s="1"/>
  <c r="AT496" i="5"/>
  <c r="G495" i="5"/>
  <c r="Z495" i="5"/>
  <c r="AU495" i="5"/>
  <c r="Z493" i="5"/>
  <c r="G493" i="5"/>
  <c r="AU493" i="5"/>
  <c r="AT491" i="5"/>
  <c r="AS491" i="5" s="1"/>
  <c r="AR491" i="5" s="1"/>
  <c r="AQ491" i="5" s="1"/>
  <c r="AP491" i="5" s="1"/>
  <c r="AO491" i="5" s="1"/>
  <c r="AN491" i="5" s="1"/>
  <c r="AM491" i="5" s="1"/>
  <c r="AL491" i="5" s="1"/>
  <c r="AS486" i="5"/>
  <c r="AR486" i="5" s="1"/>
  <c r="AQ486" i="5" s="1"/>
  <c r="AP486" i="5" s="1"/>
  <c r="AO486" i="5" s="1"/>
  <c r="AN486" i="5" s="1"/>
  <c r="AM486" i="5" s="1"/>
  <c r="AL486" i="5" s="1"/>
  <c r="AT486" i="5"/>
  <c r="AT474" i="5"/>
  <c r="AS474" i="5"/>
  <c r="AR474" i="5" s="1"/>
  <c r="AQ474" i="5" s="1"/>
  <c r="AP474" i="5" s="1"/>
  <c r="AO474" i="5" s="1"/>
  <c r="AN474" i="5" s="1"/>
  <c r="AM474" i="5" s="1"/>
  <c r="AL474" i="5" s="1"/>
  <c r="G492" i="5"/>
  <c r="Z492" i="5"/>
  <c r="G487" i="5"/>
  <c r="AF487" i="5" s="1"/>
  <c r="Z487" i="5"/>
  <c r="G484" i="5"/>
  <c r="Z484" i="5"/>
  <c r="AU483" i="5"/>
  <c r="G483" i="5"/>
  <c r="Z483" i="5"/>
  <c r="AU475" i="5"/>
  <c r="G475" i="5"/>
  <c r="Z475" i="5"/>
  <c r="AT484" i="5"/>
  <c r="AS484" i="5" s="1"/>
  <c r="AR484" i="5" s="1"/>
  <c r="AQ484" i="5" s="1"/>
  <c r="AP484" i="5" s="1"/>
  <c r="AO484" i="5" s="1"/>
  <c r="AN484" i="5" s="1"/>
  <c r="AM484" i="5" s="1"/>
  <c r="AL484" i="5" s="1"/>
  <c r="AT490" i="5"/>
  <c r="AS490" i="5" s="1"/>
  <c r="AR490" i="5" s="1"/>
  <c r="AQ490" i="5" s="1"/>
  <c r="AP490" i="5" s="1"/>
  <c r="AO490" i="5" s="1"/>
  <c r="AN490" i="5" s="1"/>
  <c r="AM490" i="5" s="1"/>
  <c r="AL490" i="5" s="1"/>
  <c r="K488" i="5"/>
  <c r="R488" i="5"/>
  <c r="T488" i="5" s="1"/>
  <c r="AF485" i="5"/>
  <c r="AC481" i="5"/>
  <c r="R481" i="5"/>
  <c r="T481" i="5" s="1"/>
  <c r="AF481" i="5"/>
  <c r="AS477" i="5"/>
  <c r="AR477" i="5" s="1"/>
  <c r="AQ477" i="5" s="1"/>
  <c r="AP477" i="5" s="1"/>
  <c r="AO477" i="5" s="1"/>
  <c r="AN477" i="5" s="1"/>
  <c r="AM477" i="5" s="1"/>
  <c r="AL477" i="5" s="1"/>
  <c r="AT477" i="5"/>
  <c r="G477" i="5"/>
  <c r="Z477" i="5"/>
  <c r="K472" i="5"/>
  <c r="AC472" i="5"/>
  <c r="R472" i="5"/>
  <c r="T472" i="5" s="1"/>
  <c r="AF472" i="5"/>
  <c r="G471" i="5"/>
  <c r="Z471" i="5"/>
  <c r="AU471" i="5"/>
  <c r="Z490" i="5"/>
  <c r="AR488" i="5"/>
  <c r="AQ488" i="5" s="1"/>
  <c r="AS488" i="5"/>
  <c r="G486" i="5"/>
  <c r="Z486" i="5"/>
  <c r="AT473" i="5"/>
  <c r="AS473" i="5" s="1"/>
  <c r="AR473" i="5" s="1"/>
  <c r="AQ473" i="5" s="1"/>
  <c r="AP473" i="5" s="1"/>
  <c r="AO473" i="5" s="1"/>
  <c r="AN473" i="5" s="1"/>
  <c r="AM473" i="5" s="1"/>
  <c r="AL473" i="5" s="1"/>
  <c r="AT472" i="5"/>
  <c r="AS472" i="5" s="1"/>
  <c r="AR472" i="5" s="1"/>
  <c r="AQ472" i="5" s="1"/>
  <c r="AP472" i="5" s="1"/>
  <c r="AO472" i="5" s="1"/>
  <c r="AN472" i="5" s="1"/>
  <c r="AM472" i="5" s="1"/>
  <c r="AL472" i="5" s="1"/>
  <c r="AP488" i="5"/>
  <c r="AO488" i="5" s="1"/>
  <c r="AN488" i="5" s="1"/>
  <c r="AM488" i="5" s="1"/>
  <c r="AL488" i="5" s="1"/>
  <c r="AC488" i="5"/>
  <c r="AU485" i="5"/>
  <c r="AF478" i="5"/>
  <c r="AT476" i="5"/>
  <c r="AS476" i="5" s="1"/>
  <c r="AR476" i="5" s="1"/>
  <c r="AQ476" i="5" s="1"/>
  <c r="AP476" i="5" s="1"/>
  <c r="AO476" i="5" s="1"/>
  <c r="AN476" i="5" s="1"/>
  <c r="AM476" i="5" s="1"/>
  <c r="AL476" i="5" s="1"/>
  <c r="K476" i="5"/>
  <c r="AF490" i="5"/>
  <c r="Z488" i="5"/>
  <c r="AU487" i="5"/>
  <c r="G480" i="5"/>
  <c r="AU492" i="5"/>
  <c r="AT482" i="5"/>
  <c r="AS482" i="5" s="1"/>
  <c r="AR482" i="5" s="1"/>
  <c r="AQ482" i="5" s="1"/>
  <c r="AP482" i="5" s="1"/>
  <c r="AO482" i="5" s="1"/>
  <c r="AN482" i="5" s="1"/>
  <c r="AM482" i="5" s="1"/>
  <c r="AL482" i="5" s="1"/>
  <c r="AS480" i="5"/>
  <c r="AR480" i="5" s="1"/>
  <c r="AQ480" i="5" s="1"/>
  <c r="AP480" i="5" s="1"/>
  <c r="AO480" i="5" s="1"/>
  <c r="AN480" i="5" s="1"/>
  <c r="AM480" i="5" s="1"/>
  <c r="AL480" i="5" s="1"/>
  <c r="AT480" i="5"/>
  <c r="G469" i="5"/>
  <c r="Z469" i="5"/>
  <c r="AU469" i="5"/>
  <c r="AF473" i="5"/>
  <c r="AF482" i="5"/>
  <c r="Z476" i="5"/>
  <c r="AF474" i="5"/>
  <c r="R473" i="5"/>
  <c r="T473" i="5" s="1"/>
  <c r="R482" i="5"/>
  <c r="T482" i="5" s="1"/>
  <c r="AT481" i="5"/>
  <c r="AS481" i="5" s="1"/>
  <c r="AR481" i="5" s="1"/>
  <c r="AQ481" i="5" s="1"/>
  <c r="AP481" i="5" s="1"/>
  <c r="AO481" i="5" s="1"/>
  <c r="AN481" i="5" s="1"/>
  <c r="AM481" i="5" s="1"/>
  <c r="AL481" i="5" s="1"/>
  <c r="R474" i="5"/>
  <c r="T474" i="5" s="1"/>
  <c r="AC473" i="5"/>
  <c r="D16" i="5"/>
  <c r="D19" i="5" s="1"/>
  <c r="O481" i="1"/>
  <c r="R481" i="1" s="1"/>
  <c r="T481" i="1" s="1"/>
  <c r="O499" i="1"/>
  <c r="R499" i="1" s="1"/>
  <c r="T499" i="1" s="1"/>
  <c r="G499" i="1"/>
  <c r="D15" i="1"/>
  <c r="C19" i="1" s="1"/>
  <c r="D15" i="5"/>
  <c r="C19" i="5" s="1"/>
  <c r="O490" i="1"/>
  <c r="R490" i="1" s="1"/>
  <c r="T490" i="1" s="1"/>
  <c r="O498" i="1"/>
  <c r="R498" i="1" s="1"/>
  <c r="T498" i="1" s="1"/>
  <c r="C12" i="1"/>
  <c r="C12" i="5"/>
  <c r="C11" i="5"/>
  <c r="C11" i="1"/>
  <c r="O499" i="5" l="1"/>
  <c r="AT499" i="5"/>
  <c r="AS499" i="5" s="1"/>
  <c r="AR499" i="5" s="1"/>
  <c r="AQ499" i="5" s="1"/>
  <c r="AP499" i="5" s="1"/>
  <c r="AO499" i="5" s="1"/>
  <c r="AN499" i="5" s="1"/>
  <c r="AM499" i="5" s="1"/>
  <c r="AL499" i="5" s="1"/>
  <c r="N502" i="1"/>
  <c r="E14" i="1"/>
  <c r="N500" i="1"/>
  <c r="N501" i="1"/>
  <c r="O473" i="5"/>
  <c r="O481" i="5"/>
  <c r="O489" i="5"/>
  <c r="O472" i="5"/>
  <c r="O480" i="5"/>
  <c r="O488" i="5"/>
  <c r="O471" i="5"/>
  <c r="O479" i="5"/>
  <c r="O470" i="5"/>
  <c r="O478" i="5"/>
  <c r="O486" i="5"/>
  <c r="O469" i="5"/>
  <c r="O477" i="5"/>
  <c r="O485" i="5"/>
  <c r="O476" i="5"/>
  <c r="O474" i="5"/>
  <c r="O475" i="5"/>
  <c r="O483" i="5"/>
  <c r="O484" i="5"/>
  <c r="O487" i="5"/>
  <c r="O497" i="5"/>
  <c r="O492" i="5"/>
  <c r="O496" i="5"/>
  <c r="O495" i="5"/>
  <c r="O482" i="5"/>
  <c r="O491" i="5"/>
  <c r="O494" i="5"/>
  <c r="O493" i="5"/>
  <c r="O490" i="5"/>
  <c r="O498" i="5"/>
  <c r="AJ488" i="5"/>
  <c r="AK488" i="5"/>
  <c r="AI488" i="5"/>
  <c r="AH488" i="5" s="1"/>
  <c r="AB488" i="5" s="1"/>
  <c r="Y488" i="5" s="1"/>
  <c r="AJ472" i="5"/>
  <c r="AK472" i="5"/>
  <c r="AI472" i="5"/>
  <c r="AI490" i="5"/>
  <c r="AJ490" i="5"/>
  <c r="AK490" i="5"/>
  <c r="AI484" i="5"/>
  <c r="AH484" i="5" s="1"/>
  <c r="AA484" i="5" s="1"/>
  <c r="AJ484" i="5"/>
  <c r="AK484" i="5"/>
  <c r="AI486" i="5"/>
  <c r="AK486" i="5"/>
  <c r="AJ486" i="5"/>
  <c r="AI491" i="5"/>
  <c r="AK491" i="5"/>
  <c r="AJ491" i="5"/>
  <c r="AJ496" i="5"/>
  <c r="AK496" i="5"/>
  <c r="AI496" i="5"/>
  <c r="AK473" i="5"/>
  <c r="AI473" i="5"/>
  <c r="AJ473" i="5"/>
  <c r="AI494" i="5"/>
  <c r="AJ494" i="5"/>
  <c r="AK494" i="5"/>
  <c r="AJ480" i="5"/>
  <c r="AK480" i="5"/>
  <c r="AI480" i="5"/>
  <c r="AJ498" i="5"/>
  <c r="AI498" i="5"/>
  <c r="AH498" i="5" s="1"/>
  <c r="AK498" i="5"/>
  <c r="AI477" i="5"/>
  <c r="AH477" i="5" s="1"/>
  <c r="AA477" i="5" s="1"/>
  <c r="AJ477" i="5"/>
  <c r="AK477" i="5"/>
  <c r="AI482" i="5"/>
  <c r="AJ482" i="5"/>
  <c r="AK482" i="5"/>
  <c r="AK481" i="5"/>
  <c r="AI481" i="5"/>
  <c r="AJ481" i="5"/>
  <c r="AI476" i="5"/>
  <c r="AJ476" i="5"/>
  <c r="AK476" i="5"/>
  <c r="AI474" i="5"/>
  <c r="AH474" i="5" s="1"/>
  <c r="AJ474" i="5"/>
  <c r="AK474" i="5"/>
  <c r="R483" i="5"/>
  <c r="T483" i="5" s="1"/>
  <c r="K483" i="5"/>
  <c r="AF483" i="5"/>
  <c r="AC483" i="5"/>
  <c r="AT479" i="5"/>
  <c r="AS479" i="5" s="1"/>
  <c r="AR479" i="5" s="1"/>
  <c r="AQ479" i="5" s="1"/>
  <c r="AP479" i="5" s="1"/>
  <c r="AO479" i="5" s="1"/>
  <c r="AN479" i="5" s="1"/>
  <c r="AM479" i="5" s="1"/>
  <c r="AL479" i="5" s="1"/>
  <c r="AA488" i="5"/>
  <c r="AC486" i="5"/>
  <c r="K486" i="5"/>
  <c r="R486" i="5"/>
  <c r="T486" i="5" s="1"/>
  <c r="AF486" i="5"/>
  <c r="AS471" i="5"/>
  <c r="AR471" i="5" s="1"/>
  <c r="AQ471" i="5" s="1"/>
  <c r="AP471" i="5" s="1"/>
  <c r="AO471" i="5" s="1"/>
  <c r="AN471" i="5" s="1"/>
  <c r="AM471" i="5" s="1"/>
  <c r="AL471" i="5" s="1"/>
  <c r="AT471" i="5"/>
  <c r="R475" i="5"/>
  <c r="T475" i="5" s="1"/>
  <c r="AF475" i="5"/>
  <c r="K475" i="5"/>
  <c r="AC475" i="5"/>
  <c r="AT483" i="5"/>
  <c r="AS483" i="5" s="1"/>
  <c r="AR483" i="5" s="1"/>
  <c r="AQ483" i="5" s="1"/>
  <c r="AP483" i="5" s="1"/>
  <c r="AO483" i="5" s="1"/>
  <c r="AN483" i="5" s="1"/>
  <c r="AM483" i="5" s="1"/>
  <c r="AL483" i="5" s="1"/>
  <c r="K495" i="5"/>
  <c r="AC495" i="5"/>
  <c r="R495" i="5"/>
  <c r="T495" i="5" s="1"/>
  <c r="AS470" i="5"/>
  <c r="AR470" i="5" s="1"/>
  <c r="AQ470" i="5" s="1"/>
  <c r="AP470" i="5" s="1"/>
  <c r="AO470" i="5" s="1"/>
  <c r="AN470" i="5" s="1"/>
  <c r="AM470" i="5" s="1"/>
  <c r="AL470" i="5" s="1"/>
  <c r="AT470" i="5"/>
  <c r="AS489" i="5"/>
  <c r="AR489" i="5" s="1"/>
  <c r="AQ489" i="5" s="1"/>
  <c r="AP489" i="5" s="1"/>
  <c r="AO489" i="5" s="1"/>
  <c r="AN489" i="5" s="1"/>
  <c r="AM489" i="5" s="1"/>
  <c r="AL489" i="5" s="1"/>
  <c r="AT489" i="5"/>
  <c r="AT475" i="5"/>
  <c r="AS475" i="5"/>
  <c r="AR475" i="5" s="1"/>
  <c r="AQ475" i="5" s="1"/>
  <c r="AP475" i="5" s="1"/>
  <c r="AO475" i="5" s="1"/>
  <c r="AN475" i="5" s="1"/>
  <c r="AM475" i="5" s="1"/>
  <c r="AL475" i="5" s="1"/>
  <c r="K487" i="5"/>
  <c r="AC487" i="5"/>
  <c r="R487" i="5"/>
  <c r="T487" i="5" s="1"/>
  <c r="K471" i="5"/>
  <c r="AC471" i="5"/>
  <c r="R471" i="5"/>
  <c r="T471" i="5" s="1"/>
  <c r="AF471" i="5"/>
  <c r="K477" i="5"/>
  <c r="AC477" i="5"/>
  <c r="R477" i="5"/>
  <c r="T477" i="5" s="1"/>
  <c r="K484" i="5"/>
  <c r="R484" i="5"/>
  <c r="T484" i="5" s="1"/>
  <c r="AC484" i="5"/>
  <c r="AB484" i="5"/>
  <c r="Y484" i="5" s="1"/>
  <c r="K470" i="5"/>
  <c r="AC470" i="5"/>
  <c r="R470" i="5"/>
  <c r="T470" i="5" s="1"/>
  <c r="AF470" i="5"/>
  <c r="K479" i="5"/>
  <c r="AC479" i="5"/>
  <c r="R479" i="5"/>
  <c r="T479" i="5" s="1"/>
  <c r="AF479" i="5"/>
  <c r="AF477" i="5"/>
  <c r="K492" i="5"/>
  <c r="AC492" i="5"/>
  <c r="R492" i="5"/>
  <c r="T492" i="5" s="1"/>
  <c r="AF492" i="5"/>
  <c r="AS493" i="5"/>
  <c r="AR493" i="5" s="1"/>
  <c r="AQ493" i="5" s="1"/>
  <c r="AP493" i="5" s="1"/>
  <c r="AO493" i="5" s="1"/>
  <c r="AN493" i="5" s="1"/>
  <c r="AM493" i="5" s="1"/>
  <c r="AL493" i="5" s="1"/>
  <c r="AT493" i="5"/>
  <c r="AT478" i="5"/>
  <c r="AS478" i="5" s="1"/>
  <c r="AR478" i="5" s="1"/>
  <c r="AQ478" i="5" s="1"/>
  <c r="AP478" i="5" s="1"/>
  <c r="AO478" i="5" s="1"/>
  <c r="AN478" i="5" s="1"/>
  <c r="AM478" i="5" s="1"/>
  <c r="AL478" i="5" s="1"/>
  <c r="K493" i="5"/>
  <c r="R493" i="5"/>
  <c r="T493" i="5" s="1"/>
  <c r="AC493" i="5"/>
  <c r="AF495" i="5"/>
  <c r="AS497" i="5"/>
  <c r="AR497" i="5" s="1"/>
  <c r="AQ497" i="5" s="1"/>
  <c r="AP497" i="5" s="1"/>
  <c r="AO497" i="5" s="1"/>
  <c r="AN497" i="5" s="1"/>
  <c r="AM497" i="5" s="1"/>
  <c r="AL497" i="5" s="1"/>
  <c r="AT497" i="5"/>
  <c r="K478" i="5"/>
  <c r="AC478" i="5"/>
  <c r="R478" i="5"/>
  <c r="T478" i="5" s="1"/>
  <c r="K494" i="5"/>
  <c r="AC494" i="5"/>
  <c r="R494" i="5"/>
  <c r="T494" i="5" s="1"/>
  <c r="AF494" i="5"/>
  <c r="AR487" i="5"/>
  <c r="AQ487" i="5" s="1"/>
  <c r="AP487" i="5" s="1"/>
  <c r="AO487" i="5" s="1"/>
  <c r="AN487" i="5" s="1"/>
  <c r="AM487" i="5" s="1"/>
  <c r="AL487" i="5" s="1"/>
  <c r="AT487" i="5"/>
  <c r="AS487" i="5"/>
  <c r="AT469" i="5"/>
  <c r="AS469" i="5" s="1"/>
  <c r="AR469" i="5" s="1"/>
  <c r="AQ469" i="5" s="1"/>
  <c r="AP469" i="5" s="1"/>
  <c r="AO469" i="5" s="1"/>
  <c r="AN469" i="5" s="1"/>
  <c r="AM469" i="5" s="1"/>
  <c r="AL469" i="5" s="1"/>
  <c r="AT492" i="5"/>
  <c r="AS492" i="5" s="1"/>
  <c r="AR492" i="5" s="1"/>
  <c r="AQ492" i="5" s="1"/>
  <c r="AP492" i="5" s="1"/>
  <c r="AO492" i="5" s="1"/>
  <c r="AN492" i="5" s="1"/>
  <c r="AM492" i="5" s="1"/>
  <c r="AL492" i="5" s="1"/>
  <c r="AF493" i="5"/>
  <c r="AC497" i="5"/>
  <c r="R497" i="5"/>
  <c r="T497" i="5" s="1"/>
  <c r="AF497" i="5"/>
  <c r="K497" i="5"/>
  <c r="AT485" i="5"/>
  <c r="AS485" i="5" s="1"/>
  <c r="AR485" i="5" s="1"/>
  <c r="AQ485" i="5" s="1"/>
  <c r="AP485" i="5" s="1"/>
  <c r="AO485" i="5" s="1"/>
  <c r="AN485" i="5" s="1"/>
  <c r="AM485" i="5" s="1"/>
  <c r="AL485" i="5" s="1"/>
  <c r="K469" i="5"/>
  <c r="AC469" i="5"/>
  <c r="R469" i="5"/>
  <c r="T469" i="5" s="1"/>
  <c r="K480" i="5"/>
  <c r="AC480" i="5"/>
  <c r="R480" i="5"/>
  <c r="T480" i="5" s="1"/>
  <c r="AF480" i="5"/>
  <c r="AF469" i="5"/>
  <c r="AF484" i="5"/>
  <c r="AT495" i="5"/>
  <c r="AS495" i="5" s="1"/>
  <c r="AR495" i="5" s="1"/>
  <c r="AQ495" i="5" s="1"/>
  <c r="AP495" i="5" s="1"/>
  <c r="AO495" i="5" s="1"/>
  <c r="AN495" i="5" s="1"/>
  <c r="AM495" i="5" s="1"/>
  <c r="AL495" i="5" s="1"/>
  <c r="AC489" i="5"/>
  <c r="K489" i="5"/>
  <c r="AF489" i="5"/>
  <c r="R489" i="5"/>
  <c r="T489" i="5" s="1"/>
  <c r="E14" i="5" s="1"/>
  <c r="C16" i="1"/>
  <c r="D18" i="1" s="1"/>
  <c r="N499" i="1"/>
  <c r="N395" i="1"/>
  <c r="N404" i="1"/>
  <c r="N420" i="1"/>
  <c r="N370" i="1"/>
  <c r="N393" i="1"/>
  <c r="N449" i="1"/>
  <c r="N483" i="1"/>
  <c r="N369" i="1"/>
  <c r="N461" i="1"/>
  <c r="N172" i="1"/>
  <c r="N168" i="1"/>
  <c r="N489" i="1"/>
  <c r="N451" i="1"/>
  <c r="N482" i="1"/>
  <c r="N381" i="1"/>
  <c r="N442" i="1"/>
  <c r="N262" i="1"/>
  <c r="N377" i="1"/>
  <c r="N161" i="1"/>
  <c r="N468" i="1"/>
  <c r="N392" i="1"/>
  <c r="N491" i="1"/>
  <c r="N378" i="1"/>
  <c r="N380" i="1"/>
  <c r="N382" i="1"/>
  <c r="N438" i="1"/>
  <c r="N497" i="1"/>
  <c r="N431" i="1"/>
  <c r="N427" i="1"/>
  <c r="N372" i="1"/>
  <c r="N166" i="1"/>
  <c r="N346" i="1"/>
  <c r="N397" i="1"/>
  <c r="N412" i="1"/>
  <c r="N405" i="1"/>
  <c r="N162" i="1"/>
  <c r="N185" i="1"/>
  <c r="N402" i="1"/>
  <c r="N448" i="1"/>
  <c r="N374" i="1"/>
  <c r="N342" i="1"/>
  <c r="N460" i="1"/>
  <c r="N450" i="1"/>
  <c r="N486" i="1"/>
  <c r="N494" i="1"/>
  <c r="N469" i="1"/>
  <c r="N425" i="1"/>
  <c r="N466" i="1"/>
  <c r="N458" i="1"/>
  <c r="N419" i="1"/>
  <c r="N445" i="1"/>
  <c r="N187" i="1"/>
  <c r="N390" i="1"/>
  <c r="N487" i="1"/>
  <c r="N373" i="1"/>
  <c r="N389" i="1"/>
  <c r="N337" i="1"/>
  <c r="N453" i="1"/>
  <c r="N439" i="1"/>
  <c r="N478" i="1"/>
  <c r="N398" i="1"/>
  <c r="N490" i="1"/>
  <c r="N416" i="1"/>
  <c r="N484" i="1"/>
  <c r="N171" i="1"/>
  <c r="N459" i="1"/>
  <c r="N480" i="1"/>
  <c r="N433" i="1"/>
  <c r="N418" i="1"/>
  <c r="N441" i="1"/>
  <c r="N341" i="1"/>
  <c r="N409" i="1"/>
  <c r="N430" i="1"/>
  <c r="N471" i="1"/>
  <c r="N444" i="1"/>
  <c r="N384" i="1"/>
  <c r="N167" i="1"/>
  <c r="N495" i="1"/>
  <c r="N338" i="1"/>
  <c r="N432" i="1"/>
  <c r="N472" i="1"/>
  <c r="N261" i="1"/>
  <c r="N413" i="1"/>
  <c r="N399" i="1"/>
  <c r="N463" i="1"/>
  <c r="N383" i="1"/>
  <c r="N169" i="1"/>
  <c r="N467" i="1"/>
  <c r="N388" i="1"/>
  <c r="N424" i="1"/>
  <c r="N426" i="1"/>
  <c r="N403" i="1"/>
  <c r="N477" i="1"/>
  <c r="N434" i="1"/>
  <c r="N414" i="1"/>
  <c r="N464" i="1"/>
  <c r="N476" i="1"/>
  <c r="N379" i="1"/>
  <c r="N407" i="1"/>
  <c r="N462" i="1"/>
  <c r="N164" i="1"/>
  <c r="N452" i="1"/>
  <c r="N455" i="1"/>
  <c r="C15" i="1"/>
  <c r="N446" i="1"/>
  <c r="N457" i="1"/>
  <c r="N411" i="1"/>
  <c r="N175" i="1"/>
  <c r="N479" i="1"/>
  <c r="N340" i="1"/>
  <c r="N429" i="1"/>
  <c r="N417" i="1"/>
  <c r="N475" i="1"/>
  <c r="N408" i="1"/>
  <c r="N385" i="1"/>
  <c r="N188" i="1"/>
  <c r="N447" i="1"/>
  <c r="N454" i="1"/>
  <c r="N231" i="1"/>
  <c r="N436" i="1"/>
  <c r="N421" i="1"/>
  <c r="N428" i="1"/>
  <c r="N470" i="1"/>
  <c r="N492" i="1"/>
  <c r="N401" i="1"/>
  <c r="N396" i="1"/>
  <c r="N485" i="1"/>
  <c r="N160" i="1"/>
  <c r="N496" i="1"/>
  <c r="N422" i="1"/>
  <c r="N375" i="1"/>
  <c r="N410" i="1"/>
  <c r="N387" i="1"/>
  <c r="N435" i="1"/>
  <c r="N437" i="1"/>
  <c r="N339" i="1"/>
  <c r="N456" i="1"/>
  <c r="N488" i="1"/>
  <c r="N400" i="1"/>
  <c r="N394" i="1"/>
  <c r="N474" i="1"/>
  <c r="N406" i="1"/>
  <c r="N498" i="1"/>
  <c r="N440" i="1"/>
  <c r="N423" i="1"/>
  <c r="N386" i="1"/>
  <c r="N473" i="1"/>
  <c r="N415" i="1"/>
  <c r="N443" i="1"/>
  <c r="N163" i="1"/>
  <c r="N465" i="1"/>
  <c r="N391" i="1"/>
  <c r="N165" i="1"/>
  <c r="N481" i="1"/>
  <c r="N493" i="1"/>
  <c r="N367" i="1"/>
  <c r="N371" i="1"/>
  <c r="N376" i="1"/>
  <c r="K499" i="1"/>
  <c r="O457" i="5"/>
  <c r="O456" i="5"/>
  <c r="O427" i="5"/>
  <c r="O395" i="5"/>
  <c r="O423" i="5"/>
  <c r="C15" i="5"/>
  <c r="O454" i="5"/>
  <c r="O415" i="5"/>
  <c r="O434" i="5"/>
  <c r="O431" i="5"/>
  <c r="O401" i="5"/>
  <c r="O433" i="5"/>
  <c r="O428" i="5"/>
  <c r="O418" i="5"/>
  <c r="O430" i="5"/>
  <c r="O465" i="5"/>
  <c r="O411" i="5"/>
  <c r="O407" i="5"/>
  <c r="O422" i="5"/>
  <c r="O400" i="5"/>
  <c r="O387" i="5"/>
  <c r="O384" i="5"/>
  <c r="O398" i="5"/>
  <c r="O461" i="5"/>
  <c r="O397" i="5"/>
  <c r="O445" i="5"/>
  <c r="O458" i="5"/>
  <c r="O391" i="5"/>
  <c r="O444" i="5"/>
  <c r="O408" i="5"/>
  <c r="O388" i="5"/>
  <c r="O463" i="5"/>
  <c r="O403" i="5"/>
  <c r="O382" i="5"/>
  <c r="O424" i="5"/>
  <c r="O374" i="5"/>
  <c r="O468" i="5"/>
  <c r="O448" i="5"/>
  <c r="O440" i="5"/>
  <c r="O442" i="5"/>
  <c r="O380" i="5"/>
  <c r="O441" i="5"/>
  <c r="O446" i="5"/>
  <c r="O385" i="5"/>
  <c r="O392" i="5"/>
  <c r="O447" i="5"/>
  <c r="O381" i="5"/>
  <c r="O425" i="5"/>
  <c r="O402" i="5"/>
  <c r="O404" i="5"/>
  <c r="O436" i="5"/>
  <c r="O412" i="5"/>
  <c r="O453" i="5"/>
  <c r="O464" i="5"/>
  <c r="O462" i="5"/>
  <c r="O451" i="5"/>
  <c r="O386" i="5"/>
  <c r="O432" i="5"/>
  <c r="O438" i="5"/>
  <c r="O437" i="5"/>
  <c r="O450" i="5"/>
  <c r="O466" i="5"/>
  <c r="O455" i="5"/>
  <c r="O459" i="5"/>
  <c r="O429" i="5"/>
  <c r="O421" i="5"/>
  <c r="O435" i="5"/>
  <c r="O460" i="5"/>
  <c r="O410" i="5"/>
  <c r="O443" i="5"/>
  <c r="O426" i="5"/>
  <c r="O420" i="5"/>
  <c r="O449" i="5"/>
  <c r="O399" i="5"/>
  <c r="O452" i="5"/>
  <c r="O414" i="5"/>
  <c r="O467" i="5"/>
  <c r="O406" i="5"/>
  <c r="O439" i="5"/>
  <c r="C16" i="5"/>
  <c r="D18" i="5" s="1"/>
  <c r="F6" i="5" l="1"/>
  <c r="F8" i="5" s="1"/>
  <c r="C18" i="1"/>
  <c r="F6" i="1"/>
  <c r="F7" i="1" s="1"/>
  <c r="AI499" i="5"/>
  <c r="AJ499" i="5"/>
  <c r="AK499" i="5"/>
  <c r="AI495" i="5"/>
  <c r="AJ495" i="5"/>
  <c r="AK495" i="5"/>
  <c r="AI492" i="5"/>
  <c r="AJ492" i="5"/>
  <c r="AK492" i="5"/>
  <c r="AI475" i="5"/>
  <c r="AJ475" i="5"/>
  <c r="AK475" i="5"/>
  <c r="AD477" i="5"/>
  <c r="AE477" i="5"/>
  <c r="AE484" i="5"/>
  <c r="AD484" i="5"/>
  <c r="AI469" i="5"/>
  <c r="AH469" i="5" s="1"/>
  <c r="AJ469" i="5"/>
  <c r="AK469" i="5"/>
  <c r="AI483" i="5"/>
  <c r="AH483" i="5" s="1"/>
  <c r="AK483" i="5"/>
  <c r="AJ483" i="5"/>
  <c r="AI478" i="5"/>
  <c r="AJ478" i="5"/>
  <c r="AK478" i="5"/>
  <c r="AI487" i="5"/>
  <c r="AJ487" i="5"/>
  <c r="AK487" i="5"/>
  <c r="AI493" i="5"/>
  <c r="AH493" i="5" s="1"/>
  <c r="AJ493" i="5"/>
  <c r="AK493" i="5"/>
  <c r="AJ485" i="5"/>
  <c r="AI485" i="5"/>
  <c r="AH485" i="5" s="1"/>
  <c r="AK485" i="5"/>
  <c r="AK489" i="5"/>
  <c r="AI489" i="5"/>
  <c r="AJ489" i="5"/>
  <c r="AK497" i="5"/>
  <c r="AI497" i="5"/>
  <c r="AJ497" i="5"/>
  <c r="AI470" i="5"/>
  <c r="AH470" i="5" s="1"/>
  <c r="AJ470" i="5"/>
  <c r="AK470" i="5"/>
  <c r="AI479" i="5"/>
  <c r="AJ479" i="5"/>
  <c r="AK479" i="5"/>
  <c r="AI471" i="5"/>
  <c r="AJ471" i="5"/>
  <c r="AK471" i="5"/>
  <c r="AH494" i="5"/>
  <c r="AA474" i="5"/>
  <c r="AB474" i="5"/>
  <c r="Y474" i="5" s="1"/>
  <c r="AA498" i="5"/>
  <c r="AB498" i="5"/>
  <c r="Y498" i="5" s="1"/>
  <c r="AH491" i="5"/>
  <c r="AH473" i="5"/>
  <c r="AH490" i="5"/>
  <c r="AH480" i="5"/>
  <c r="AH472" i="5"/>
  <c r="AH476" i="5"/>
  <c r="AH482" i="5"/>
  <c r="AH496" i="5"/>
  <c r="AH486" i="5"/>
  <c r="AB477" i="5"/>
  <c r="Y477" i="5" s="1"/>
  <c r="AE488" i="5"/>
  <c r="AD488" i="5"/>
  <c r="AH481" i="5"/>
  <c r="C18" i="5"/>
  <c r="F7" i="5" l="1"/>
  <c r="F8" i="1"/>
  <c r="AH499" i="5"/>
  <c r="AB481" i="5"/>
  <c r="Y481" i="5" s="1"/>
  <c r="AA481" i="5"/>
  <c r="AE474" i="5"/>
  <c r="AD474" i="5"/>
  <c r="AH489" i="5"/>
  <c r="AH495" i="5"/>
  <c r="AB480" i="5"/>
  <c r="Y480" i="5" s="1"/>
  <c r="AA480" i="5"/>
  <c r="AB494" i="5"/>
  <c r="Y494" i="5" s="1"/>
  <c r="AA494" i="5"/>
  <c r="AB490" i="5"/>
  <c r="Y490" i="5" s="1"/>
  <c r="AA490" i="5"/>
  <c r="AH487" i="5"/>
  <c r="AH475" i="5"/>
  <c r="AH471" i="5"/>
  <c r="AH497" i="5"/>
  <c r="AH478" i="5"/>
  <c r="AH492" i="5"/>
  <c r="AB476" i="5"/>
  <c r="Y476" i="5" s="1"/>
  <c r="AA476" i="5"/>
  <c r="AB493" i="5"/>
  <c r="Y493" i="5" s="1"/>
  <c r="AA493" i="5"/>
  <c r="AA472" i="5"/>
  <c r="AB472" i="5"/>
  <c r="Y472" i="5" s="1"/>
  <c r="AH479" i="5"/>
  <c r="AA483" i="5"/>
  <c r="AB483" i="5"/>
  <c r="Y483" i="5" s="1"/>
  <c r="AA473" i="5"/>
  <c r="AB473" i="5"/>
  <c r="Y473" i="5" s="1"/>
  <c r="AB470" i="5"/>
  <c r="Y470" i="5" s="1"/>
  <c r="AA470" i="5"/>
  <c r="AA485" i="5"/>
  <c r="AB485" i="5"/>
  <c r="Y485" i="5" s="1"/>
  <c r="AB469" i="5"/>
  <c r="Y469" i="5" s="1"/>
  <c r="AA469" i="5"/>
  <c r="AB486" i="5"/>
  <c r="Y486" i="5" s="1"/>
  <c r="AA486" i="5"/>
  <c r="AB491" i="5"/>
  <c r="Y491" i="5" s="1"/>
  <c r="AA491" i="5"/>
  <c r="AB496" i="5"/>
  <c r="Y496" i="5" s="1"/>
  <c r="AA496" i="5"/>
  <c r="AB482" i="5"/>
  <c r="Y482" i="5" s="1"/>
  <c r="AA482" i="5"/>
  <c r="AD498" i="5"/>
  <c r="AE498" i="5"/>
  <c r="AB499" i="5" l="1"/>
  <c r="Y499" i="5" s="1"/>
  <c r="AA499" i="5"/>
  <c r="AD470" i="5"/>
  <c r="AE470" i="5"/>
  <c r="AB471" i="5"/>
  <c r="Y471" i="5" s="1"/>
  <c r="AA471" i="5"/>
  <c r="AD480" i="5"/>
  <c r="AE480" i="5"/>
  <c r="AB495" i="5"/>
  <c r="Y495" i="5" s="1"/>
  <c r="AA495" i="5"/>
  <c r="AD491" i="5"/>
  <c r="AE491" i="5"/>
  <c r="AA475" i="5"/>
  <c r="AB475" i="5"/>
  <c r="Y475" i="5" s="1"/>
  <c r="AE473" i="5"/>
  <c r="AD473" i="5"/>
  <c r="AD476" i="5"/>
  <c r="AE476" i="5"/>
  <c r="AD490" i="5"/>
  <c r="AE490" i="5"/>
  <c r="AD493" i="5"/>
  <c r="AE493" i="5"/>
  <c r="AE485" i="5"/>
  <c r="AD485" i="5"/>
  <c r="AE472" i="5"/>
  <c r="AD472" i="5"/>
  <c r="AD486" i="5"/>
  <c r="AE486" i="5"/>
  <c r="AA489" i="5"/>
  <c r="AB489" i="5"/>
  <c r="Y489" i="5" s="1"/>
  <c r="AD469" i="5"/>
  <c r="AE469" i="5"/>
  <c r="AD483" i="5"/>
  <c r="AE483" i="5"/>
  <c r="AA492" i="5"/>
  <c r="AB492" i="5"/>
  <c r="Y492" i="5" s="1"/>
  <c r="AE494" i="5"/>
  <c r="AD494" i="5"/>
  <c r="AD481" i="5"/>
  <c r="AE481" i="5"/>
  <c r="AA497" i="5"/>
  <c r="AB497" i="5"/>
  <c r="Y497" i="5" s="1"/>
  <c r="AA487" i="5"/>
  <c r="AB487" i="5"/>
  <c r="Y487" i="5" s="1"/>
  <c r="AE482" i="5"/>
  <c r="AD482" i="5"/>
  <c r="AE496" i="5"/>
  <c r="AD496" i="5"/>
  <c r="AB479" i="5"/>
  <c r="Y479" i="5" s="1"/>
  <c r="AA479" i="5"/>
  <c r="AB478" i="5"/>
  <c r="Y478" i="5" s="1"/>
  <c r="AA478" i="5"/>
  <c r="AD499" i="5" l="1"/>
  <c r="AE499" i="5"/>
  <c r="AE479" i="5"/>
  <c r="AD479" i="5"/>
  <c r="AD497" i="5"/>
  <c r="AE497" i="5"/>
  <c r="AE495" i="5"/>
  <c r="AD495" i="5"/>
  <c r="AD471" i="5"/>
  <c r="AE471" i="5"/>
  <c r="AE489" i="5"/>
  <c r="AD489" i="5"/>
  <c r="AE475" i="5"/>
  <c r="AD475" i="5"/>
  <c r="AC11" i="5"/>
  <c r="AD478" i="5"/>
  <c r="AE478" i="5"/>
  <c r="AE487" i="5"/>
  <c r="AD487" i="5"/>
  <c r="AD492" i="5"/>
  <c r="AE492" i="5"/>
</calcChain>
</file>

<file path=xl/sharedStrings.xml><?xml version="1.0" encoding="utf-8"?>
<sst xmlns="http://schemas.openxmlformats.org/spreadsheetml/2006/main" count="5403" uniqueCount="1581">
  <si>
    <t>JAVSO..47..105</t>
  </si>
  <si>
    <t>IBVS 6244</t>
  </si>
  <si>
    <t>JAVSO..44…69</t>
  </si>
  <si>
    <t>JAVSO..43..238</t>
  </si>
  <si>
    <t>JAVSO..45..121</t>
  </si>
  <si>
    <t>JAVSO..45..215</t>
  </si>
  <si>
    <t>JAVSO..46…79 (2018)</t>
  </si>
  <si>
    <t>1890-01-11</t>
  </si>
  <si>
    <t>1893-06-16</t>
  </si>
  <si>
    <t>1897-11-02</t>
  </si>
  <si>
    <t>s7</t>
  </si>
  <si>
    <t>IBVS 6196</t>
  </si>
  <si>
    <t>IBVS 6204</t>
  </si>
  <si>
    <t>Date</t>
  </si>
  <si>
    <t>EB</t>
  </si>
  <si>
    <t>Epoch =</t>
  </si>
  <si>
    <t>GCVS 4</t>
  </si>
  <si>
    <t>IBVS 4840</t>
  </si>
  <si>
    <t>n</t>
  </si>
  <si>
    <t>n'</t>
  </si>
  <si>
    <t>Nelson 2000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</si>
  <si>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</si>
  <si>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</si>
  <si>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</si>
  <si>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</si>
  <si>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</si>
  <si>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</si>
  <si>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</si>
  <si>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</si>
  <si>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</si>
  <si>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</si>
  <si>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</si>
  <si>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</si>
  <si>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</si>
  <si>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</si>
  <si>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</si>
  <si>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</si>
  <si>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</si>
  <si>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</si>
  <si>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</si>
  <si>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</si>
  <si>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</si>
  <si>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error</t>
  </si>
  <si>
    <t>IBVS 5016</t>
  </si>
  <si>
    <t>Faulkner 1986</t>
  </si>
  <si>
    <t>1986PASP...98..690F</t>
  </si>
  <si>
    <t>Nelson 2002</t>
  </si>
  <si>
    <t>diff^2</t>
  </si>
  <si>
    <t>wt</t>
  </si>
  <si>
    <t>diff^2*wt</t>
  </si>
  <si>
    <t>M.</t>
  </si>
  <si>
    <t>Baldwin</t>
  </si>
  <si>
    <t>G.</t>
  </si>
  <si>
    <t>Samolyk</t>
  </si>
  <si>
    <t>P.</t>
  </si>
  <si>
    <t>Goodwin</t>
  </si>
  <si>
    <t>C.</t>
  </si>
  <si>
    <t>Stephan</t>
  </si>
  <si>
    <t>R.</t>
  </si>
  <si>
    <t>Berg</t>
  </si>
  <si>
    <t>Chaple</t>
  </si>
  <si>
    <t>1) 14716</t>
  </si>
  <si>
    <t>Samolyk (CCD)</t>
  </si>
  <si>
    <t>Locher K</t>
  </si>
  <si>
    <t>BBSAG Bull...27</t>
  </si>
  <si>
    <t>B</t>
  </si>
  <si>
    <t>S</t>
  </si>
  <si>
    <t>BBSAG Bull...32</t>
  </si>
  <si>
    <t>BBSAG Bull...33</t>
  </si>
  <si>
    <t>v</t>
  </si>
  <si>
    <t>BBSAG Bull.41</t>
  </si>
  <si>
    <t>BBSAG Bull.44</t>
  </si>
  <si>
    <t>BBSAG Bull.45</t>
  </si>
  <si>
    <t>BBSAG Bull.46</t>
  </si>
  <si>
    <t>BBSAG Bull.50</t>
  </si>
  <si>
    <t>BBSAG Bull.51</t>
  </si>
  <si>
    <t>BBSAG Bull.52</t>
  </si>
  <si>
    <t>BRNO 26</t>
  </si>
  <si>
    <t>K</t>
  </si>
  <si>
    <t>BBSAG Bull.56</t>
  </si>
  <si>
    <t>BAAVSS 59,16</t>
  </si>
  <si>
    <t>BBSAG Bull.61</t>
  </si>
  <si>
    <t>BBSAG Bull.62</t>
  </si>
  <si>
    <t>BBSAG Bull.64</t>
  </si>
  <si>
    <t>Peter H</t>
  </si>
  <si>
    <t>BBSAG Bull.65</t>
  </si>
  <si>
    <t>Krobusek B</t>
  </si>
  <si>
    <t>BBSAG Bull.69</t>
  </si>
  <si>
    <t>phe</t>
  </si>
  <si>
    <t>PASP 98,690</t>
  </si>
  <si>
    <t>Kohl M</t>
  </si>
  <si>
    <t>BBSAG Bull.70</t>
  </si>
  <si>
    <t>BAAVSS 60,15</t>
  </si>
  <si>
    <t>BAAVSS 60.15</t>
  </si>
  <si>
    <t>BRNO 27</t>
  </si>
  <si>
    <t>BBSAG Bull.73</t>
  </si>
  <si>
    <t>BBSAG Bull.74</t>
  </si>
  <si>
    <t>BAAVSS 61,14</t>
  </si>
  <si>
    <t>Paschke A</t>
  </si>
  <si>
    <t>BBSAG Bull.76</t>
  </si>
  <si>
    <t>BAAVSS 63,19</t>
  </si>
  <si>
    <t>BBSAG Bull.81</t>
  </si>
  <si>
    <t>BAAVSS 66,32</t>
  </si>
  <si>
    <t>BRNO 28</t>
  </si>
  <si>
    <t>Brno 28</t>
  </si>
  <si>
    <t>BBSAG Bull.82</t>
  </si>
  <si>
    <t>BRNO 30</t>
  </si>
  <si>
    <t>BBSAG Bull.86</t>
  </si>
  <si>
    <t>BBSAG Bull.87</t>
  </si>
  <si>
    <t>BBSAG Bull.91</t>
  </si>
  <si>
    <t>BBSAG Bull.93</t>
  </si>
  <si>
    <t>Blaettler E</t>
  </si>
  <si>
    <t>BBSAG Bull.94</t>
  </si>
  <si>
    <t>BBSAG Bull.96</t>
  </si>
  <si>
    <t>BBSAG Bull.97</t>
  </si>
  <si>
    <t>BBSAG Bull.98</t>
  </si>
  <si>
    <t>BBSAG Bull.99</t>
  </si>
  <si>
    <t>BBSAG Bull.100</t>
  </si>
  <si>
    <t>BBSAG Bull.103</t>
  </si>
  <si>
    <t>BBSAG Bull.105</t>
  </si>
  <si>
    <t>BBSAG Bull.110</t>
  </si>
  <si>
    <t>BBSAG Bull.113</t>
  </si>
  <si>
    <t>BBSAG Bull.114</t>
  </si>
  <si>
    <t>BBSAG Bull.116</t>
  </si>
  <si>
    <t>M.Kohl</t>
  </si>
  <si>
    <t>BBSAG 119</t>
  </si>
  <si>
    <t>IBVS 5399</t>
  </si>
  <si>
    <t>I</t>
  </si>
  <si>
    <t>IBVS 5371</t>
  </si>
  <si>
    <t>AAVSO 1</t>
  </si>
  <si>
    <t>AAVSO 5</t>
  </si>
  <si>
    <t>IBVS 0954</t>
  </si>
  <si>
    <t>IBVS 0187</t>
  </si>
  <si>
    <t>IBVS 0221</t>
  </si>
  <si>
    <t>IBVS 0795</t>
  </si>
  <si>
    <t>IBVS 0328</t>
  </si>
  <si>
    <t>IBVS 0637</t>
  </si>
  <si>
    <t>IBVS 5636</t>
  </si>
  <si>
    <t>IBVS 5643</t>
  </si>
  <si>
    <t>Only IBVS &amp; Nelson used in lin. fit</t>
  </si>
  <si>
    <t>II</t>
  </si>
  <si>
    <t>IBVS 5657</t>
  </si>
  <si>
    <t># of data points:</t>
  </si>
  <si>
    <t>WZ And / gsc 2799-1250</t>
  </si>
  <si>
    <t>IBVS 5731</t>
  </si>
  <si>
    <t>IBVS 5493</t>
  </si>
  <si>
    <t>IBVS 5746</t>
  </si>
  <si>
    <t>IBVS 5820</t>
  </si>
  <si>
    <t>OEJV 0074</t>
  </si>
  <si>
    <t>vis</t>
  </si>
  <si>
    <t>vis; bad</t>
  </si>
  <si>
    <t>IBVS 5960</t>
  </si>
  <si>
    <t>My time zone &gt;&gt;&gt;&gt;&gt;</t>
  </si>
  <si>
    <t>(PST=8, PDT=MDT=7, MDT=CST=6, etc.)</t>
  </si>
  <si>
    <t>Start of linear fit (row #)</t>
  </si>
  <si>
    <t>Linear Ephemeris =</t>
  </si>
  <si>
    <t>Quad. Ephemeris =</t>
  </si>
  <si>
    <t>Add cycle</t>
  </si>
  <si>
    <t>JD today</t>
  </si>
  <si>
    <t>Old Cycle</t>
  </si>
  <si>
    <t>New Cycle</t>
  </si>
  <si>
    <t>IBVS 6007</t>
  </si>
  <si>
    <t>OEJV 0003</t>
  </si>
  <si>
    <t>JAVSO..40....1</t>
  </si>
  <si>
    <t>JAVSO..39..177</t>
  </si>
  <si>
    <t>JAVSO..39...94</t>
  </si>
  <si>
    <t>JAVSO..38..183</t>
  </si>
  <si>
    <t>JAVSO..38...85</t>
  </si>
  <si>
    <t>JAVSO..37...44</t>
  </si>
  <si>
    <t>JAVSO..36..186</t>
  </si>
  <si>
    <t>JAVSO..36..171</t>
  </si>
  <si>
    <t>OEJV 0160</t>
  </si>
  <si>
    <t>2013JAVSO..41..328</t>
  </si>
  <si>
    <t>2012JAVSO..40..975</t>
  </si>
  <si>
    <t>BAD?</t>
  </si>
  <si>
    <t>JAVSO..42..426</t>
  </si>
  <si>
    <t>OEJV 0168</t>
  </si>
  <si>
    <t>pg</t>
  </si>
  <si>
    <t>PE</t>
  </si>
  <si>
    <t>CCD</t>
  </si>
  <si>
    <t>s5</t>
  </si>
  <si>
    <t>s6</t>
  </si>
  <si>
    <t>Possible LiTE</t>
  </si>
  <si>
    <t>OEJV 0165</t>
  </si>
  <si>
    <t>BAVM 203</t>
  </si>
  <si>
    <t xml:space="preserve">C  </t>
  </si>
  <si>
    <t>BAVM 212</t>
  </si>
  <si>
    <t>BAVM 225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</si>
  <si>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</si>
  <si>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</si>
  <si>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</si>
  <si>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</si>
  <si>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</si>
  <si>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</si>
  <si>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</si>
  <si>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</si>
  <si>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</si>
  <si>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2411379.033 </t>
  </si>
  <si>
    <t> 11.01.1890 12:47 </t>
  </si>
  <si>
    <t> 0.184 </t>
  </si>
  <si>
    <t> Dugan &amp; Wright </t>
  </si>
  <si>
    <t> CPRI 19.44 </t>
  </si>
  <si>
    <t>2412631.208 </t>
  </si>
  <si>
    <t> 16.06.1893 16:59 </t>
  </si>
  <si>
    <t> 0.164 </t>
  </si>
  <si>
    <t>2414231.241 </t>
  </si>
  <si>
    <t> 02.11.1897 17:47 </t>
  </si>
  <si>
    <t> 0.170 </t>
  </si>
  <si>
    <t>2415761.672 </t>
  </si>
  <si>
    <t> 12.01.1902 04:07 </t>
  </si>
  <si>
    <t> 0.141 </t>
  </si>
  <si>
    <t>2417083.427 </t>
  </si>
  <si>
    <t> 25.08.1905 22:14 </t>
  </si>
  <si>
    <t> 0.134 </t>
  </si>
  <si>
    <t>2418266.044 </t>
  </si>
  <si>
    <t> 20.11.1908 13:03 </t>
  </si>
  <si>
    <t> 0.123 </t>
  </si>
  <si>
    <t>2419587.815 </t>
  </si>
  <si>
    <t> 04.07.1912 07:33 </t>
  </si>
  <si>
    <t> 0.133 </t>
  </si>
  <si>
    <t>2421187.834 </t>
  </si>
  <si>
    <t> 20.11.1916 08:00 </t>
  </si>
  <si>
    <t> 0.125 </t>
  </si>
  <si>
    <t>2422370.458 </t>
  </si>
  <si>
    <t> 15.02.1920 22:59 </t>
  </si>
  <si>
    <t> 0.121 </t>
  </si>
  <si>
    <t>2423831.346 </t>
  </si>
  <si>
    <t> 15.02.1924 20:18 </t>
  </si>
  <si>
    <t> 0.115 </t>
  </si>
  <si>
    <t>2424011.551 </t>
  </si>
  <si>
    <t> 14.08.1924 01:13 </t>
  </si>
  <si>
    <t> 0.143 </t>
  </si>
  <si>
    <t>V </t>
  </si>
  <si>
    <t> W.Zessewitsch </t>
  </si>
  <si>
    <t> AN 223.149 </t>
  </si>
  <si>
    <t>2424018.485 </t>
  </si>
  <si>
    <t> 20.08.1924 23:38 </t>
  </si>
  <si>
    <t> 0.120 </t>
  </si>
  <si>
    <t>2424020.579 </t>
  </si>
  <si>
    <t> 23.08.1924 01:53 </t>
  </si>
  <si>
    <t> 0.127 </t>
  </si>
  <si>
    <t>2424025.444 </t>
  </si>
  <si>
    <t> 27.08.1924 22:39 </t>
  </si>
  <si>
    <t> 0.122 </t>
  </si>
  <si>
    <t>2424036.568 </t>
  </si>
  <si>
    <t> 08.09.1924 01:37 </t>
  </si>
  <si>
    <t> 0.116 </t>
  </si>
  <si>
    <t> AN 224.194 </t>
  </si>
  <si>
    <t>2424048.398 </t>
  </si>
  <si>
    <t> 19.09.1924 21:33 </t>
  </si>
  <si>
    <t> 0.119 </t>
  </si>
  <si>
    <t>2424062.305 </t>
  </si>
  <si>
    <t> 03.10.1924 19:19 </t>
  </si>
  <si>
    <t> 0.113 </t>
  </si>
  <si>
    <t>2424135.351 </t>
  </si>
  <si>
    <t> 15.12.1924 20:25 </t>
  </si>
  <si>
    <t> 0.114 </t>
  </si>
  <si>
    <t>2424354.483 </t>
  </si>
  <si>
    <t> 22.07.1925 23:35 </t>
  </si>
  <si>
    <t> 0.112 </t>
  </si>
  <si>
    <t> Zessew.(Lichtenk.) </t>
  </si>
  <si>
    <t> IODE 4.1.18 </t>
  </si>
  <si>
    <t>2424361.443 </t>
  </si>
  <si>
    <t> 29.07.1925 22:37 </t>
  </si>
  <si>
    <t>2424363.532 </t>
  </si>
  <si>
    <t> 01.08.1925 00:46 </t>
  </si>
  <si>
    <t> 0.118 </t>
  </si>
  <si>
    <t>2424382.315 </t>
  </si>
  <si>
    <t> 19.08.1925 19:33 </t>
  </si>
  <si>
    <t>2424386.490 </t>
  </si>
  <si>
    <t> 23.08.1925 23:45 </t>
  </si>
  <si>
    <t>2424393.445 </t>
  </si>
  <si>
    <t> 30.08.1925 22:40 </t>
  </si>
  <si>
    <t> 0.117 </t>
  </si>
  <si>
    <t>2424422.659 </t>
  </si>
  <si>
    <t> 29.09.1925 03:48 </t>
  </si>
  <si>
    <t> Jordan (Cook) </t>
  </si>
  <si>
    <t> AJ 53.212 </t>
  </si>
  <si>
    <t>2424429.965 </t>
  </si>
  <si>
    <t> 06.10.1925 11:09 </t>
  </si>
  <si>
    <t>2424457.450 </t>
  </si>
  <si>
    <t> 02.11.1925 22:48 </t>
  </si>
  <si>
    <t>2424526.313 </t>
  </si>
  <si>
    <t> 10.01.1926 19:30 </t>
  </si>
  <si>
    <t>2424535.362 </t>
  </si>
  <si>
    <t> 19.01.1926 20:41 </t>
  </si>
  <si>
    <t>2424761.454 </t>
  </si>
  <si>
    <t> 02.09.1926 22:53 </t>
  </si>
  <si>
    <t>2424766.316 </t>
  </si>
  <si>
    <t> 07.09.1926 19:35 </t>
  </si>
  <si>
    <t>2424802.840 </t>
  </si>
  <si>
    <t> 14.10.1926 08:09 </t>
  </si>
  <si>
    <t>2425153.104 </t>
  </si>
  <si>
    <t> 29.09.1927 14:29 </t>
  </si>
  <si>
    <t> 0.111 </t>
  </si>
  <si>
    <t>2425175.714 </t>
  </si>
  <si>
    <t> 22.10.1927 05:08 </t>
  </si>
  <si>
    <t>2425183.713 </t>
  </si>
  <si>
    <t> 30.10.1927 05:06 </t>
  </si>
  <si>
    <t> F.C.Jordan </t>
  </si>
  <si>
    <t> PALL 7.168 </t>
  </si>
  <si>
    <t>2425197.626 </t>
  </si>
  <si>
    <t> 13.11.1927 03:01 </t>
  </si>
  <si>
    <t>2425501.283 </t>
  </si>
  <si>
    <t> 11.09.1928 18:47 </t>
  </si>
  <si>
    <t>2425519.023 </t>
  </si>
  <si>
    <t> 29.09.1928 12:33 </t>
  </si>
  <si>
    <t>2425646.334 </t>
  </si>
  <si>
    <t> 03.02.1929 20:00 </t>
  </si>
  <si>
    <t> A.A.Nijland </t>
  </si>
  <si>
    <t> AN 242.9 </t>
  </si>
  <si>
    <t>2425655.374 </t>
  </si>
  <si>
    <t> 12.02.1929 20:58 </t>
  </si>
  <si>
    <t>2425808.417 </t>
  </si>
  <si>
    <t> 15.07.1929 22:00 </t>
  </si>
  <si>
    <t> 0.109 </t>
  </si>
  <si>
    <t>2425810.505 </t>
  </si>
  <si>
    <t> 18.07.1929 00:07 </t>
  </si>
  <si>
    <t> 0.110 </t>
  </si>
  <si>
    <t>2425826.513 </t>
  </si>
  <si>
    <t> 03.08.1929 00:18 </t>
  </si>
  <si>
    <t>2425879.383 </t>
  </si>
  <si>
    <t> 24.09.1929 21:11 </t>
  </si>
  <si>
    <t>2425881.455 </t>
  </si>
  <si>
    <t> 26.09.1929 22:55 </t>
  </si>
  <si>
    <t> 0.102 </t>
  </si>
  <si>
    <t> AN 242.10 </t>
  </si>
  <si>
    <t>2425883.561 </t>
  </si>
  <si>
    <t> 29.09.1929 01:27 </t>
  </si>
  <si>
    <t>2425917.636 </t>
  </si>
  <si>
    <t> 02.11.1929 03:15 </t>
  </si>
  <si>
    <t>2425918.340 </t>
  </si>
  <si>
    <t> 02.11.1929 20:09 </t>
  </si>
  <si>
    <t>2425925.303 </t>
  </si>
  <si>
    <t> 09.11.1929 19:16 </t>
  </si>
  <si>
    <t> 0.124 </t>
  </si>
  <si>
    <t>2425966.334 </t>
  </si>
  <si>
    <t> 20.12.1929 20:00 </t>
  </si>
  <si>
    <t>2425975.384 </t>
  </si>
  <si>
    <t> 29.12.1929 21:12 </t>
  </si>
  <si>
    <t>2426000.417 </t>
  </si>
  <si>
    <t> 23.01.1930 22:00 </t>
  </si>
  <si>
    <t> 0.106 </t>
  </si>
  <si>
    <t>2426219.544 </t>
  </si>
  <si>
    <t> 31.08.1930 01:03 </t>
  </si>
  <si>
    <t> 0.099 </t>
  </si>
  <si>
    <t>2426295.373 </t>
  </si>
  <si>
    <t> 14.11.1930 20:57 </t>
  </si>
  <si>
    <t> 0.100 </t>
  </si>
  <si>
    <t>2426613.992 </t>
  </si>
  <si>
    <t> 29.09.1931 11:48 </t>
  </si>
  <si>
    <t> 0.105 </t>
  </si>
  <si>
    <t>2426620.594 </t>
  </si>
  <si>
    <t> 06.10.1931 02:15 </t>
  </si>
  <si>
    <t>2426636.256 </t>
  </si>
  <si>
    <t> 21.10.1931 18:08 </t>
  </si>
  <si>
    <t> 0.108 </t>
  </si>
  <si>
    <t> Dugan (Cook) </t>
  </si>
  <si>
    <t>2426961.139 </t>
  </si>
  <si>
    <t> 10.09.1932 15:20 </t>
  </si>
  <si>
    <t> D.J.Martinoff </t>
  </si>
  <si>
    <t> BKZ 1.4 </t>
  </si>
  <si>
    <t>2427342.352 </t>
  </si>
  <si>
    <t> 26.09.1933 20:26 </t>
  </si>
  <si>
    <t>2427379.223 </t>
  </si>
  <si>
    <t> 02.11.1933 17:21 </t>
  </si>
  <si>
    <t>2427687.399 </t>
  </si>
  <si>
    <t> 06.09.1934 21:34 </t>
  </si>
  <si>
    <t> 0.103 </t>
  </si>
  <si>
    <t>2427747.923 </t>
  </si>
  <si>
    <t> 06.11.1934 10:09 </t>
  </si>
  <si>
    <t> 0.104 </t>
  </si>
  <si>
    <t>2428082.883 </t>
  </si>
  <si>
    <t> 07.10.1935 09:11 </t>
  </si>
  <si>
    <t>2428086.711 </t>
  </si>
  <si>
    <t> 11.10.1935 05:03 </t>
  </si>
  <si>
    <t>2428508.281 </t>
  </si>
  <si>
    <t> 05.12.1936 18:44 </t>
  </si>
  <si>
    <t>2431347.274 </t>
  </si>
  <si>
    <t> 13.09.1944 18:34 </t>
  </si>
  <si>
    <t> 0.091 </t>
  </si>
  <si>
    <t> IODE 4.1 </t>
  </si>
  <si>
    <t>2431755.633 </t>
  </si>
  <si>
    <t> 27.10.1945 03:11 </t>
  </si>
  <si>
    <t> 0.095 </t>
  </si>
  <si>
    <t> Pierce (Cook) </t>
  </si>
  <si>
    <t>2432099.632 </t>
  </si>
  <si>
    <t> 06.10.1946 03:10 </t>
  </si>
  <si>
    <t> 0.088 </t>
  </si>
  <si>
    <t> A.F.Cook </t>
  </si>
  <si>
    <t>2432125.029 </t>
  </si>
  <si>
    <t> 31.10.1946 12:41 </t>
  </si>
  <si>
    <t> 0.094 </t>
  </si>
  <si>
    <t>2435075.342 </t>
  </si>
  <si>
    <t> 28.11.1954 20:12 </t>
  </si>
  <si>
    <t> 0.097 </t>
  </si>
  <si>
    <t> R.Szafraniec </t>
  </si>
  <si>
    <t> AAC 5.193 </t>
  </si>
  <si>
    <t>2435130.306 </t>
  </si>
  <si>
    <t> 22.01.1955 19:20 </t>
  </si>
  <si>
    <t> AA 6.141 </t>
  </si>
  <si>
    <t>2435370.304 </t>
  </si>
  <si>
    <t> 19.09.1955 19:17 </t>
  </si>
  <si>
    <t>2435481.611 </t>
  </si>
  <si>
    <t> 09.01.1956 02:39 </t>
  </si>
  <si>
    <t> 0.098 </t>
  </si>
  <si>
    <t> B.S.Whitney </t>
  </si>
  <si>
    <t> AJ 64.260 </t>
  </si>
  <si>
    <t>2435745.264 </t>
  </si>
  <si>
    <t> 28.09.1956 18:20 </t>
  </si>
  <si>
    <t> AA 7.188 </t>
  </si>
  <si>
    <t>2435746.657 </t>
  </si>
  <si>
    <t> 30.09.1956 03:46 </t>
  </si>
  <si>
    <t> 0.096 </t>
  </si>
  <si>
    <t> AC 174.17 </t>
  </si>
  <si>
    <t>2435747.002 </t>
  </si>
  <si>
    <t> 30.09.1956 12:02 </t>
  </si>
  <si>
    <t> 0.093 </t>
  </si>
  <si>
    <t>2436163.360 </t>
  </si>
  <si>
    <t> 20.11.1957 20:38 </t>
  </si>
  <si>
    <t> AA 8.189 </t>
  </si>
  <si>
    <t>2436453.448 </t>
  </si>
  <si>
    <t> 06.09.1958 22:45 </t>
  </si>
  <si>
    <t> AA 9.48 </t>
  </si>
  <si>
    <t>2438753.310 </t>
  </si>
  <si>
    <t> 23.12.1964 19:26 </t>
  </si>
  <si>
    <t> 0.090 </t>
  </si>
  <si>
    <t> P.Ahnert </t>
  </si>
  <si>
    <t> MVS 4.137 </t>
  </si>
  <si>
    <t> MVS 5.114 </t>
  </si>
  <si>
    <t>2439004.440 </t>
  </si>
  <si>
    <t> 31.08.1965 22:33 </t>
  </si>
  <si>
    <t> 0.085 </t>
  </si>
  <si>
    <t> I.Todoran </t>
  </si>
  <si>
    <t>IBVS 187 </t>
  </si>
  <si>
    <t>2439006.522 </t>
  </si>
  <si>
    <t> 03.09.1965 00:31 </t>
  </si>
  <si>
    <t> 0.080 </t>
  </si>
  <si>
    <t>2439028.424 </t>
  </si>
  <si>
    <t> 24.09.1965 22:10 </t>
  </si>
  <si>
    <t> 0.069 </t>
  </si>
  <si>
    <t>P </t>
  </si>
  <si>
    <t> K.Häussler </t>
  </si>
  <si>
    <t> HABZ 76 </t>
  </si>
  <si>
    <t>2439029.483 </t>
  </si>
  <si>
    <t> 25.09.1965 23:35 </t>
  </si>
  <si>
    <t>2439041.312 </t>
  </si>
  <si>
    <t> 07.10.1965 19:29 </t>
  </si>
  <si>
    <t> 0.087 </t>
  </si>
  <si>
    <t>2439324.445 </t>
  </si>
  <si>
    <t> 17.07.1966 22:40 </t>
  </si>
  <si>
    <t>2439355.753 </t>
  </si>
  <si>
    <t> 18.08.1966 06:04 </t>
  </si>
  <si>
    <t> L.Hazel </t>
  </si>
  <si>
    <t>IBVS 221 </t>
  </si>
  <si>
    <t>2439381.492 </t>
  </si>
  <si>
    <t> 12.09.1966 23:48 </t>
  </si>
  <si>
    <t>2439388.444 </t>
  </si>
  <si>
    <t> 19.09.1966 22:39 </t>
  </si>
  <si>
    <t> 0.083 </t>
  </si>
  <si>
    <t> A.Slowik </t>
  </si>
  <si>
    <t> AA 18.332 </t>
  </si>
  <si>
    <t>2439388.447 </t>
  </si>
  <si>
    <t> 19.09.1966 22:43 </t>
  </si>
  <si>
    <t> 0.086 </t>
  </si>
  <si>
    <t> B.Czerlunczakiewicz </t>
  </si>
  <si>
    <t>2439443.377 </t>
  </si>
  <si>
    <t> 13.11.1966 21:02 </t>
  </si>
  <si>
    <t> 0.059 </t>
  </si>
  <si>
    <t>2439717.487 </t>
  </si>
  <si>
    <t> 14.08.1967 23:41 </t>
  </si>
  <si>
    <t> 0.077 </t>
  </si>
  <si>
    <t>2439717.488 </t>
  </si>
  <si>
    <t> 14.08.1967 23:42 </t>
  </si>
  <si>
    <t> 0.078 </t>
  </si>
  <si>
    <t> P.Flin </t>
  </si>
  <si>
    <t> Z.Galecki </t>
  </si>
  <si>
    <t>2439799.591 </t>
  </si>
  <si>
    <t> 05.11.1967 02:11 </t>
  </si>
  <si>
    <t> D.Livingstone </t>
  </si>
  <si>
    <t>IBVS 795 </t>
  </si>
  <si>
    <t>2439826.700 </t>
  </si>
  <si>
    <t> 02.12.1967 04:48 </t>
  </si>
  <si>
    <t> 0.071 </t>
  </si>
  <si>
    <t> M.Baldwin </t>
  </si>
  <si>
    <t>2439826.705 </t>
  </si>
  <si>
    <t> 02.12.1967 04:55 </t>
  </si>
  <si>
    <t> 0.076 </t>
  </si>
  <si>
    <t> F.Chapman </t>
  </si>
  <si>
    <t>2439854.546 </t>
  </si>
  <si>
    <t> 30.12.1967 01:06 </t>
  </si>
  <si>
    <t>2440116.798 </t>
  </si>
  <si>
    <t> 17.09.1968 07:09 </t>
  </si>
  <si>
    <t>2440128.621 </t>
  </si>
  <si>
    <t> 29.09.1968 02:54 </t>
  </si>
  <si>
    <t> 0.074 </t>
  </si>
  <si>
    <t>2440151.579 </t>
  </si>
  <si>
    <t> 22.10.1968 01:53 </t>
  </si>
  <si>
    <t> 0.075 </t>
  </si>
  <si>
    <t> J.Bortle </t>
  </si>
  <si>
    <t>2440151.583 </t>
  </si>
  <si>
    <t> 22.10.1968 01:59 </t>
  </si>
  <si>
    <t> 0.079 </t>
  </si>
  <si>
    <t>2440178.718 </t>
  </si>
  <si>
    <t> 18.11.1968 05:13 </t>
  </si>
  <si>
    <t>2440202.373 </t>
  </si>
  <si>
    <t> 11.12.1968 20:57 </t>
  </si>
  <si>
    <t>IBVS 328 </t>
  </si>
  <si>
    <t>2440206.543 </t>
  </si>
  <si>
    <t> 16.12.1968 01:01 </t>
  </si>
  <si>
    <t> 0.081 </t>
  </si>
  <si>
    <t>2440208.625 </t>
  </si>
  <si>
    <t> 18.12.1968 03:00 </t>
  </si>
  <si>
    <t>2440215.571 </t>
  </si>
  <si>
    <t> 25.12.1968 01:42 </t>
  </si>
  <si>
    <t> 0.066 </t>
  </si>
  <si>
    <t> K.Simmons </t>
  </si>
  <si>
    <t>2440232.293 </t>
  </si>
  <si>
    <t> 10.01.1969 19:01 </t>
  </si>
  <si>
    <t> 0.092 </t>
  </si>
  <si>
    <t>2440436.805 </t>
  </si>
  <si>
    <t> 03.08.1969 07:19 </t>
  </si>
  <si>
    <t>2440443.750 </t>
  </si>
  <si>
    <t> 10.08.1969 06:00 </t>
  </si>
  <si>
    <t> 0.067 </t>
  </si>
  <si>
    <t>2440849.334 </t>
  </si>
  <si>
    <t> 19.09.1970 20:00 </t>
  </si>
  <si>
    <t> AVSJ 4.86 </t>
  </si>
  <si>
    <t>2440858.357 </t>
  </si>
  <si>
    <t> 28.09.1970 20:34 </t>
  </si>
  <si>
    <t> 0.058 </t>
  </si>
  <si>
    <t>2440872.289 </t>
  </si>
  <si>
    <t> 12.10.1970 18:56 </t>
  </si>
  <si>
    <t> K.Locher </t>
  </si>
  <si>
    <t> ORI 122 </t>
  </si>
  <si>
    <t>2440888.281 </t>
  </si>
  <si>
    <t> 28.10.1970 18:44 </t>
  </si>
  <si>
    <t>2440903.245 </t>
  </si>
  <si>
    <t> 12.11.1970 17:52 </t>
  </si>
  <si>
    <t>2441209.686 </t>
  </si>
  <si>
    <t> 15.09.1971 04:27 </t>
  </si>
  <si>
    <t> T.Cragg </t>
  </si>
  <si>
    <t> AVSJ 5.29 </t>
  </si>
  <si>
    <t>2441213.489 </t>
  </si>
  <si>
    <t> 18.09.1971 23:44 </t>
  </si>
  <si>
    <t> 0.054 </t>
  </si>
  <si>
    <t>2441225.341 </t>
  </si>
  <si>
    <t> 30.09.1971 20:11 </t>
  </si>
  <si>
    <t> ORI 127 </t>
  </si>
  <si>
    <t>2441249.336 </t>
  </si>
  <si>
    <t> 24.10.1971 20:03 </t>
  </si>
  <si>
    <t>2441271.253 </t>
  </si>
  <si>
    <t> 15.11.1971 18:04 </t>
  </si>
  <si>
    <t> ORI 129 </t>
  </si>
  <si>
    <t>2441368.288 </t>
  </si>
  <si>
    <t> 20.02.1972 18:54 </t>
  </si>
  <si>
    <t> 0.068 </t>
  </si>
  <si>
    <t> Z.Klimek </t>
  </si>
  <si>
    <t>IBVS 637 </t>
  </si>
  <si>
    <t>2441562.374 </t>
  </si>
  <si>
    <t> 01.09.1972 20:58 </t>
  </si>
  <si>
    <t> 0.064 </t>
  </si>
  <si>
    <t>2441564.465 </t>
  </si>
  <si>
    <t> 03.09.1972 23:09 </t>
  </si>
  <si>
    <t>2441595.415 </t>
  </si>
  <si>
    <t> 04.10.1972 21:57 </t>
  </si>
  <si>
    <t> 0.061 </t>
  </si>
  <si>
    <t>2441598.522 </t>
  </si>
  <si>
    <t> 08.10.1972 00:31 </t>
  </si>
  <si>
    <t> 0.037 </t>
  </si>
  <si>
    <t>2441599.270 </t>
  </si>
  <si>
    <t> 08.10.1972 18:28 </t>
  </si>
  <si>
    <t> 0.089 </t>
  </si>
  <si>
    <t>2441602.366 </t>
  </si>
  <si>
    <t> 11.10.1972 20:47 </t>
  </si>
  <si>
    <t> 0.055 </t>
  </si>
  <si>
    <t>2441682.723 </t>
  </si>
  <si>
    <t> 31.12.1972 05:21 </t>
  </si>
  <si>
    <t> 0.063 </t>
  </si>
  <si>
    <t>2441960.279 </t>
  </si>
  <si>
    <t> 04.10.1973 18:41 </t>
  </si>
  <si>
    <t> 0.049 </t>
  </si>
  <si>
    <t>2442343.608 </t>
  </si>
  <si>
    <t> 23.10.1974 02:35 </t>
  </si>
  <si>
    <t> AVSJ 6.24 </t>
  </si>
  <si>
    <t>2442359.603 </t>
  </si>
  <si>
    <t> 08.11.1974 02:28 </t>
  </si>
  <si>
    <t> 0.062 </t>
  </si>
  <si>
    <t> E.Halbach </t>
  </si>
  <si>
    <t> B.A.Krobusek </t>
  </si>
  <si>
    <t>IBVS 954 </t>
  </si>
  <si>
    <t>2442375.633 </t>
  </si>
  <si>
    <t> 24.11.1974 03:11 </t>
  </si>
  <si>
    <t> C.Scovil </t>
  </si>
  <si>
    <t>2442391.610 </t>
  </si>
  <si>
    <t> 10.12.1974 02:38 </t>
  </si>
  <si>
    <t>2442472.305 </t>
  </si>
  <si>
    <t> 28.02.1975 19:19 </t>
  </si>
  <si>
    <t> V.Znojil </t>
  </si>
  <si>
    <t> BRNO 20 </t>
  </si>
  <si>
    <t>2442472.308 </t>
  </si>
  <si>
    <t> 28.02.1975 19:23 </t>
  </si>
  <si>
    <t> V.Majchrak </t>
  </si>
  <si>
    <t>2442472.309 </t>
  </si>
  <si>
    <t> 28.02.1975 19:24 </t>
  </si>
  <si>
    <t> 0.070 </t>
  </si>
  <si>
    <t> P.Hajek </t>
  </si>
  <si>
    <t>2442610.744 </t>
  </si>
  <si>
    <t> 17.07.1975 05:51 </t>
  </si>
  <si>
    <t> G.Samolyk </t>
  </si>
  <si>
    <t> AVSJ 7.28 </t>
  </si>
  <si>
    <t>2442658.733 </t>
  </si>
  <si>
    <t> 03.09.1975 05:35 </t>
  </si>
  <si>
    <t> 0.056 </t>
  </si>
  <si>
    <t>2442683.781 </t>
  </si>
  <si>
    <t> 28.09.1975 06:44 </t>
  </si>
  <si>
    <t> D.Ruokonen </t>
  </si>
  <si>
    <t>2442683.782 </t>
  </si>
  <si>
    <t> 28.09.1975 06:46 </t>
  </si>
  <si>
    <t> G.Wedemayer </t>
  </si>
  <si>
    <t>2442688.659 </t>
  </si>
  <si>
    <t> 03.10.1975 03:48 </t>
  </si>
  <si>
    <t>2442712.289 </t>
  </si>
  <si>
    <t> 26.10.1975 18:56 </t>
  </si>
  <si>
    <t> 0.046 </t>
  </si>
  <si>
    <t>2442722.740 </t>
  </si>
  <si>
    <t> 06.11.1975 05:45 </t>
  </si>
  <si>
    <t>2442727.601 </t>
  </si>
  <si>
    <t> 11.11.1975 02:25 </t>
  </si>
  <si>
    <t>2442727.610 </t>
  </si>
  <si>
    <t> 11.11.1975 02:38 </t>
  </si>
  <si>
    <t>2442742.915 </t>
  </si>
  <si>
    <t> 26.11.1975 09:57 </t>
  </si>
  <si>
    <t> P.Atwood </t>
  </si>
  <si>
    <t>2442775.271 </t>
  </si>
  <si>
    <t> 28.12.1975 18:30 </t>
  </si>
  <si>
    <t>2443008.665 </t>
  </si>
  <si>
    <t> 18.08.1976 03:57 </t>
  </si>
  <si>
    <t> AOEB 1 </t>
  </si>
  <si>
    <t>2443020.479 </t>
  </si>
  <si>
    <t> 29.08.1976 23:29 </t>
  </si>
  <si>
    <t> 0.057 </t>
  </si>
  <si>
    <t> M.Winiarski </t>
  </si>
  <si>
    <t> AN 301.327 </t>
  </si>
  <si>
    <t>2443024.654 </t>
  </si>
  <si>
    <t> 03.09.1976 03:41 </t>
  </si>
  <si>
    <t>IBVS 1249 </t>
  </si>
  <si>
    <t>2443035.778 </t>
  </si>
  <si>
    <t> 14.09.1976 06:40 </t>
  </si>
  <si>
    <t> 0.052 </t>
  </si>
  <si>
    <t>2443079.620 </t>
  </si>
  <si>
    <t> 28.10.1976 02:52 </t>
  </si>
  <si>
    <t>2443095.601 </t>
  </si>
  <si>
    <t> 13.11.1976 02:25 </t>
  </si>
  <si>
    <t> 0.048 </t>
  </si>
  <si>
    <t>2443705.713 </t>
  </si>
  <si>
    <t> 16.07.1978 05:06 </t>
  </si>
  <si>
    <t>2443753.699 </t>
  </si>
  <si>
    <t> 02.09.1978 04:46 </t>
  </si>
  <si>
    <t>2443755.787 </t>
  </si>
  <si>
    <t> 04.09.1978 06:53 </t>
  </si>
  <si>
    <t>2443822.567 </t>
  </si>
  <si>
    <t> 10.11.1978 01:36 </t>
  </si>
  <si>
    <t> 0.045 </t>
  </si>
  <si>
    <t>2443889.347 </t>
  </si>
  <si>
    <t> 15.01.1979 20:19 </t>
  </si>
  <si>
    <t> 0.041 </t>
  </si>
  <si>
    <t> BBS 41 </t>
  </si>
  <si>
    <t>2443903.263 </t>
  </si>
  <si>
    <t> 29.01.1979 18:18 </t>
  </si>
  <si>
    <t> 0.044 </t>
  </si>
  <si>
    <t>2444090.407 </t>
  </si>
  <si>
    <t> 04.08.1979 21:46 </t>
  </si>
  <si>
    <t> BBS 44 </t>
  </si>
  <si>
    <t>2444135.613 </t>
  </si>
  <si>
    <t> 19.09.1979 02:42 </t>
  </si>
  <si>
    <t> 0.042 </t>
  </si>
  <si>
    <t> BBS 45 </t>
  </si>
  <si>
    <t>2444144.647 </t>
  </si>
  <si>
    <t> 28.09.1979 03:31 </t>
  </si>
  <si>
    <t> 0.033 </t>
  </si>
  <si>
    <t>2444149.541 </t>
  </si>
  <si>
    <t> 03.10.1979 00:59 </t>
  </si>
  <si>
    <t> J.Silhan </t>
  </si>
  <si>
    <t> BRNO 23 </t>
  </si>
  <si>
    <t>2444160.681 </t>
  </si>
  <si>
    <t> 14.10.1979 04:20 </t>
  </si>
  <si>
    <t>2444174.574 </t>
  </si>
  <si>
    <t> 28.10.1979 01:46 </t>
  </si>
  <si>
    <t>2444174.580 </t>
  </si>
  <si>
    <t> 28.10.1979 01:55 </t>
  </si>
  <si>
    <t> R.Macek </t>
  </si>
  <si>
    <t>2444457.702 </t>
  </si>
  <si>
    <t> 06.08.1980 04:50 </t>
  </si>
  <si>
    <t> 0.039 </t>
  </si>
  <si>
    <t>2444497.374 </t>
  </si>
  <si>
    <t> 14.09.1980 20:58 </t>
  </si>
  <si>
    <t> BBS 50 </t>
  </si>
  <si>
    <t>2444503.618 </t>
  </si>
  <si>
    <t> 21.09.1980 02:49 </t>
  </si>
  <si>
    <t>2444537.707 </t>
  </si>
  <si>
    <t> 25.10.1980 04:58 </t>
  </si>
  <si>
    <t> 0.043 </t>
  </si>
  <si>
    <t> P.Goodwin </t>
  </si>
  <si>
    <t>2444542.570 </t>
  </si>
  <si>
    <t> 30.10.1980 01:40 </t>
  </si>
  <si>
    <t> 0.036 </t>
  </si>
  <si>
    <t> G.Hanson </t>
  </si>
  <si>
    <t>2444544.675 </t>
  </si>
  <si>
    <t> 01.11.1980 04:12 </t>
  </si>
  <si>
    <t>2444552.318 </t>
  </si>
  <si>
    <t> 08.11.1980 19:37 </t>
  </si>
  <si>
    <t> BBS 51 </t>
  </si>
  <si>
    <t>2444556.488 </t>
  </si>
  <si>
    <t> 12.11.1980 23:42 </t>
  </si>
  <si>
    <t>2444561.362 </t>
  </si>
  <si>
    <t> 17.11.1980 20:41 </t>
  </si>
  <si>
    <t>2444575.275 </t>
  </si>
  <si>
    <t> 01.12.1980 18:36 </t>
  </si>
  <si>
    <t> BBS 52 </t>
  </si>
  <si>
    <t>2444582.241 </t>
  </si>
  <si>
    <t> 08.12.1980 17:47 </t>
  </si>
  <si>
    <t>2444598.226 </t>
  </si>
  <si>
    <t> 24.12.1980 17:25 </t>
  </si>
  <si>
    <t>2444622.579 </t>
  </si>
  <si>
    <t> 18.01.1981 01:53 </t>
  </si>
  <si>
    <t>2444821.521 </t>
  </si>
  <si>
    <t> 05.08.1981 00:30 </t>
  </si>
  <si>
    <t> 0.026 </t>
  </si>
  <si>
    <t> A.Slatinski </t>
  </si>
  <si>
    <t> BRNO 26 </t>
  </si>
  <si>
    <t>2444821.527 </t>
  </si>
  <si>
    <t> 05.08.1981 00:38 </t>
  </si>
  <si>
    <t> 0.032 </t>
  </si>
  <si>
    <t> V.Wagner </t>
  </si>
  <si>
    <t>2444842.414 </t>
  </si>
  <si>
    <t> 25.08.1981 21:56 </t>
  </si>
  <si>
    <t> BBS 56 </t>
  </si>
  <si>
    <t>2444865.364 </t>
  </si>
  <si>
    <t> 17.09.1981 20:44 </t>
  </si>
  <si>
    <t>2444874.407 </t>
  </si>
  <si>
    <t> 26.09.1981 21:46 </t>
  </si>
  <si>
    <t> P.Troubil </t>
  </si>
  <si>
    <t>2444874.410 </t>
  </si>
  <si>
    <t> 26.09.1981 21:50 </t>
  </si>
  <si>
    <t> J.Markovic </t>
  </si>
  <si>
    <t>2444874.413 </t>
  </si>
  <si>
    <t> 26.09.1981 21:54 </t>
  </si>
  <si>
    <t> 0.047 </t>
  </si>
  <si>
    <t>2444880.657 </t>
  </si>
  <si>
    <t> 03.10.1981 03:46 </t>
  </si>
  <si>
    <t> 0.030 </t>
  </si>
  <si>
    <t>2444970.414 </t>
  </si>
  <si>
    <t> 31.12.1981 21:56 </t>
  </si>
  <si>
    <t> T.Brelstaff </t>
  </si>
  <si>
    <t> VSSC 59.16 </t>
  </si>
  <si>
    <t>2445141.534 </t>
  </si>
  <si>
    <t> 21.06.1982 00:48 </t>
  </si>
  <si>
    <t> BBS 61 </t>
  </si>
  <si>
    <t>2445180.495 </t>
  </si>
  <si>
    <t> 29.07.1982 23:52 </t>
  </si>
  <si>
    <t> P.Kucera </t>
  </si>
  <si>
    <t>2445180.503 </t>
  </si>
  <si>
    <t> 30.07.1982 00:04 </t>
  </si>
  <si>
    <t> K.Dolak </t>
  </si>
  <si>
    <t>2445180.505 </t>
  </si>
  <si>
    <t> 30.07.1982 00:07 </t>
  </si>
  <si>
    <t> P.Neugebauer </t>
  </si>
  <si>
    <t>2445180.506 </t>
  </si>
  <si>
    <t> 30.07.1982 00:08 </t>
  </si>
  <si>
    <t> M.Zejda </t>
  </si>
  <si>
    <t>2445194.411 </t>
  </si>
  <si>
    <t> 12.08.1982 21:51 </t>
  </si>
  <si>
    <t> 0.040 </t>
  </si>
  <si>
    <t> K.Carbol </t>
  </si>
  <si>
    <t>2445194.414 </t>
  </si>
  <si>
    <t> 12.08.1982 21:56 </t>
  </si>
  <si>
    <t> BBS 62 </t>
  </si>
  <si>
    <t>2445240.323 </t>
  </si>
  <si>
    <t> 27.09.1982 19:45 </t>
  </si>
  <si>
    <t> 0.038 </t>
  </si>
  <si>
    <t>2445264.682 </t>
  </si>
  <si>
    <t> 22.10.1982 04:22 </t>
  </si>
  <si>
    <t>2445288.329 </t>
  </si>
  <si>
    <t> 14.11.1982 19:53 </t>
  </si>
  <si>
    <t> BBS 64 </t>
  </si>
  <si>
    <t>2445315.459 </t>
  </si>
  <si>
    <t> 11.12.1982 23:00 </t>
  </si>
  <si>
    <t>2445336.316 </t>
  </si>
  <si>
    <t> 01.01.1983 19:35 </t>
  </si>
  <si>
    <t>2445345.374 </t>
  </si>
  <si>
    <t> 10.01.1983 20:58 </t>
  </si>
  <si>
    <t> H.Peter </t>
  </si>
  <si>
    <t>2445352.316 </t>
  </si>
  <si>
    <t> 17.01.1983 19:35 </t>
  </si>
  <si>
    <t> 0.029 </t>
  </si>
  <si>
    <t>2445368.325 </t>
  </si>
  <si>
    <t> 02.02.1983 19:48 </t>
  </si>
  <si>
    <t> BBS 65 </t>
  </si>
  <si>
    <t>2445555.457 </t>
  </si>
  <si>
    <t> 08.08.1983 22:58 </t>
  </si>
  <si>
    <t> J.Borovicka </t>
  </si>
  <si>
    <t>2445555.462 </t>
  </si>
  <si>
    <t> 08.08.1983 23:05 </t>
  </si>
  <si>
    <t> M.Nemrava </t>
  </si>
  <si>
    <t> P.Suchen </t>
  </si>
  <si>
    <t>2445555.464 </t>
  </si>
  <si>
    <t> 08.08.1983 23:08 </t>
  </si>
  <si>
    <t> J.Pleinerova </t>
  </si>
  <si>
    <t>2445584.681 </t>
  </si>
  <si>
    <t> 07.09.1983 04:20 </t>
  </si>
  <si>
    <t>2445614.596 </t>
  </si>
  <si>
    <t> 07.10.1983 02:18 </t>
  </si>
  <si>
    <t> BBS 69 </t>
  </si>
  <si>
    <t>2445615.299 </t>
  </si>
  <si>
    <t> 07.10.1983 19:10 </t>
  </si>
  <si>
    <t> 0.051 </t>
  </si>
  <si>
    <t> J.Horky </t>
  </si>
  <si>
    <t>2445617.375 </t>
  </si>
  <si>
    <t> 09.10.1983 21:00 </t>
  </si>
  <si>
    <t>2445641.381 </t>
  </si>
  <si>
    <t> 02.11.1983 21:08 </t>
  </si>
  <si>
    <t>2445643.8042 </t>
  </si>
  <si>
    <t> 05.11.1983 07:18 </t>
  </si>
  <si>
    <t> 0.0343 </t>
  </si>
  <si>
    <t>E </t>
  </si>
  <si>
    <t>?</t>
  </si>
  <si>
    <t> D.R.Faulkner </t>
  </si>
  <si>
    <t> PASP 98.691 </t>
  </si>
  <si>
    <t>2445646.583 </t>
  </si>
  <si>
    <t> 08.11.1983 01:59 </t>
  </si>
  <si>
    <t> M.Kohl </t>
  </si>
  <si>
    <t>2445647.290 </t>
  </si>
  <si>
    <t> 08.11.1983 18:57 </t>
  </si>
  <si>
    <t>2445649.362 </t>
  </si>
  <si>
    <t> 10.11.1983 20:41 </t>
  </si>
  <si>
    <t> 0.027 </t>
  </si>
  <si>
    <t>2445670.244 </t>
  </si>
  <si>
    <t> 01.12.1983 17:51 </t>
  </si>
  <si>
    <t> BBS 70 </t>
  </si>
  <si>
    <t>2445671.632 </t>
  </si>
  <si>
    <t> 03.12.1983 03:10 </t>
  </si>
  <si>
    <t>2445672.335 </t>
  </si>
  <si>
    <t> 03.12.1983 20:02 </t>
  </si>
  <si>
    <t> P.Svoboda </t>
  </si>
  <si>
    <t>2445674.425 </t>
  </si>
  <si>
    <t> 05.12.1983 22:12 </t>
  </si>
  <si>
    <t> VSSC 60.18 </t>
  </si>
  <si>
    <t>2445681.370 </t>
  </si>
  <si>
    <t> 12.12.1983 20:52 </t>
  </si>
  <si>
    <t> 0.034 </t>
  </si>
  <si>
    <t>2445916.502 </t>
  </si>
  <si>
    <t> 04.08.1984 00:02 </t>
  </si>
  <si>
    <t> BRNO 27 </t>
  </si>
  <si>
    <t> J.Nevrzal </t>
  </si>
  <si>
    <t>2445932.515 </t>
  </si>
  <si>
    <t> 20.08.1984 00:21 </t>
  </si>
  <si>
    <t> BBS 73 </t>
  </si>
  <si>
    <t>2445946.415 </t>
  </si>
  <si>
    <t> 02.09.1984 21:57 </t>
  </si>
  <si>
    <t> 0.031 </t>
  </si>
  <si>
    <t> BBS 74 </t>
  </si>
  <si>
    <t>2445962.7662 </t>
  </si>
  <si>
    <t> 19.09.1984 06:23 </t>
  </si>
  <si>
    <t> 0.0345 </t>
  </si>
  <si>
    <t>2445963.8078 </t>
  </si>
  <si>
    <t> 20.09.1984 07:23 </t>
  </si>
  <si>
    <t> 0.0326 </t>
  </si>
  <si>
    <t>2445975.6331 </t>
  </si>
  <si>
    <t> 02.10.1984 03:11 </t>
  </si>
  <si>
    <t> 0.0316 </t>
  </si>
  <si>
    <t>2445976.347 </t>
  </si>
  <si>
    <t> 02.10.1984 20:19 </t>
  </si>
  <si>
    <t> 0.050 </t>
  </si>
  <si>
    <t> VSSC 61.16 </t>
  </si>
  <si>
    <t>2446003.462 </t>
  </si>
  <si>
    <t> 29.10.1984 23:05 </t>
  </si>
  <si>
    <t>2446016.670 </t>
  </si>
  <si>
    <t> 12.11.1984 04:04 </t>
  </si>
  <si>
    <t> 0.024 </t>
  </si>
  <si>
    <t> S.Cook </t>
  </si>
  <si>
    <t>2446025.7210 </t>
  </si>
  <si>
    <t> 21.11.1984 05:18 </t>
  </si>
  <si>
    <t> 0.0317 </t>
  </si>
  <si>
    <t>2446047.298 </t>
  </si>
  <si>
    <t> 12.12.1984 19:09 </t>
  </si>
  <si>
    <t>2446047.302 </t>
  </si>
  <si>
    <t> 12.12.1984 19:14 </t>
  </si>
  <si>
    <t> J.Bimka </t>
  </si>
  <si>
    <t>2446048.691 </t>
  </si>
  <si>
    <t> 14.12.1984 04:35 </t>
  </si>
  <si>
    <t>2446071.633 </t>
  </si>
  <si>
    <t> 06.01.1985 03:11 </t>
  </si>
  <si>
    <t>2446078.590 </t>
  </si>
  <si>
    <t> 13.01.1985 02:09 </t>
  </si>
  <si>
    <t>2446090.412 </t>
  </si>
  <si>
    <t> 24.01.1985 21:53 </t>
  </si>
  <si>
    <t> A.Paschke </t>
  </si>
  <si>
    <t> BBS 76 </t>
  </si>
  <si>
    <t>2446268.501 </t>
  </si>
  <si>
    <t> 22.07.1985 00:01 </t>
  </si>
  <si>
    <t> 0.025 </t>
  </si>
  <si>
    <t> M.Lenz </t>
  </si>
  <si>
    <t>2446268.502 </t>
  </si>
  <si>
    <t> 22.07.1985 00:02 </t>
  </si>
  <si>
    <t> R.Pleskac </t>
  </si>
  <si>
    <t>2446298.413 </t>
  </si>
  <si>
    <t> 20.08.1985 21:54 </t>
  </si>
  <si>
    <t> 0.023 </t>
  </si>
  <si>
    <t> P.Lutcha </t>
  </si>
  <si>
    <t>2446298.421 </t>
  </si>
  <si>
    <t> 20.08.1985 22:06 </t>
  </si>
  <si>
    <t> L.Kalab </t>
  </si>
  <si>
    <t>2446298.423 </t>
  </si>
  <si>
    <t> 20.08.1985 22:09 </t>
  </si>
  <si>
    <t> P.Znojilova </t>
  </si>
  <si>
    <t>2446298.424 </t>
  </si>
  <si>
    <t> 20.08.1985 22:10 </t>
  </si>
  <si>
    <t> D.Hanzl </t>
  </si>
  <si>
    <t>2446298.425 </t>
  </si>
  <si>
    <t> 20.08.1985 22:12 </t>
  </si>
  <si>
    <t> 0.035 </t>
  </si>
  <si>
    <t> M.Danes </t>
  </si>
  <si>
    <t>2446377.7250 </t>
  </si>
  <si>
    <t> 08.11.1985 05:24 </t>
  </si>
  <si>
    <t> 0.0298 </t>
  </si>
  <si>
    <t>2446383.278 </t>
  </si>
  <si>
    <t> 13.11.1985 18:40 </t>
  </si>
  <si>
    <t> 0.017 </t>
  </si>
  <si>
    <t> VSSC 63.21 </t>
  </si>
  <si>
    <t>2446384.683 </t>
  </si>
  <si>
    <t> 15.11.1985 04:23 </t>
  </si>
  <si>
    <t>2446414.594 </t>
  </si>
  <si>
    <t> 15.12.1985 02:15 </t>
  </si>
  <si>
    <t>2446437.557 </t>
  </si>
  <si>
    <t> 07.01.1986 01:22 </t>
  </si>
  <si>
    <t>2446659.460 </t>
  </si>
  <si>
    <t> 16.08.1986 23:02 </t>
  </si>
  <si>
    <t> 0.021 </t>
  </si>
  <si>
    <t> BBS 81 </t>
  </si>
  <si>
    <t>2446659.470 </t>
  </si>
  <si>
    <t> 16.08.1986 23:16 </t>
  </si>
  <si>
    <t> VSSC 66.33 </t>
  </si>
  <si>
    <t>2446679.652 </t>
  </si>
  <si>
    <t> 06.09.1986 03:38 </t>
  </si>
  <si>
    <t>2446700.520 </t>
  </si>
  <si>
    <t> 27.09.1986 00:28 </t>
  </si>
  <si>
    <t> BRNO 28 </t>
  </si>
  <si>
    <t>2446734.603 </t>
  </si>
  <si>
    <t> 31.10.1986 02:28 </t>
  </si>
  <si>
    <t>2446736.687 </t>
  </si>
  <si>
    <t> 02.11.1986 04:29 </t>
  </si>
  <si>
    <t>2446759.647 </t>
  </si>
  <si>
    <t> 25.11.1986 03:31 </t>
  </si>
  <si>
    <t>2446760.339 </t>
  </si>
  <si>
    <t> 25.11.1986 20:08 </t>
  </si>
  <si>
    <t> BBS 82 </t>
  </si>
  <si>
    <t>2446814.606 </t>
  </si>
  <si>
    <t> 19.01.1987 02:32 </t>
  </si>
  <si>
    <t>2447063.634 </t>
  </si>
  <si>
    <t> 25.09.1987 03:12 </t>
  </si>
  <si>
    <t> 0.014 </t>
  </si>
  <si>
    <t>2447064.329 </t>
  </si>
  <si>
    <t> 25.09.1987 19:53 </t>
  </si>
  <si>
    <t> BRNO 30 </t>
  </si>
  <si>
    <t>2447118.596 </t>
  </si>
  <si>
    <t> 19.11.1987 02:18 </t>
  </si>
  <si>
    <t> 0.019 </t>
  </si>
  <si>
    <t>2447151.305 </t>
  </si>
  <si>
    <t> 21.12.1987 19:19 </t>
  </si>
  <si>
    <t> BBS 86 </t>
  </si>
  <si>
    <t>2447169.365 </t>
  </si>
  <si>
    <t> 08.01.1988 20:45 </t>
  </si>
  <si>
    <t> 0.004 </t>
  </si>
  <si>
    <t> BBS 87 </t>
  </si>
  <si>
    <t>2447184.667 </t>
  </si>
  <si>
    <t> 24.01.1988 04:00 </t>
  </si>
  <si>
    <t> 0.002 </t>
  </si>
  <si>
    <t>2447198.605 </t>
  </si>
  <si>
    <t> 07.02.1988 02:31 </t>
  </si>
  <si>
    <t>2447442.768 </t>
  </si>
  <si>
    <t> 08.10.1988 06:25 </t>
  </si>
  <si>
    <t> 0.012 </t>
  </si>
  <si>
    <t>2447447.637 </t>
  </si>
  <si>
    <t> 13.10.1988 03:17 </t>
  </si>
  <si>
    <t> 0.011 </t>
  </si>
  <si>
    <t>2447461.575 </t>
  </si>
  <si>
    <t> 27.10.1988 01:48 </t>
  </si>
  <si>
    <t>2447479.650 </t>
  </si>
  <si>
    <t> 14.11.1988 03:36 </t>
  </si>
  <si>
    <t> M.Smith </t>
  </si>
  <si>
    <t>2447527.645 </t>
  </si>
  <si>
    <t> 01.01.1989 03:28 </t>
  </si>
  <si>
    <t> 0.018 </t>
  </si>
  <si>
    <t>2447528.345 </t>
  </si>
  <si>
    <t> 01.01.1989 20:16 </t>
  </si>
  <si>
    <t> 0.022 </t>
  </si>
  <si>
    <t> BBS 91 </t>
  </si>
  <si>
    <t>2447534.605 </t>
  </si>
  <si>
    <t> 08.01.1989 02:31 </t>
  </si>
  <si>
    <t>2447535.307 </t>
  </si>
  <si>
    <t> 08.01.1989 19:22 </t>
  </si>
  <si>
    <t>2447551.307 </t>
  </si>
  <si>
    <t> 24.01.1989 19:22 </t>
  </si>
  <si>
    <t>2447797.562 </t>
  </si>
  <si>
    <t> 28.09.1989 01:29 </t>
  </si>
  <si>
    <t> R.DeMartino </t>
  </si>
  <si>
    <t>2447822.609 </t>
  </si>
  <si>
    <t> 23.10.1989 02:36 </t>
  </si>
  <si>
    <t> 0.020 </t>
  </si>
  <si>
    <t>2447823.300 </t>
  </si>
  <si>
    <t> 23.10.1989 19:12 </t>
  </si>
  <si>
    <t> 0.015 </t>
  </si>
  <si>
    <t> BBS 93 </t>
  </si>
  <si>
    <t>2447825.398 </t>
  </si>
  <si>
    <t> 25.10.1989 21:33 </t>
  </si>
  <si>
    <t>2447856.688 </t>
  </si>
  <si>
    <t> 26.11.1989 04:30 </t>
  </si>
  <si>
    <t>2447862.269 </t>
  </si>
  <si>
    <t> 01.12.1989 18:27 </t>
  </si>
  <si>
    <t>2447879.647 </t>
  </si>
  <si>
    <t> 19.12.1989 03:31 </t>
  </si>
  <si>
    <t>2447887.300 </t>
  </si>
  <si>
    <t> 26.12.1989 19:12 </t>
  </si>
  <si>
    <t> E.Blättler </t>
  </si>
  <si>
    <t> BBS 94 </t>
  </si>
  <si>
    <t>2447894.276 </t>
  </si>
  <si>
    <t> 02.01.1990 18:37 </t>
  </si>
  <si>
    <t>2447918.602 </t>
  </si>
  <si>
    <t> 27.01.1990 02:26 </t>
  </si>
  <si>
    <t>2448160.687 </t>
  </si>
  <si>
    <t> 26.09.1990 04:29 </t>
  </si>
  <si>
    <t> 0.005 </t>
  </si>
  <si>
    <t>2448175.320 </t>
  </si>
  <si>
    <t> 10.10.1990 19:40 </t>
  </si>
  <si>
    <t> BBS 96 </t>
  </si>
  <si>
    <t>2448190.610 </t>
  </si>
  <si>
    <t> 26.10.1990 02:38 </t>
  </si>
  <si>
    <t>2448205.241 </t>
  </si>
  <si>
    <t> 09.11.1990 17:47 </t>
  </si>
  <si>
    <t> BBS 97 </t>
  </si>
  <si>
    <t>2448208.694 </t>
  </si>
  <si>
    <t> 13.11.1990 04:39 </t>
  </si>
  <si>
    <t>2448213.558 </t>
  </si>
  <si>
    <t> 18.11.1990 01:23 </t>
  </si>
  <si>
    <t> 0.006 </t>
  </si>
  <si>
    <t>2448245.565 </t>
  </si>
  <si>
    <t> 20.12.1990 01:33 </t>
  </si>
  <si>
    <t> 0.013 </t>
  </si>
  <si>
    <t>2448261.560 </t>
  </si>
  <si>
    <t> 05.01.1991 01:26 </t>
  </si>
  <si>
    <t> 0.007 </t>
  </si>
  <si>
    <t>2448483.482 </t>
  </si>
  <si>
    <t> 14.08.1991 23:34 </t>
  </si>
  <si>
    <t> BBS 98 </t>
  </si>
  <si>
    <t>2448490.447 </t>
  </si>
  <si>
    <t> 21.08.1991 22:43 </t>
  </si>
  <si>
    <t>2448538.444 </t>
  </si>
  <si>
    <t> 08.10.1991 22:39 </t>
  </si>
  <si>
    <t> BBS 99 </t>
  </si>
  <si>
    <t>2448623.329 </t>
  </si>
  <si>
    <t> 01.01.1992 19:53 </t>
  </si>
  <si>
    <t> BBS 100 </t>
  </si>
  <si>
    <t>2448894.617 </t>
  </si>
  <si>
    <t> 29.09.1992 02:48 </t>
  </si>
  <si>
    <t> 0.010 </t>
  </si>
  <si>
    <t> AOEB 5 </t>
  </si>
  <si>
    <t>2449007.308 </t>
  </si>
  <si>
    <t> 19.01.1993 19:23 </t>
  </si>
  <si>
    <t> BBS 103 </t>
  </si>
  <si>
    <t>2449207.660 </t>
  </si>
  <si>
    <t> 08.08.1993 03:50 </t>
  </si>
  <si>
    <t>2449217.408 </t>
  </si>
  <si>
    <t> 17.08.1993 21:47 </t>
  </si>
  <si>
    <t> BBS 105 </t>
  </si>
  <si>
    <t>2449249.408 </t>
  </si>
  <si>
    <t> 18.09.1993 21:47 </t>
  </si>
  <si>
    <t>2449333.595 </t>
  </si>
  <si>
    <t> 12.12.1993 02:16 </t>
  </si>
  <si>
    <t>2449637.582 </t>
  </si>
  <si>
    <t> 12.10.1994 01:58 </t>
  </si>
  <si>
    <t>2449680.709 </t>
  </si>
  <si>
    <t> 24.11.1994 05:00 </t>
  </si>
  <si>
    <t>2449744.014 </t>
  </si>
  <si>
    <t> 26.01.1995 12:20 </t>
  </si>
  <si>
    <t> Y.Sekino </t>
  </si>
  <si>
    <t>VSB 47 </t>
  </si>
  <si>
    <t>2449953.4074 </t>
  </si>
  <si>
    <t> 23.08.1995 21:46 </t>
  </si>
  <si>
    <t> 0.0003 </t>
  </si>
  <si>
    <t> M.Parada </t>
  </si>
  <si>
    <t> BRNO 32 </t>
  </si>
  <si>
    <t>2449953.4094 </t>
  </si>
  <si>
    <t> 23.08.1995 21:49 </t>
  </si>
  <si>
    <t> 0.0023 </t>
  </si>
  <si>
    <t> M.Vanko </t>
  </si>
  <si>
    <t>2449953.4101 </t>
  </si>
  <si>
    <t> 23.08.1995 21:50 </t>
  </si>
  <si>
    <t> 0.0030 </t>
  </si>
  <si>
    <t> M.Rusnak </t>
  </si>
  <si>
    <t>2449953.4129 </t>
  </si>
  <si>
    <t> 23.08.1995 21:54 </t>
  </si>
  <si>
    <t> 0.0058 </t>
  </si>
  <si>
    <t> M.Stefanco </t>
  </si>
  <si>
    <t>2449953.4226 </t>
  </si>
  <si>
    <t> 23.08.1995 22:08 </t>
  </si>
  <si>
    <t> 0.0155 </t>
  </si>
  <si>
    <t> S.Stano </t>
  </si>
  <si>
    <t>2449954.795 </t>
  </si>
  <si>
    <t> 25.08.1995 07:04 </t>
  </si>
  <si>
    <t>2449989.583 </t>
  </si>
  <si>
    <t> 29.09.1995 01:59 </t>
  </si>
  <si>
    <t> 0.001 </t>
  </si>
  <si>
    <t>2450006.283 </t>
  </si>
  <si>
    <t> 15.10.1995 18:47 </t>
  </si>
  <si>
    <t> BBS 110 </t>
  </si>
  <si>
    <t>2450062.580 </t>
  </si>
  <si>
    <t> 11.12.1995 01:55 </t>
  </si>
  <si>
    <t> -0.046 </t>
  </si>
  <si>
    <t>2450110.631 </t>
  </si>
  <si>
    <t> 28.01.1996 03:08 </t>
  </si>
  <si>
    <t>2450290.805 </t>
  </si>
  <si>
    <t> 26.07.1996 07:19 </t>
  </si>
  <si>
    <t>2450357.589 </t>
  </si>
  <si>
    <t> 01.10.1996 02:08 </t>
  </si>
  <si>
    <t>2450369.422 </t>
  </si>
  <si>
    <t> 12.10.1996 22:07 </t>
  </si>
  <si>
    <t> 0.008 </t>
  </si>
  <si>
    <t> BBS 113 </t>
  </si>
  <si>
    <t>2450373.586 </t>
  </si>
  <si>
    <t> 17.10.1996 02:03 </t>
  </si>
  <si>
    <t> -0.002 </t>
  </si>
  <si>
    <t>2450390.290 </t>
  </si>
  <si>
    <t> 02.11.1996 18:57 </t>
  </si>
  <si>
    <t> BBS 114 </t>
  </si>
  <si>
    <t>2450422.286 </t>
  </si>
  <si>
    <t> 04.12.1996 18:51 </t>
  </si>
  <si>
    <t>2450428.550 </t>
  </si>
  <si>
    <t> 11.12.1996 01:12 </t>
  </si>
  <si>
    <t> C.Stephan </t>
  </si>
  <si>
    <t>2450486.292 </t>
  </si>
  <si>
    <t> 06.02.1997 19:00 </t>
  </si>
  <si>
    <t>2450719.324 </t>
  </si>
  <si>
    <t> 27.09.1997 19:46 </t>
  </si>
  <si>
    <t> -0.009 </t>
  </si>
  <si>
    <t> BBS 116 </t>
  </si>
  <si>
    <t>2450743.701 </t>
  </si>
  <si>
    <t> 22.10.1997 04:49 </t>
  </si>
  <si>
    <t> R.Berg </t>
  </si>
  <si>
    <t>2450748.544 </t>
  </si>
  <si>
    <t> 27.10.1997 01:03 </t>
  </si>
  <si>
    <t> -0.007 </t>
  </si>
  <si>
    <t>2450755.516 </t>
  </si>
  <si>
    <t> 03.11.1997 00:23 </t>
  </si>
  <si>
    <t> 0.009 </t>
  </si>
  <si>
    <t>2450774.290 </t>
  </si>
  <si>
    <t> 21.11.1997 18:57 </t>
  </si>
  <si>
    <t> -0.000 </t>
  </si>
  <si>
    <t>2450780.552 </t>
  </si>
  <si>
    <t> 28.11.1997 01:14 </t>
  </si>
  <si>
    <t> G.Chaple </t>
  </si>
  <si>
    <t>2450812.554 </t>
  </si>
  <si>
    <t> 30.12.1997 01:17 </t>
  </si>
  <si>
    <t>2451056.724 </t>
  </si>
  <si>
    <t> 31.08.1998 05:22 </t>
  </si>
  <si>
    <t> -0.006 </t>
  </si>
  <si>
    <t>2451100.566 </t>
  </si>
  <si>
    <t> 14.10.1998 01:35 </t>
  </si>
  <si>
    <t>2451109.6011 </t>
  </si>
  <si>
    <t> 23.10.1998 02:25 </t>
  </si>
  <si>
    <t> 0.0007 </t>
  </si>
  <si>
    <t>C </t>
  </si>
  <si>
    <t>2451132.542 </t>
  </si>
  <si>
    <t> 15.11.1998 01:00 </t>
  </si>
  <si>
    <t> -0.015 </t>
  </si>
  <si>
    <t>2451181.958 </t>
  </si>
  <si>
    <t> 03.01.1999 10:59 </t>
  </si>
  <si>
    <t> H.Maehara </t>
  </si>
  <si>
    <t>2451185.446 </t>
  </si>
  <si>
    <t> 06.01.1999 22:42 </t>
  </si>
  <si>
    <t> BBS 119 </t>
  </si>
  <si>
    <t>2451431.685 </t>
  </si>
  <si>
    <t> 10.09.1999 04:26 </t>
  </si>
  <si>
    <t> -0.008 </t>
  </si>
  <si>
    <t> AOEB 8 </t>
  </si>
  <si>
    <t>2451431.690 </t>
  </si>
  <si>
    <t> 10.09.1999 04:33 </t>
  </si>
  <si>
    <t>2451438.656 </t>
  </si>
  <si>
    <t> 17.09.1999 03:44 </t>
  </si>
  <si>
    <t>2451471.3449 </t>
  </si>
  <si>
    <t> 19.10.1999 20:16 </t>
  </si>
  <si>
    <t> -0.0006 </t>
  </si>
  <si>
    <t>o</t>
  </si>
  <si>
    <t> K.&amp; M.Rätz </t>
  </si>
  <si>
    <t>BAVM 132 </t>
  </si>
  <si>
    <t>2451493.612 </t>
  </si>
  <si>
    <t> 11.11.1999 02:41 </t>
  </si>
  <si>
    <t>2451513.7810 </t>
  </si>
  <si>
    <t> 01.12.1999 06:44 </t>
  </si>
  <si>
    <t> -0.0000 </t>
  </si>
  <si>
    <t> R.H.Nelson </t>
  </si>
  <si>
    <t>IBVS 4840 </t>
  </si>
  <si>
    <t>2451551.367 </t>
  </si>
  <si>
    <t> 07.01.2000 20:48 </t>
  </si>
  <si>
    <t> BBS 122 </t>
  </si>
  <si>
    <t>2451836.564 </t>
  </si>
  <si>
    <t> 19.10.2000 01:32 </t>
  </si>
  <si>
    <t> -0.005 </t>
  </si>
  <si>
    <t>2451849.786 </t>
  </si>
  <si>
    <t> 01.11.2000 06:51 </t>
  </si>
  <si>
    <t> -0.001 </t>
  </si>
  <si>
    <t> R.Hill </t>
  </si>
  <si>
    <t>2451868.573 </t>
  </si>
  <si>
    <t> 20.11.2000 01:45 </t>
  </si>
  <si>
    <t> 0.003 </t>
  </si>
  <si>
    <t>2451872.743 </t>
  </si>
  <si>
    <t> 24.11.2000 05:49 </t>
  </si>
  <si>
    <t>2451909.6143 </t>
  </si>
  <si>
    <t> 31.12.2000 02:44 </t>
  </si>
  <si>
    <t> 0.0006 </t>
  </si>
  <si>
    <t>ns</t>
  </si>
  <si>
    <t> S.Dvorak </t>
  </si>
  <si>
    <t>2451916.5713 </t>
  </si>
  <si>
    <t> 07.01.2001 01:42 </t>
  </si>
  <si>
    <t> 0.0009 </t>
  </si>
  <si>
    <t>2451923.5253 </t>
  </si>
  <si>
    <t> 14.01.2001 00:36 </t>
  </si>
  <si>
    <t> -0.0017 </t>
  </si>
  <si>
    <t>2452138.494 </t>
  </si>
  <si>
    <t> 16.08.2001 23:51 </t>
  </si>
  <si>
    <t> J.Zahajský </t>
  </si>
  <si>
    <t>OEJV 0074 </t>
  </si>
  <si>
    <t>2452224.7501 </t>
  </si>
  <si>
    <t> 11.11.2001 06:00 </t>
  </si>
  <si>
    <t>2452259.5316 </t>
  </si>
  <si>
    <t> 16.12.2001 00:45 </t>
  </si>
  <si>
    <t> -0.0010 </t>
  </si>
  <si>
    <t> J.A.Howell </t>
  </si>
  <si>
    <t>2452513.7977 </t>
  </si>
  <si>
    <t> 27.08.2002 07:08 </t>
  </si>
  <si>
    <t> R.Nelson </t>
  </si>
  <si>
    <t>IBVS 5371 </t>
  </si>
  <si>
    <t>2452577.4507 </t>
  </si>
  <si>
    <t> 29.10.2002 22:49 </t>
  </si>
  <si>
    <t> -0.0003 </t>
  </si>
  <si>
    <t> V.Bakis et al. </t>
  </si>
  <si>
    <t>IBVS 5399 </t>
  </si>
  <si>
    <t>2452585.801 </t>
  </si>
  <si>
    <t> 07.11.2002 07:13 </t>
  </si>
  <si>
    <t> AOEB 11 </t>
  </si>
  <si>
    <t>2452604.5813 </t>
  </si>
  <si>
    <t> 26.11.2002 01:57 </t>
  </si>
  <si>
    <t>2452611.5383 </t>
  </si>
  <si>
    <t> 03.12.2002 00:55 </t>
  </si>
  <si>
    <t> -0.0002 </t>
  </si>
  <si>
    <t>2452684.5830 </t>
  </si>
  <si>
    <t> 14.02.2003 01:59 </t>
  </si>
  <si>
    <t> S.Jamieson </t>
  </si>
  <si>
    <t>2452904.409 </t>
  </si>
  <si>
    <t> 21.09.2003 21:48 </t>
  </si>
  <si>
    <t> -0.004 </t>
  </si>
  <si>
    <t> M.Vrašták </t>
  </si>
  <si>
    <t>2452913.4568 </t>
  </si>
  <si>
    <t> 30.09.2003 22:57 </t>
  </si>
  <si>
    <t> 0.0002 </t>
  </si>
  <si>
    <t> Moschner&amp;Frank </t>
  </si>
  <si>
    <t>BAVM 172 </t>
  </si>
  <si>
    <t>2452935.7186 </t>
  </si>
  <si>
    <t> 23.10.2003 05:14 </t>
  </si>
  <si>
    <t> 0.0008 </t>
  </si>
  <si>
    <t> J.M.Cook et al. </t>
  </si>
  <si>
    <t>IBVS 5636 </t>
  </si>
  <si>
    <t>2452963.5442 </t>
  </si>
  <si>
    <t> 20.11.2003 01:03 </t>
  </si>
  <si>
    <t>2452974.6749 </t>
  </si>
  <si>
    <t> 01.12.2003 04:11 </t>
  </si>
  <si>
    <t> -0.0001 </t>
  </si>
  <si>
    <t>IBVS 5493 </t>
  </si>
  <si>
    <t>2452981.6312 </t>
  </si>
  <si>
    <t> 08.12.2003 03:08 </t>
  </si>
  <si>
    <t> -0.0004 </t>
  </si>
  <si>
    <t>2453022.6763 </t>
  </si>
  <si>
    <t> 18.01.2004 04:13 </t>
  </si>
  <si>
    <t> 0.0005 </t>
  </si>
  <si>
    <t>2453282.8547 </t>
  </si>
  <si>
    <t> 04.10.2004 08:30 </t>
  </si>
  <si>
    <t>2453294.6803 </t>
  </si>
  <si>
    <t> 16.10.2004 04:19 </t>
  </si>
  <si>
    <t>2453301.638 </t>
  </si>
  <si>
    <t> 23.10.2004 03:18 </t>
  </si>
  <si>
    <t>2453303.3754 </t>
  </si>
  <si>
    <t> 24.10.2004 21:00 </t>
  </si>
  <si>
    <t> -0.0008 </t>
  </si>
  <si>
    <t>-I</t>
  </si>
  <si>
    <t> F.Agerer </t>
  </si>
  <si>
    <t>BAVM 173 </t>
  </si>
  <si>
    <t>2453331.5508 </t>
  </si>
  <si>
    <t> 22.11.2004 01:13 </t>
  </si>
  <si>
    <t>1195</t>
  </si>
  <si>
    <t>2453382.320 </t>
  </si>
  <si>
    <t> 11.01.2005 19:40 </t>
  </si>
  <si>
    <t>1268</t>
  </si>
  <si>
    <t> -0.014 </t>
  </si>
  <si>
    <t>OEJV 0003 </t>
  </si>
  <si>
    <t>2453412.942 </t>
  </si>
  <si>
    <t> 11.02.2005 10:36 </t>
  </si>
  <si>
    <t>1312</t>
  </si>
  <si>
    <t> Hirosawa </t>
  </si>
  <si>
    <t>VSB 44 </t>
  </si>
  <si>
    <t>2453547.9021 </t>
  </si>
  <si>
    <t> 26.06.2005 09:39 </t>
  </si>
  <si>
    <t>1506</t>
  </si>
  <si>
    <t> 0.0001 </t>
  </si>
  <si>
    <t>2453591.7294 </t>
  </si>
  <si>
    <t> 09.08.2005 05:30 </t>
  </si>
  <si>
    <t>1569</t>
  </si>
  <si>
    <t> J.Bialozynski </t>
  </si>
  <si>
    <t>2453594.499 </t>
  </si>
  <si>
    <t> 11.08.2005 23:58 </t>
  </si>
  <si>
    <t>1573</t>
  </si>
  <si>
    <t> -0.012 </t>
  </si>
  <si>
    <t>2453621.642 </t>
  </si>
  <si>
    <t> 08.09.2005 03:24 </t>
  </si>
  <si>
    <t>1612</t>
  </si>
  <si>
    <t>2453658.5125 </t>
  </si>
  <si>
    <t> 15.10.2005 00:18 </t>
  </si>
  <si>
    <t>1665</t>
  </si>
  <si>
    <t>BAVM 178 </t>
  </si>
  <si>
    <t>2453672.42658 </t>
  </si>
  <si>
    <t> 28.10.2005 22:14 </t>
  </si>
  <si>
    <t>1685</t>
  </si>
  <si>
    <t> 0.00078 </t>
  </si>
  <si>
    <t>R</t>
  </si>
  <si>
    <t> L.Brát </t>
  </si>
  <si>
    <t>2453686.338 </t>
  </si>
  <si>
    <t> 11.11.2005 20:06 </t>
  </si>
  <si>
    <t>1705</t>
  </si>
  <si>
    <t> V.Jani </t>
  </si>
  <si>
    <t>2453694.688 </t>
  </si>
  <si>
    <t> 20.11.2005 04:30 </t>
  </si>
  <si>
    <t>1717</t>
  </si>
  <si>
    <t>2453724.6016 </t>
  </si>
  <si>
    <t> 20.12.2005 02:26 </t>
  </si>
  <si>
    <t>1760</t>
  </si>
  <si>
    <t> 0.0010 </t>
  </si>
  <si>
    <t>2453764.945 </t>
  </si>
  <si>
    <t> 29.01.2006 10:40 </t>
  </si>
  <si>
    <t>1818</t>
  </si>
  <si>
    <t> K.Nagai et al. </t>
  </si>
  <si>
    <t>VSB 45 </t>
  </si>
  <si>
    <t>2453982.3315 </t>
  </si>
  <si>
    <t> 03.09.2006 19:57 </t>
  </si>
  <si>
    <t>2130.5</t>
  </si>
  <si>
    <t> -0.0125 </t>
  </si>
  <si>
    <t> S.Dogru et al. </t>
  </si>
  <si>
    <t>IBVS 5746 </t>
  </si>
  <si>
    <t>2453987.5624 </t>
  </si>
  <si>
    <t> 09.09.2006 01:29 </t>
  </si>
  <si>
    <t>2138</t>
  </si>
  <si>
    <t>2454009.8237 </t>
  </si>
  <si>
    <t> 01.10.2006 07:46 </t>
  </si>
  <si>
    <t>2170</t>
  </si>
  <si>
    <t> V.Petriew </t>
  </si>
  <si>
    <t> AOEB 12 </t>
  </si>
  <si>
    <t>2454077.6523 </t>
  </si>
  <si>
    <t> 08.12.2006 03:39 </t>
  </si>
  <si>
    <t>2267.5</t>
  </si>
  <si>
    <t>2454090.5205 </t>
  </si>
  <si>
    <t> 21.12.2006 00:29 </t>
  </si>
  <si>
    <t>2286</t>
  </si>
  <si>
    <t>2454380.6141 </t>
  </si>
  <si>
    <t> 07.10.2007 02:44 </t>
  </si>
  <si>
    <t>2703</t>
  </si>
  <si>
    <t> 0.0025 </t>
  </si>
  <si>
    <t>JAAVSO 36(2);171 </t>
  </si>
  <si>
    <t>2454423.7439 </t>
  </si>
  <si>
    <t> 19.11.2007 05:51 </t>
  </si>
  <si>
    <t>2765</t>
  </si>
  <si>
    <t> 0.0012 </t>
  </si>
  <si>
    <t>2454428.6134 </t>
  </si>
  <si>
    <t> 24.11.2007 02:43 </t>
  </si>
  <si>
    <t>2772</t>
  </si>
  <si>
    <t> K.Menzies </t>
  </si>
  <si>
    <t>2454452.6138 </t>
  </si>
  <si>
    <t> 18.12.2007 02:43 </t>
  </si>
  <si>
    <t>2806.5</t>
  </si>
  <si>
    <t>IBVS 5820 </t>
  </si>
  <si>
    <t>2454702.7051 </t>
  </si>
  <si>
    <t> 24.08.2008 04:55 </t>
  </si>
  <si>
    <t>3166</t>
  </si>
  <si>
    <t>JAAVSO 36(2);186 </t>
  </si>
  <si>
    <t>2454729.8375 </t>
  </si>
  <si>
    <t> 20.09.2008 08:06 </t>
  </si>
  <si>
    <t>3205</t>
  </si>
  <si>
    <t> 0.0027 </t>
  </si>
  <si>
    <t>JAAVSO 37(1);44 </t>
  </si>
  <si>
    <t>2454758.3592 </t>
  </si>
  <si>
    <t> 18.10.2008 20:37 </t>
  </si>
  <si>
    <t>3246</t>
  </si>
  <si>
    <t> 0.0022 </t>
  </si>
  <si>
    <t> H.Jungbluth </t>
  </si>
  <si>
    <t>BAVM 203 </t>
  </si>
  <si>
    <t>2454765.3148 </t>
  </si>
  <si>
    <t> 25.10.2008 19:33 </t>
  </si>
  <si>
    <t>3256</t>
  </si>
  <si>
    <t> U.Schmidt </t>
  </si>
  <si>
    <t>2454788.2731 </t>
  </si>
  <si>
    <t> 17.11.2008 18:33 </t>
  </si>
  <si>
    <t>3289</t>
  </si>
  <si>
    <t> 0.0026 </t>
  </si>
  <si>
    <t> Y.Ogmen </t>
  </si>
  <si>
    <t> JAAVSO 38;85 </t>
  </si>
  <si>
    <t>2455086.7118 </t>
  </si>
  <si>
    <t> 12.09.2009 05:04 </t>
  </si>
  <si>
    <t>3718</t>
  </si>
  <si>
    <t> 0.0015 </t>
  </si>
  <si>
    <t> JAAVSO 38;120 </t>
  </si>
  <si>
    <t>2455093.6688 </t>
  </si>
  <si>
    <t> 19.09.2009 04:03 </t>
  </si>
  <si>
    <t>3728</t>
  </si>
  <si>
    <t> 0.0019 </t>
  </si>
  <si>
    <t>2455154.5407 </t>
  </si>
  <si>
    <t> 19.11.2009 00:58 </t>
  </si>
  <si>
    <t>3815.5</t>
  </si>
  <si>
    <t> 0.0032 </t>
  </si>
  <si>
    <t>BAVM 212 </t>
  </si>
  <si>
    <t>2455210.5403 </t>
  </si>
  <si>
    <t> 14.01.2010 00:58 </t>
  </si>
  <si>
    <t>3896</t>
  </si>
  <si>
    <t> 0.0018 </t>
  </si>
  <si>
    <t>2455438.7177 </t>
  </si>
  <si>
    <t> 30.08.2010 05:13 </t>
  </si>
  <si>
    <t>4224</t>
  </si>
  <si>
    <t> JAAVSO 39;94 </t>
  </si>
  <si>
    <t>2455454.7183 </t>
  </si>
  <si>
    <t> 15.09.2010 05:14 </t>
  </si>
  <si>
    <t>4247</t>
  </si>
  <si>
    <t>2455518.7191 </t>
  </si>
  <si>
    <t> 18.11.2010 05:15 </t>
  </si>
  <si>
    <t>4339</t>
  </si>
  <si>
    <t> 0.0016 </t>
  </si>
  <si>
    <t> R.Diethelm </t>
  </si>
  <si>
    <t>IBVS 5960 </t>
  </si>
  <si>
    <t>2455578.5457 </t>
  </si>
  <si>
    <t> 17.01.2011 01:05 </t>
  </si>
  <si>
    <t>4425</t>
  </si>
  <si>
    <t> 0.0011 </t>
  </si>
  <si>
    <t> JAAVSO 39;177 </t>
  </si>
  <si>
    <t>2455807.4200 </t>
  </si>
  <si>
    <t> 02.09.2011 22:04 </t>
  </si>
  <si>
    <t>4754</t>
  </si>
  <si>
    <t> 0.0020 </t>
  </si>
  <si>
    <t> W.Moschner &amp; P.Frank </t>
  </si>
  <si>
    <t>BAVM 225 </t>
  </si>
  <si>
    <t>2455808.46326 </t>
  </si>
  <si>
    <t> 03.09.2011 23:07 </t>
  </si>
  <si>
    <t>4755.5</t>
  </si>
  <si>
    <t> 0.00176 </t>
  </si>
  <si>
    <t> H.Ku?akova </t>
  </si>
  <si>
    <t>OEJV 0160 </t>
  </si>
  <si>
    <t>2455836.6375 </t>
  </si>
  <si>
    <t> 02.10.2011 03:18 </t>
  </si>
  <si>
    <t>4796</t>
  </si>
  <si>
    <t> JAAVSO 40;975 </t>
  </si>
  <si>
    <t>2455873.50864 </t>
  </si>
  <si>
    <t> 08.11.2011 00:12 </t>
  </si>
  <si>
    <t>4849</t>
  </si>
  <si>
    <t> 0.00257 </t>
  </si>
  <si>
    <t> H.Kucakova </t>
  </si>
  <si>
    <t>IBVS 6007 </t>
  </si>
  <si>
    <t>2456153.5146 </t>
  </si>
  <si>
    <t> 14.08.2012 00:21 </t>
  </si>
  <si>
    <t>5251.5</t>
  </si>
  <si>
    <t> 0.0039 </t>
  </si>
  <si>
    <t> J.Trnka </t>
  </si>
  <si>
    <t>2456528.8240 </t>
  </si>
  <si>
    <t> 24.08.2013 07:46 </t>
  </si>
  <si>
    <t>5791</t>
  </si>
  <si>
    <t> JAAVSO 41;328 </t>
  </si>
  <si>
    <t>2456550.39113 </t>
  </si>
  <si>
    <t> 14.09.2013 21:23 </t>
  </si>
  <si>
    <t>5822</t>
  </si>
  <si>
    <t> 0.00419 </t>
  </si>
  <si>
    <t> M.Magris </t>
  </si>
  <si>
    <t>2456558.39059 </t>
  </si>
  <si>
    <t> 22.09.2013 21:22 </t>
  </si>
  <si>
    <t>5833.5</t>
  </si>
  <si>
    <t> 0.00351 </t>
  </si>
  <si>
    <t>2456921.8741 </t>
  </si>
  <si>
    <t> 21.09.2014 08:58 </t>
  </si>
  <si>
    <t>6356</t>
  </si>
  <si>
    <t> R.Sabo </t>
  </si>
  <si>
    <t> JAAVSO 42;426 </t>
  </si>
  <si>
    <t>1890.0111</t>
  </si>
  <si>
    <t>1893.0616</t>
  </si>
  <si>
    <t>1897.1102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</si>
  <si>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</si>
  <si>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</si>
  <si>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</si>
  <si>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</si>
  <si>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</si>
  <si>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</si>
  <si>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</si>
  <si>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</si>
  <si>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</si>
  <si>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</si>
  <si>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</si>
  <si>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</si>
  <si>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</si>
  <si>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</si>
  <si>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</si>
  <si>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</si>
  <si>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</si>
  <si>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</si>
  <si>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</si>
  <si>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</si>
  <si>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</si>
  <si>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</si>
  <si>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</si>
  <si>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</si>
  <si>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</si>
  <si>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</si>
  <si>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</si>
  <si>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</si>
  <si>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</si>
  <si>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</si>
  <si>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</si>
  <si>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</si>
  <si>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</si>
  <si>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</si>
  <si>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</si>
  <si>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</si>
  <si>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</si>
  <si>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</si>
  <si>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</si>
  <si>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</si>
  <si>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</si>
  <si>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</si>
  <si>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</si>
  <si>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</si>
  <si>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</si>
  <si>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</si>
  <si>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</si>
  <si>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</si>
  <si>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</si>
  <si>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</si>
  <si>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</si>
  <si>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</si>
  <si>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</si>
  <si>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</si>
  <si>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</si>
  <si>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</si>
  <si>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</si>
  <si>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</si>
  <si>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</si>
  <si>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</si>
  <si>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</si>
  <si>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2018-08-24</t>
  </si>
  <si>
    <t>JAVSO..46..184</t>
  </si>
  <si>
    <t>JAVSO..47..263</t>
  </si>
  <si>
    <t>JAVSO..48…87</t>
  </si>
  <si>
    <t>JAVSO..48..256</t>
  </si>
  <si>
    <t>OEJV 0210</t>
  </si>
  <si>
    <t>OEJV 0211</t>
  </si>
  <si>
    <t>VSB 069</t>
  </si>
  <si>
    <t>JAVSO 49, 106</t>
  </si>
  <si>
    <t>JAVSO 49, 108</t>
  </si>
  <si>
    <t>JAVSO, 50, 133</t>
  </si>
  <si>
    <t>JBAV, 60</t>
  </si>
  <si>
    <t>JAVSO, 49, 108</t>
  </si>
  <si>
    <t>JAVSO, 48, 256</t>
  </si>
  <si>
    <t>JAVSO, 48, 87</t>
  </si>
  <si>
    <t>JAVSO, 49, 106</t>
  </si>
  <si>
    <t>JAAVSO 51, 2023</t>
  </si>
  <si>
    <t>JAAVSO 51, 134</t>
  </si>
  <si>
    <t>JAAVSO52#1</t>
  </si>
  <si>
    <t>JAAVSO, 52, 243</t>
  </si>
  <si>
    <t xml:space="preserve">Mag </t>
  </si>
  <si>
    <t>Next ToM-P</t>
  </si>
  <si>
    <t>Next ToM-S</t>
  </si>
  <si>
    <t>11.16-12.00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</si>
</sst>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E+00"/>
    <numFmt numFmtId="167" formatCode="0.0000000"/>
  </numFmts>
  <fonts count="5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2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/>
      <diagonal/>
    </border>
    <border>
      <left style="thin">
        <color indexed="3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31"/>
      </right>
      <top style="thin">
        <color auto="1"/>
      </top>
      <bottom style="thin">
        <color indexed="31"/>
      </bottom>
      <diagonal/>
    </border>
    <border>
      <left style="thin">
        <color indexed="31"/>
      </left>
      <right style="thin">
        <color auto="1"/>
      </right>
      <top style="thin">
        <color auto="1"/>
      </top>
      <bottom style="thin">
        <color indexed="31"/>
      </bottom>
      <diagonal/>
    </border>
    <border>
      <left style="thin">
        <color auto="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auto="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indexed="31"/>
      </right>
      <top style="thin">
        <color indexed="31"/>
      </top>
      <bottom style="thin">
        <color auto="1"/>
      </bottom>
      <diagonal/>
    </border>
    <border>
      <left style="thin">
        <color indexed="31"/>
      </left>
      <right style="thin">
        <color auto="1"/>
      </right>
      <top style="thin">
        <color indexed="31"/>
      </top>
      <bottom style="thin">
        <color auto="1"/>
      </bottom>
      <diagonal/>
    </border>
  </borders>
  <cellStyleXfs count="49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4" fontId="19" fillId="2" borderId="0"/>
    <xf numFmtId="3" fontId="19" fillId="2" borderId="0"/>
    <xf numFmtId="164" fontId="19" fillId="2" borderId="0"/>
    <xf numFmtId="0" fontId="19" fillId="2" borderId="0"/>
    <xf numFmtId="0" fontId="27" fillId="0" borderId="0" applyNumberFormat="0" applyFill="0" applyBorder="0" applyAlignment="0" applyProtection="0"/>
    <xf numFmtId="2" fontId="19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10" fillId="0" borderId="0"/>
    <xf numFmtId="0" fontId="10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19" fillId="2" borderId="7"/>
    <xf numFmtId="0" fontId="35" fillId="0" borderId="0" applyNumberFormat="0" applyFill="0" applyBorder="0" applyAlignment="0" applyProtection="0"/>
  </cellStyleXfs>
  <cellXfs count="244"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14" fontId="0" fillId="2" borderId="9" xfId="0" applyNumberFormat="1" applyFill="1" applyBorder="1"/>
    <xf numFmtId="14" fontId="0" fillId="2" borderId="8" xfId="0" applyNumberFormat="1" applyFill="1" applyBorder="1"/>
    <xf numFmtId="0" fontId="4" fillId="2" borderId="10" xfId="0" applyFont="1" applyFill="1" applyBorder="1" applyAlignment="1">
      <alignment horizontal="center"/>
    </xf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1" xfId="0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3" fillId="2" borderId="8" xfId="0" applyFont="1" applyFill="1" applyBorder="1"/>
    <xf numFmtId="0" fontId="8" fillId="0" borderId="0" xfId="0" applyFont="1" applyAlignment="1">
      <alignment horizontal="left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9" fillId="2" borderId="8" xfId="0" applyFont="1" applyFill="1" applyBorder="1"/>
    <xf numFmtId="0" fontId="0" fillId="2" borderId="5" xfId="0" applyFill="1" applyBorder="1"/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12" fillId="2" borderId="8" xfId="0" applyFont="1" applyFill="1" applyBorder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8" xfId="0" applyFont="1" applyBorder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13" fillId="2" borderId="8" xfId="0" applyFont="1" applyFill="1" applyBorder="1"/>
    <xf numFmtId="0" fontId="7" fillId="0" borderId="8" xfId="0" applyFont="1" applyBorder="1" applyAlignment="1">
      <alignment horizontal="left"/>
    </xf>
    <xf numFmtId="0" fontId="16" fillId="0" borderId="0" xfId="0" applyFont="1"/>
    <xf numFmtId="0" fontId="7" fillId="0" borderId="0" xfId="0" applyFont="1"/>
    <xf numFmtId="22" fontId="13" fillId="0" borderId="0" xfId="0" applyNumberFormat="1" applyFont="1"/>
    <xf numFmtId="0" fontId="9" fillId="2" borderId="8" xfId="28" applyNumberFormat="1" applyFont="1" applyBorder="1" applyAlignment="1">
      <alignment horizontal="left"/>
    </xf>
    <xf numFmtId="0" fontId="9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2" borderId="0" xfId="0" applyFont="1" applyFill="1"/>
    <xf numFmtId="0" fontId="17" fillId="2" borderId="10" xfId="0" applyFont="1" applyFill="1" applyBorder="1" applyAlignment="1">
      <alignment horizontal="center"/>
    </xf>
    <xf numFmtId="0" fontId="18" fillId="0" borderId="0" xfId="0" applyFont="1"/>
    <xf numFmtId="0" fontId="18" fillId="0" borderId="19" xfId="0" applyFont="1" applyBorder="1"/>
    <xf numFmtId="0" fontId="18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2" borderId="8" xfId="0" applyFont="1" applyFill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21" fillId="0" borderId="0" xfId="39" applyAlignment="1" applyProtection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0" xfId="0" applyAlignment="1">
      <alignment horizontal="center"/>
    </xf>
    <xf numFmtId="0" fontId="0" fillId="0" borderId="0" xfId="0" quotePrefix="1"/>
    <xf numFmtId="0" fontId="9" fillId="25" borderId="29" xfId="0" applyFont="1" applyFill="1" applyBorder="1" applyAlignment="1">
      <alignment horizontal="left" vertical="top" wrapText="1" indent="1"/>
    </xf>
    <xf numFmtId="0" fontId="9" fillId="25" borderId="29" xfId="0" applyFont="1" applyFill="1" applyBorder="1" applyAlignment="1">
      <alignment horizontal="center" vertical="top" wrapText="1"/>
    </xf>
    <xf numFmtId="0" fontId="9" fillId="25" borderId="29" xfId="0" applyFont="1" applyFill="1" applyBorder="1" applyAlignment="1">
      <alignment horizontal="right" vertical="top" wrapText="1"/>
    </xf>
    <xf numFmtId="0" fontId="21" fillId="25" borderId="29" xfId="39" applyFill="1" applyBorder="1" applyAlignment="1" applyProtection="1">
      <alignment horizontal="right" vertical="top" wrapText="1"/>
    </xf>
    <xf numFmtId="0" fontId="9" fillId="0" borderId="8" xfId="0" applyFont="1" applyBorder="1"/>
    <xf numFmtId="0" fontId="7" fillId="2" borderId="0" xfId="0" applyFont="1" applyFill="1"/>
    <xf numFmtId="0" fontId="20" fillId="0" borderId="8" xfId="0" applyFont="1" applyBorder="1"/>
    <xf numFmtId="0" fontId="7" fillId="2" borderId="9" xfId="0" applyFont="1" applyFill="1" applyBorder="1"/>
    <xf numFmtId="0" fontId="7" fillId="2" borderId="5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/>
    </xf>
    <xf numFmtId="0" fontId="20" fillId="0" borderId="8" xfId="0" applyFont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14" fontId="0" fillId="2" borderId="9" xfId="0" quotePrefix="1" applyNumberFormat="1" applyFill="1" applyBorder="1"/>
    <xf numFmtId="14" fontId="0" fillId="2" borderId="8" xfId="0" quotePrefix="1" applyNumberFormat="1" applyFill="1" applyBorder="1"/>
    <xf numFmtId="0" fontId="37" fillId="0" borderId="8" xfId="0" applyFont="1" applyBorder="1"/>
    <xf numFmtId="0" fontId="37" fillId="0" borderId="8" xfId="0" applyFont="1" applyBorder="1" applyAlignment="1">
      <alignment horizontal="left"/>
    </xf>
    <xf numFmtId="0" fontId="37" fillId="0" borderId="8" xfId="0" applyFont="1" applyBorder="1" applyAlignment="1">
      <alignment horizontal="center"/>
    </xf>
    <xf numFmtId="11" fontId="37" fillId="0" borderId="8" xfId="0" applyNumberFormat="1" applyFont="1" applyBorder="1" applyAlignment="1">
      <alignment horizontal="left"/>
    </xf>
    <xf numFmtId="0" fontId="38" fillId="0" borderId="8" xfId="0" applyFont="1" applyBorder="1" applyAlignment="1">
      <alignment horizontal="left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center" vertical="center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8" xfId="0" quotePrefix="1" applyNumberForma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10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43" applyFont="1" applyAlignment="1">
      <alignment horizontal="left" vertical="center"/>
    </xf>
    <xf numFmtId="0" fontId="9" fillId="0" borderId="0" xfId="43" applyFont="1" applyAlignment="1">
      <alignment horizontal="center" vertical="center"/>
    </xf>
    <xf numFmtId="0" fontId="9" fillId="0" borderId="0" xfId="43" applyFont="1" applyAlignment="1">
      <alignment horizontal="left"/>
    </xf>
    <xf numFmtId="0" fontId="9" fillId="0" borderId="0" xfId="43" applyFont="1" applyAlignment="1">
      <alignment horizontal="center"/>
    </xf>
    <xf numFmtId="0" fontId="47" fillId="0" borderId="0" xfId="43" applyFont="1"/>
    <xf numFmtId="0" fontId="47" fillId="0" borderId="0" xfId="43" applyFont="1" applyAlignment="1">
      <alignment horizontal="center" wrapText="1"/>
    </xf>
    <xf numFmtId="0" fontId="47" fillId="0" borderId="0" xfId="43" applyFont="1" applyAlignment="1">
      <alignment horizontal="left" wrapText="1"/>
    </xf>
    <xf numFmtId="0" fontId="9" fillId="0" borderId="0" xfId="43" applyFont="1"/>
    <xf numFmtId="0" fontId="9" fillId="0" borderId="0" xfId="43" applyFont="1" applyAlignment="1">
      <alignment horizontal="center" wrapText="1"/>
    </xf>
    <xf numFmtId="0" fontId="9" fillId="0" borderId="0" xfId="43" applyFont="1" applyAlignment="1">
      <alignment horizontal="left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43" applyFont="1"/>
    <xf numFmtId="0" fontId="36" fillId="0" borderId="8" xfId="0" applyFont="1" applyBorder="1" applyAlignment="1">
      <alignment horizontal="left" vertical="center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left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 wrapText="1"/>
    </xf>
    <xf numFmtId="0" fontId="48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left" vertical="center" wrapText="1"/>
      <protection locked="0"/>
    </xf>
    <xf numFmtId="165" fontId="48" fillId="0" borderId="0" xfId="0" applyNumberFormat="1" applyFont="1" applyAlignment="1">
      <alignment horizontal="left" vertical="center" wrapText="1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20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quotePrefix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13" fillId="0" borderId="31" xfId="0" applyFont="1" applyBorder="1" applyAlignment="1">
      <alignment vertical="center"/>
    </xf>
    <xf numFmtId="0" fontId="0" fillId="0" borderId="31" xfId="0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7" fillId="2" borderId="8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6" borderId="23" xfId="0" applyFill="1" applyBorder="1" applyAlignment="1">
      <alignment vertical="center"/>
    </xf>
    <xf numFmtId="0" fontId="10" fillId="26" borderId="24" xfId="0" applyFont="1" applyFill="1" applyBorder="1" applyAlignment="1">
      <alignment vertical="center"/>
    </xf>
    <xf numFmtId="0" fontId="41" fillId="0" borderId="32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41" fillId="0" borderId="2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6" borderId="25" xfId="0" applyFill="1" applyBorder="1" applyAlignment="1">
      <alignment vertical="center"/>
    </xf>
    <xf numFmtId="0" fontId="10" fillId="26" borderId="26" xfId="0" applyFont="1" applyFill="1" applyBorder="1" applyAlignment="1">
      <alignment vertical="center"/>
    </xf>
    <xf numFmtId="0" fontId="41" fillId="0" borderId="33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41" fillId="0" borderId="2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27" borderId="25" xfId="0" applyFill="1" applyBorder="1" applyAlignment="1">
      <alignment vertical="center"/>
    </xf>
    <xf numFmtId="0" fontId="10" fillId="28" borderId="26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27" borderId="25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6" borderId="27" xfId="0" applyFill="1" applyBorder="1" applyAlignment="1">
      <alignment vertical="center"/>
    </xf>
    <xf numFmtId="0" fontId="10" fillId="26" borderId="28" xfId="0" applyFont="1" applyFill="1" applyBorder="1" applyAlignment="1">
      <alignment vertical="center"/>
    </xf>
    <xf numFmtId="0" fontId="41" fillId="0" borderId="34" xfId="0" applyFont="1" applyBorder="1" applyAlignment="1">
      <alignment vertical="center"/>
    </xf>
    <xf numFmtId="0" fontId="41" fillId="0" borderId="2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13" fillId="0" borderId="0" xfId="0" applyFont="1" applyAlignment="1">
      <alignment vertical="center"/>
    </xf>
    <xf numFmtId="0" fontId="0" fillId="2" borderId="17" xfId="0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2" borderId="18" xfId="0" applyFill="1" applyBorder="1" applyAlignment="1">
      <alignment vertical="center"/>
    </xf>
    <xf numFmtId="0" fontId="15" fillId="0" borderId="25" xfId="0" applyFont="1" applyBorder="1" applyAlignment="1">
      <alignment vertical="center"/>
    </xf>
    <xf numFmtId="2" fontId="13" fillId="0" borderId="0" xfId="0" applyNumberFormat="1" applyFont="1" applyAlignment="1">
      <alignment vertical="center"/>
    </xf>
    <xf numFmtId="0" fontId="0" fillId="2" borderId="9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" fontId="1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44" fillId="28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8" xfId="0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22" fontId="13" fillId="0" borderId="0" xfId="0" applyNumberFormat="1" applyFont="1" applyAlignment="1">
      <alignment vertical="center"/>
    </xf>
    <xf numFmtId="0" fontId="45" fillId="0" borderId="0" xfId="0" applyFont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14" fontId="0" fillId="2" borderId="9" xfId="0" quotePrefix="1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9" fillId="0" borderId="0" xfId="0" applyFont="1" applyAlignment="1">
      <alignment horizontal="left"/>
    </xf>
    <xf numFmtId="0" fontId="48" fillId="0" borderId="0" xfId="0" applyFont="1" applyAlignment="1" applyProtection="1">
      <alignment horizontal="center" vertical="center"/>
      <protection locked="0"/>
    </xf>
    <xf numFmtId="165" fontId="48" fillId="0" borderId="0" xfId="0" applyNumberFormat="1" applyFont="1" applyAlignment="1" applyProtection="1">
      <alignment horizontal="left"/>
      <protection locked="0"/>
    </xf>
    <xf numFmtId="167" fontId="48" fillId="0" borderId="0" xfId="0" applyNumberFormat="1" applyFont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center"/>
      <protection locked="0"/>
    </xf>
    <xf numFmtId="0" fontId="0" fillId="2" borderId="35" xfId="0" applyFill="1" applyBorder="1"/>
    <xf numFmtId="0" fontId="0" fillId="2" borderId="36" xfId="0" applyFill="1" applyBorder="1"/>
    <xf numFmtId="0" fontId="0" fillId="29" borderId="37" xfId="0" applyFill="1" applyBorder="1" applyAlignment="1">
      <alignment horizontal="right" vertical="center"/>
    </xf>
    <xf numFmtId="0" fontId="50" fillId="2" borderId="39" xfId="0" applyFont="1" applyFill="1" applyBorder="1" applyAlignment="1">
      <alignment horizontal="right" vertical="center"/>
    </xf>
    <xf numFmtId="0" fontId="50" fillId="2" borderId="41" xfId="0" applyFont="1" applyFill="1" applyBorder="1" applyAlignment="1">
      <alignment horizontal="right" vertical="center"/>
    </xf>
    <xf numFmtId="0" fontId="4" fillId="2" borderId="40" xfId="0" applyFont="1" applyFill="1" applyBorder="1"/>
    <xf numFmtId="0" fontId="51" fillId="2" borderId="40" xfId="0" applyFont="1" applyFill="1" applyBorder="1"/>
    <xf numFmtId="22" fontId="51" fillId="2" borderId="40" xfId="0" applyNumberFormat="1" applyFont="1" applyFill="1" applyBorder="1"/>
    <xf numFmtId="22" fontId="51" fillId="2" borderId="42" xfId="0" applyNumberFormat="1" applyFont="1" applyFill="1" applyBorder="1"/>
    <xf numFmtId="0" fontId="10" fillId="29" borderId="38" xfId="0" applyFont="1" applyFill="1" applyBorder="1"/>
    <xf numFmtId="0" fontId="0" fillId="2" borderId="3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9" borderId="38" xfId="0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51" fillId="2" borderId="40" xfId="0" applyFont="1" applyFill="1" applyBorder="1" applyAlignment="1">
      <alignment vertical="center"/>
    </xf>
    <xf numFmtId="22" fontId="51" fillId="2" borderId="40" xfId="0" applyNumberFormat="1" applyFont="1" applyFill="1" applyBorder="1" applyAlignment="1">
      <alignment vertical="center"/>
    </xf>
    <xf numFmtId="22" fontId="51" fillId="2" borderId="42" xfId="0" applyNumberFormat="1" applyFont="1" applyFill="1" applyBorder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And -- O-C Diagr.</a:t>
            </a:r>
          </a:p>
        </c:rich>
      </c:tx>
      <c:layout>
        <c:manualLayout>
          <c:xMode val="edge"/>
          <c:yMode val="edge"/>
          <c:x val="0.379728002986011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7318174196128"/>
          <c:y val="0.13836520478701353"/>
          <c:w val="0.80332888388870138"/>
          <c:h val="0.647800731502836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1'!$H$21:$H$969</c:f>
              <c:numCache>
                <c:formatCode>General</c:formatCode>
                <c:ptCount val="949"/>
                <c:pt idx="0">
                  <c:v>-0.15739040000335081</c:v>
                </c:pt>
                <c:pt idx="1">
                  <c:v>-0.1660704000005353</c:v>
                </c:pt>
                <c:pt idx="2">
                  <c:v>-0.14555040000232111</c:v>
                </c:pt>
                <c:pt idx="3">
                  <c:v>-0.1612704000017402</c:v>
                </c:pt>
                <c:pt idx="4">
                  <c:v>-0.15571040000213543</c:v>
                </c:pt>
                <c:pt idx="5">
                  <c:v>-0.15663040000072215</c:v>
                </c:pt>
                <c:pt idx="6">
                  <c:v>-0.13507040000331472</c:v>
                </c:pt>
                <c:pt idx="7">
                  <c:v>-0.12855040000067675</c:v>
                </c:pt>
                <c:pt idx="8">
                  <c:v>-0.12247040000147535</c:v>
                </c:pt>
                <c:pt idx="9">
                  <c:v>-0.11543040000105975</c:v>
                </c:pt>
                <c:pt idx="10">
                  <c:v>-8.574880000014673E-2</c:v>
                </c:pt>
                <c:pt idx="11">
                  <c:v>-0.10832479999953648</c:v>
                </c:pt>
                <c:pt idx="12">
                  <c:v>-0.10129759999836097</c:v>
                </c:pt>
                <c:pt idx="13">
                  <c:v>-0.10590080000110902</c:v>
                </c:pt>
                <c:pt idx="14">
                  <c:v>-0.11242240000137826</c:v>
                </c:pt>
                <c:pt idx="15">
                  <c:v>-0.10860160000083852</c:v>
                </c:pt>
                <c:pt idx="16">
                  <c:v>-0.11475360000258661</c:v>
                </c:pt>
                <c:pt idx="17">
                  <c:v>-0.11280160000387696</c:v>
                </c:pt>
                <c:pt idx="18">
                  <c:v>-0.1129456000016944</c:v>
                </c:pt>
                <c:pt idx="19">
                  <c:v>-0.10952160000306321</c:v>
                </c:pt>
                <c:pt idx="20">
                  <c:v>-0.10749440000290633</c:v>
                </c:pt>
                <c:pt idx="21">
                  <c:v>-0.1072496000015235</c:v>
                </c:pt>
                <c:pt idx="22">
                  <c:v>-0.10619519999818294</c:v>
                </c:pt>
                <c:pt idx="23">
                  <c:v>-0.10777120000057039</c:v>
                </c:pt>
                <c:pt idx="24">
                  <c:v>-0.11139040000125533</c:v>
                </c:pt>
                <c:pt idx="25">
                  <c:v>-0.10979520000182674</c:v>
                </c:pt>
                <c:pt idx="26">
                  <c:v>-0.10327039999901899</c:v>
                </c:pt>
                <c:pt idx="27">
                  <c:v>-0.11037280000527971</c:v>
                </c:pt>
                <c:pt idx="28">
                  <c:v>-0.10492160000285367</c:v>
                </c:pt>
                <c:pt idx="29">
                  <c:v>-0.10164160000203992</c:v>
                </c:pt>
                <c:pt idx="30">
                  <c:v>-0.10924480000176118</c:v>
                </c:pt>
                <c:pt idx="31">
                  <c:v>-0.10726880000220262</c:v>
                </c:pt>
                <c:pt idx="32">
                  <c:v>-0.10687040000266279</c:v>
                </c:pt>
                <c:pt idx="33">
                  <c:v>-0.10574240000278223</c:v>
                </c:pt>
                <c:pt idx="34">
                  <c:v>-0.10680480000155512</c:v>
                </c:pt>
                <c:pt idx="35">
                  <c:v>-0.10695679999844288</c:v>
                </c:pt>
                <c:pt idx="36">
                  <c:v>-0.10449920000246493</c:v>
                </c:pt>
                <c:pt idx="37">
                  <c:v>-0.10376800000085495</c:v>
                </c:pt>
                <c:pt idx="38">
                  <c:v>-9.8108800000773044E-2</c:v>
                </c:pt>
                <c:pt idx="39">
                  <c:v>-0.10165760000018054</c:v>
                </c:pt>
                <c:pt idx="40">
                  <c:v>-0.10332960000232561</c:v>
                </c:pt>
                <c:pt idx="41">
                  <c:v>-0.10230239999873447</c:v>
                </c:pt>
                <c:pt idx="42">
                  <c:v>-9.4427200001518941E-2</c:v>
                </c:pt>
                <c:pt idx="43">
                  <c:v>-9.4404800001939293E-2</c:v>
                </c:pt>
                <c:pt idx="44">
                  <c:v>-0.10937759999796981</c:v>
                </c:pt>
                <c:pt idx="45">
                  <c:v>-9.035040000162553E-2</c:v>
                </c:pt>
                <c:pt idx="46">
                  <c:v>-0.10257280000223545</c:v>
                </c:pt>
                <c:pt idx="47">
                  <c:v>-9.4230400001833914E-2</c:v>
                </c:pt>
                <c:pt idx="48">
                  <c:v>-8.7806399998953566E-2</c:v>
                </c:pt>
                <c:pt idx="49">
                  <c:v>-0.10060480000174721</c:v>
                </c:pt>
                <c:pt idx="50">
                  <c:v>-9.4153600002755411E-2</c:v>
                </c:pt>
                <c:pt idx="51">
                  <c:v>-0.10482720000072732</c:v>
                </c:pt>
                <c:pt idx="52">
                  <c:v>-0.1099711999995634</c:v>
                </c:pt>
                <c:pt idx="53">
                  <c:v>-0.10764960000233259</c:v>
                </c:pt>
                <c:pt idx="54">
                  <c:v>-9.9830400002247188E-2</c:v>
                </c:pt>
                <c:pt idx="55">
                  <c:v>-0.10657759999958216</c:v>
                </c:pt>
                <c:pt idx="56">
                  <c:v>-9.687359999952605E-2</c:v>
                </c:pt>
                <c:pt idx="57">
                  <c:v>-8.5972800003219163E-2</c:v>
                </c:pt>
                <c:pt idx="58">
                  <c:v>-9.3337600002996624E-2</c:v>
                </c:pt>
                <c:pt idx="59">
                  <c:v>-9.2190399998798966E-2</c:v>
                </c:pt>
                <c:pt idx="60">
                  <c:v>-9.2507199999090517E-2</c:v>
                </c:pt>
                <c:pt idx="61">
                  <c:v>-9.0718400002515409E-2</c:v>
                </c:pt>
                <c:pt idx="62">
                  <c:v>-8.9852799999789568E-2</c:v>
                </c:pt>
                <c:pt idx="63">
                  <c:v>-8.7969600001088111E-2</c:v>
                </c:pt>
                <c:pt idx="64">
                  <c:v>-8.6475200001586927E-2</c:v>
                </c:pt>
                <c:pt idx="65">
                  <c:v>-7.2140799999033334E-2</c:v>
                </c:pt>
                <c:pt idx="66">
                  <c:v>-6.4151999999012332E-2</c:v>
                </c:pt>
                <c:pt idx="67">
                  <c:v>-6.7835199999535689E-2</c:v>
                </c:pt>
                <c:pt idx="68">
                  <c:v>-6.233760000395705E-2</c:v>
                </c:pt>
                <c:pt idx="69">
                  <c:v>-3.3219200005987659E-2</c:v>
                </c:pt>
                <c:pt idx="70">
                  <c:v>-2.6169600001594517E-2</c:v>
                </c:pt>
                <c:pt idx="71">
                  <c:v>-3.0041600002732594E-2</c:v>
                </c:pt>
                <c:pt idx="72">
                  <c:v>-2.8257600002689287E-2</c:v>
                </c:pt>
                <c:pt idx="73">
                  <c:v>-2.9488000000128523E-2</c:v>
                </c:pt>
                <c:pt idx="74">
                  <c:v>-2.7803199998743366E-2</c:v>
                </c:pt>
                <c:pt idx="75">
                  <c:v>-3.0632000001787674E-2</c:v>
                </c:pt>
                <c:pt idx="76">
                  <c:v>-2.3705600004177541E-2</c:v>
                </c:pt>
                <c:pt idx="77">
                  <c:v>-2.4924800003645942E-2</c:v>
                </c:pt>
                <c:pt idx="78">
                  <c:v>-6.9504000057349913E-3</c:v>
                </c:pt>
                <c:pt idx="79">
                  <c:v>-6.9504000057349913E-3</c:v>
                </c:pt>
                <c:pt idx="80">
                  <c:v>-9.3439999982365407E-3</c:v>
                </c:pt>
                <c:pt idx="81">
                  <c:v>-1.4316800006781705E-2</c:v>
                </c:pt>
                <c:pt idx="82">
                  <c:v>-2.5531200000841636E-2</c:v>
                </c:pt>
                <c:pt idx="83">
                  <c:v>-1.0017599997809157E-2</c:v>
                </c:pt>
                <c:pt idx="84">
                  <c:v>-7.1968000047490932E-3</c:v>
                </c:pt>
                <c:pt idx="85">
                  <c:v>-6.8400000018300489E-3</c:v>
                </c:pt>
                <c:pt idx="87">
                  <c:v>-3.7632000021403655E-3</c:v>
                </c:pt>
                <c:pt idx="88">
                  <c:v>-8.339199994225055E-3</c:v>
                </c:pt>
                <c:pt idx="89">
                  <c:v>-5.3391999972518533E-3</c:v>
                </c:pt>
                <c:pt idx="90">
                  <c:v>-3.2289599999785423E-2</c:v>
                </c:pt>
                <c:pt idx="91">
                  <c:v>-1.1383999997633509E-2</c:v>
                </c:pt>
                <c:pt idx="92">
                  <c:v>-1.0384000001067761E-2</c:v>
                </c:pt>
                <c:pt idx="93">
                  <c:v>-1.0384000001067761E-2</c:v>
                </c:pt>
                <c:pt idx="111">
                  <c:v>7.0080000296002254E-4</c:v>
                </c:pt>
                <c:pt idx="112">
                  <c:v>-1.9847999996272847E-2</c:v>
                </c:pt>
                <c:pt idx="117">
                  <c:v>2.0640000002458692E-3</c:v>
                </c:pt>
                <c:pt idx="118">
                  <c:v>-2.1052800002507865E-2</c:v>
                </c:pt>
                <c:pt idx="120">
                  <c:v>-4.191999978502281E-4</c:v>
                </c:pt>
                <c:pt idx="123">
                  <c:v>-8.339199994225055E-3</c:v>
                </c:pt>
                <c:pt idx="124">
                  <c:v>-4.3120000045746565E-3</c:v>
                </c:pt>
                <c:pt idx="125">
                  <c:v>-1.1075199996412266E-2</c:v>
                </c:pt>
                <c:pt idx="126">
                  <c:v>-3.4534400001575705E-2</c:v>
                </c:pt>
                <c:pt idx="127">
                  <c:v>1.7807999996875878E-2</c:v>
                </c:pt>
                <c:pt idx="128">
                  <c:v>-1.6651199999614619E-2</c:v>
                </c:pt>
                <c:pt idx="129">
                  <c:v>-8.104000000457745E-3</c:v>
                </c:pt>
                <c:pt idx="130">
                  <c:v>-1.948640000045998E-2</c:v>
                </c:pt>
                <c:pt idx="131">
                  <c:v>2.1760000017820857E-3</c:v>
                </c:pt>
                <c:pt idx="133">
                  <c:v>2.6926400001684669E-2</c:v>
                </c:pt>
                <c:pt idx="134">
                  <c:v>3.8015999962226488E-3</c:v>
                </c:pt>
                <c:pt idx="135">
                  <c:v>2.5200000018230639E-3</c:v>
                </c:pt>
                <c:pt idx="136">
                  <c:v>5.5199999987962656E-3</c:v>
                </c:pt>
                <c:pt idx="137">
                  <c:v>6.5200000026379712E-3</c:v>
                </c:pt>
                <c:pt idx="138">
                  <c:v>5.6575999988126568E-3</c:v>
                </c:pt>
                <c:pt idx="139">
                  <c:v>-5.7167999984812923E-3</c:v>
                </c:pt>
                <c:pt idx="140">
                  <c:v>-1.3904000006732531E-3</c:v>
                </c:pt>
                <c:pt idx="141">
                  <c:v>-3.9040000410750508E-4</c:v>
                </c:pt>
                <c:pt idx="142">
                  <c:v>7.0063999955891632E-3</c:v>
                </c:pt>
                <c:pt idx="143">
                  <c:v>-1.5352000002167188E-2</c:v>
                </c:pt>
                <c:pt idx="144">
                  <c:v>7.8399999620160088E-4</c:v>
                </c:pt>
                <c:pt idx="145">
                  <c:v>-7.8192000000854023E-3</c:v>
                </c:pt>
                <c:pt idx="146">
                  <c:v>1.1807999981101602E-3</c:v>
                </c:pt>
                <c:pt idx="147">
                  <c:v>1.7136000024038367E-3</c:v>
                </c:pt>
                <c:pt idx="148">
                  <c:v>9.6351999964099377E-3</c:v>
                </c:pt>
                <c:pt idx="150">
                  <c:v>-1.6688000032445416E-3</c:v>
                </c:pt>
                <c:pt idx="151">
                  <c:v>-6.1439999990398064E-4</c:v>
                </c:pt>
                <c:pt idx="154">
                  <c:v>-1.0689599999750499E-2</c:v>
                </c:pt>
                <c:pt idx="164">
                  <c:v>8.0463999984203838E-3</c:v>
                </c:pt>
                <c:pt idx="166">
                  <c:v>-2.6272000031895004E-3</c:v>
                </c:pt>
                <c:pt idx="167">
                  <c:v>3.3727999980328605E-3</c:v>
                </c:pt>
                <c:pt idx="210">
                  <c:v>6.4175999941653572E-3</c:v>
                </c:pt>
                <c:pt idx="240">
                  <c:v>1.1113599997770507E-2</c:v>
                </c:pt>
                <c:pt idx="241">
                  <c:v>1.5113599998585414E-2</c:v>
                </c:pt>
                <c:pt idx="316">
                  <c:v>2.6272000031895004E-3</c:v>
                </c:pt>
                <c:pt idx="325">
                  <c:v>-4.2553599996608682E-2</c:v>
                </c:pt>
                <c:pt idx="346">
                  <c:v>2.2367999998095911E-2</c:v>
                </c:pt>
                <c:pt idx="348">
                  <c:v>8.2895999948959798E-3</c:v>
                </c:pt>
                <c:pt idx="349">
                  <c:v>1.3289599999552593E-2</c:v>
                </c:pt>
                <c:pt idx="350">
                  <c:v>2.2713600003044121E-2</c:v>
                </c:pt>
                <c:pt idx="352">
                  <c:v>2.1763199998531491E-2</c:v>
                </c:pt>
                <c:pt idx="354">
                  <c:v>3.7182399995799642E-2</c:v>
                </c:pt>
                <c:pt idx="355">
                  <c:v>1.4566400001058355E-2</c:v>
                </c:pt>
                <c:pt idx="356">
                  <c:v>1.9072000002779532E-2</c:v>
                </c:pt>
                <c:pt idx="357">
                  <c:v>2.331679999770131E-2</c:v>
                </c:pt>
                <c:pt idx="358">
                  <c:v>1.9371200003661215E-2</c:v>
                </c:pt>
                <c:pt idx="362">
                  <c:v>2.9168000000936445E-2</c:v>
                </c:pt>
                <c:pt idx="368">
                  <c:v>2.8331200002867263E-2</c:v>
                </c:pt>
                <c:pt idx="369">
                  <c:v>2.8331200002867263E-2</c:v>
                </c:pt>
                <c:pt idx="372">
                  <c:v>2.6952000000164844E-2</c:v>
                </c:pt>
                <c:pt idx="373">
                  <c:v>2.5150399997073691E-2</c:v>
                </c:pt>
                <c:pt idx="384">
                  <c:v>3.3660799999779556E-2</c:v>
                </c:pt>
                <c:pt idx="388">
                  <c:v>3.2444800002849661E-2</c:v>
                </c:pt>
                <c:pt idx="392">
                  <c:v>3.51647999996203E-2</c:v>
                </c:pt>
                <c:pt idx="395">
                  <c:v>3.5008000006200746E-2</c:v>
                </c:pt>
                <c:pt idx="396">
                  <c:v>3.711680000560591E-2</c:v>
                </c:pt>
                <c:pt idx="398">
                  <c:v>3.2699199997296091E-2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35-485A-80CB-DD7E89124EE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1'!$I$21:$I$969</c:f>
              <c:numCache>
                <c:formatCode>General</c:formatCode>
                <c:ptCount val="949"/>
                <c:pt idx="86">
                  <c:v>-3.4320000049774535E-3</c:v>
                </c:pt>
                <c:pt idx="94">
                  <c:v>5.0191999980597757E-3</c:v>
                </c:pt>
                <c:pt idx="95">
                  <c:v>-1.6627200006041676E-2</c:v>
                </c:pt>
                <c:pt idx="96">
                  <c:v>-1.1627200001385063E-2</c:v>
                </c:pt>
                <c:pt idx="97">
                  <c:v>3.0688000042573549E-3</c:v>
                </c:pt>
                <c:pt idx="98">
                  <c:v>-7.8463999961968511E-3</c:v>
                </c:pt>
                <c:pt idx="99">
                  <c:v>-1.1025600004359148E-2</c:v>
                </c:pt>
                <c:pt idx="100">
                  <c:v>-9.7263999996357597E-3</c:v>
                </c:pt>
                <c:pt idx="101">
                  <c:v>-5.7263999988208525E-3</c:v>
                </c:pt>
                <c:pt idx="102">
                  <c:v>-1.3727999976254068E-3</c:v>
                </c:pt>
                <c:pt idx="103">
                  <c:v>1.2687999987974763E-3</c:v>
                </c:pt>
                <c:pt idx="104">
                  <c:v>-2.6768000025185756E-3</c:v>
                </c:pt>
                <c:pt idx="105">
                  <c:v>-7.649600003787782E-3</c:v>
                </c:pt>
                <c:pt idx="106">
                  <c:v>-1.8225599997094832E-2</c:v>
                </c:pt>
                <c:pt idx="107">
                  <c:v>7.9919999989215285E-3</c:v>
                </c:pt>
                <c:pt idx="108">
                  <c:v>-3.3423999993829057E-3</c:v>
                </c:pt>
                <c:pt idx="109">
                  <c:v>-1.4918400003807619E-2</c:v>
                </c:pt>
                <c:pt idx="110">
                  <c:v>-1.6095999999379274E-2</c:v>
                </c:pt>
                <c:pt idx="113">
                  <c:v>-1.0000000038417056E-3</c:v>
                </c:pt>
                <c:pt idx="114">
                  <c:v>0</c:v>
                </c:pt>
                <c:pt idx="115">
                  <c:v>-9.1247999953338876E-3</c:v>
                </c:pt>
                <c:pt idx="116">
                  <c:v>-1.7632000017329119E-3</c:v>
                </c:pt>
                <c:pt idx="119">
                  <c:v>4.7679999988758937E-3</c:v>
                </c:pt>
                <c:pt idx="121">
                  <c:v>3.3663999929558486E-3</c:v>
                </c:pt>
                <c:pt idx="122">
                  <c:v>-5.8687999990070239E-3</c:v>
                </c:pt>
                <c:pt idx="132">
                  <c:v>-2.9488000000128523E-3</c:v>
                </c:pt>
                <c:pt idx="149">
                  <c:v>1.0510400003113318E-2</c:v>
                </c:pt>
                <c:pt idx="152">
                  <c:v>-7.136000000173226E-3</c:v>
                </c:pt>
                <c:pt idx="153">
                  <c:v>8.4352000048966147E-3</c:v>
                </c:pt>
                <c:pt idx="155">
                  <c:v>9.5952000046963803E-3</c:v>
                </c:pt>
                <c:pt idx="156">
                  <c:v>-4.7792000041226856E-3</c:v>
                </c:pt>
                <c:pt idx="157">
                  <c:v>-3.7520000041695312E-3</c:v>
                </c:pt>
                <c:pt idx="158">
                  <c:v>-6.881599998450838E-3</c:v>
                </c:pt>
                <c:pt idx="159">
                  <c:v>-1.0011200000008103E-2</c:v>
                </c:pt>
                <c:pt idx="160">
                  <c:v>-7.1632000035606325E-3</c:v>
                </c:pt>
                <c:pt idx="161">
                  <c:v>4.942399995343294E-3</c:v>
                </c:pt>
                <c:pt idx="162">
                  <c:v>-6.801600000471808E-3</c:v>
                </c:pt>
                <c:pt idx="163">
                  <c:v>-1.6350400001101661E-2</c:v>
                </c:pt>
                <c:pt idx="165">
                  <c:v>1.752479999413481E-2</c:v>
                </c:pt>
                <c:pt idx="168">
                  <c:v>3.3679999978630804E-3</c:v>
                </c:pt>
                <c:pt idx="169">
                  <c:v>-7.2704000049270689E-3</c:v>
                </c:pt>
                <c:pt idx="170">
                  <c:v>1.2246400001458824E-2</c:v>
                </c:pt>
                <c:pt idx="171">
                  <c:v>-4.6719999954802915E-3</c:v>
                </c:pt>
                <c:pt idx="172">
                  <c:v>-2.8944000005139969E-3</c:v>
                </c:pt>
                <c:pt idx="173">
                  <c:v>-9.4976000036695041E-3</c:v>
                </c:pt>
                <c:pt idx="174">
                  <c:v>8.529600003384985E-3</c:v>
                </c:pt>
                <c:pt idx="175">
                  <c:v>-7.0399999822257087E-4</c:v>
                </c:pt>
                <c:pt idx="176">
                  <c:v>-4.6495999995386228E-3</c:v>
                </c:pt>
                <c:pt idx="177">
                  <c:v>-2.5279999681515619E-4</c:v>
                </c:pt>
                <c:pt idx="178">
                  <c:v>-4.0479999734088778E-4</c:v>
                </c:pt>
                <c:pt idx="179">
                  <c:v>9.0191999988746829E-3</c:v>
                </c:pt>
                <c:pt idx="180">
                  <c:v>-6.1055999976815656E-3</c:v>
                </c:pt>
                <c:pt idx="181">
                  <c:v>-1.1216000057174824E-3</c:v>
                </c:pt>
                <c:pt idx="182">
                  <c:v>-1.719520000187913E-2</c:v>
                </c:pt>
                <c:pt idx="183">
                  <c:v>-1.1195200000656769E-2</c:v>
                </c:pt>
                <c:pt idx="184">
                  <c:v>6.076799996662885E-3</c:v>
                </c:pt>
                <c:pt idx="185">
                  <c:v>-6.2400000024354085E-4</c:v>
                </c:pt>
                <c:pt idx="186">
                  <c:v>-1.1728000026778318E-3</c:v>
                </c:pt>
                <c:pt idx="187">
                  <c:v>1.8272000015713274E-3</c:v>
                </c:pt>
                <c:pt idx="188">
                  <c:v>4.8271999985445291E-3</c:v>
                </c:pt>
                <c:pt idx="189">
                  <c:v>-1.2091199998394586E-2</c:v>
                </c:pt>
                <c:pt idx="190">
                  <c:v>5.0783999977284111E-3</c:v>
                </c:pt>
                <c:pt idx="191">
                  <c:v>-6.6912000038428232E-3</c:v>
                </c:pt>
                <c:pt idx="192">
                  <c:v>-2.516799999284558E-3</c:v>
                </c:pt>
                <c:pt idx="193">
                  <c:v>5.4831999950692989E-3</c:v>
                </c:pt>
                <c:pt idx="194">
                  <c:v>7.4831999954767525E-3</c:v>
                </c:pt>
                <c:pt idx="195">
                  <c:v>8.4831999993184581E-3</c:v>
                </c:pt>
                <c:pt idx="196">
                  <c:v>3.3119999716291204E-4</c:v>
                </c:pt>
                <c:pt idx="197">
                  <c:v>3.3311999941361137E-3</c:v>
                </c:pt>
                <c:pt idx="198">
                  <c:v>-1.0704000014811754E-3</c:v>
                </c:pt>
                <c:pt idx="199">
                  <c:v>9.9135999989812262E-3</c:v>
                </c:pt>
                <c:pt idx="200">
                  <c:v>4.5551999937742949E-3</c:v>
                </c:pt>
                <c:pt idx="201">
                  <c:v>3.9088000048650429E-3</c:v>
                </c:pt>
                <c:pt idx="202">
                  <c:v>-8.8192000039271079E-3</c:v>
                </c:pt>
                <c:pt idx="203">
                  <c:v>5.6320000003324822E-3</c:v>
                </c:pt>
                <c:pt idx="204">
                  <c:v>-8.944000001065433E-3</c:v>
                </c:pt>
                <c:pt idx="205">
                  <c:v>-6.8800000008195639E-5</c:v>
                </c:pt>
                <c:pt idx="206">
                  <c:v>3.6800003726966679E-5</c:v>
                </c:pt>
                <c:pt idx="207">
                  <c:v>5.0368000011076219E-3</c:v>
                </c:pt>
                <c:pt idx="208">
                  <c:v>5.0368000011076219E-3</c:v>
                </c:pt>
                <c:pt idx="209">
                  <c:v>7.0368000015150756E-3</c:v>
                </c:pt>
                <c:pt idx="211">
                  <c:v>8.1407999969087541E-3</c:v>
                </c:pt>
                <c:pt idx="212">
                  <c:v>1.5483199997106567E-2</c:v>
                </c:pt>
                <c:pt idx="213">
                  <c:v>4.5104000018909574E-3</c:v>
                </c:pt>
                <c:pt idx="214">
                  <c:v>1.0323200003767852E-2</c:v>
                </c:pt>
                <c:pt idx="217">
                  <c:v>-5.1088000036543235E-3</c:v>
                </c:pt>
                <c:pt idx="218">
                  <c:v>6.2335999973583966E-3</c:v>
                </c:pt>
                <c:pt idx="219">
                  <c:v>-8.7391999986721203E-3</c:v>
                </c:pt>
                <c:pt idx="220">
                  <c:v>3.5328000012668781E-3</c:v>
                </c:pt>
                <c:pt idx="221">
                  <c:v>2.1759999799542129E-4</c:v>
                </c:pt>
                <c:pt idx="222">
                  <c:v>7.5599999981932342E-3</c:v>
                </c:pt>
                <c:pt idx="223">
                  <c:v>1.0587199998553842E-2</c:v>
                </c:pt>
                <c:pt idx="224">
                  <c:v>-9.8879999859491363E-4</c:v>
                </c:pt>
                <c:pt idx="225">
                  <c:v>-1.2576000008266419E-3</c:v>
                </c:pt>
                <c:pt idx="226">
                  <c:v>-1.2576000008266419E-3</c:v>
                </c:pt>
                <c:pt idx="227">
                  <c:v>1.1617600001045503E-2</c:v>
                </c:pt>
                <c:pt idx="228">
                  <c:v>-1.5343999984906986E-3</c:v>
                </c:pt>
                <c:pt idx="235">
                  <c:v>1.7188799996802118E-2</c:v>
                </c:pt>
                <c:pt idx="236">
                  <c:v>1.5424000011989847E-3</c:v>
                </c:pt>
                <c:pt idx="237">
                  <c:v>-7.9519999999320135E-3</c:v>
                </c:pt>
                <c:pt idx="242">
                  <c:v>1.2798399999155663E-2</c:v>
                </c:pt>
                <c:pt idx="243">
                  <c:v>-1.9023999993805774E-3</c:v>
                </c:pt>
                <c:pt idx="244">
                  <c:v>-1.4784000013605691E-3</c:v>
                </c:pt>
                <c:pt idx="245">
                  <c:v>-5.6576000060886145E-3</c:v>
                </c:pt>
                <c:pt idx="246">
                  <c:v>-5.0032000071951188E-3</c:v>
                </c:pt>
                <c:pt idx="247">
                  <c:v>-5.0032000071951188E-3</c:v>
                </c:pt>
                <c:pt idx="248">
                  <c:v>-4.0032000033534132E-3</c:v>
                </c:pt>
                <c:pt idx="249">
                  <c:v>-6.2800000014249235E-3</c:v>
                </c:pt>
                <c:pt idx="250">
                  <c:v>1.720000000204891E-3</c:v>
                </c:pt>
                <c:pt idx="251">
                  <c:v>3.7200000006123446E-3</c:v>
                </c:pt>
                <c:pt idx="252">
                  <c:v>4.7199999971780926E-3</c:v>
                </c:pt>
                <c:pt idx="253">
                  <c:v>5.7200000010197982E-3</c:v>
                </c:pt>
                <c:pt idx="256">
                  <c:v>-1.1507200004416518E-2</c:v>
                </c:pt>
                <c:pt idx="257">
                  <c:v>2.1775999994133599E-3</c:v>
                </c:pt>
                <c:pt idx="258">
                  <c:v>-9.9200005934108049E-5</c:v>
                </c:pt>
                <c:pt idx="259">
                  <c:v>6.2000000034458935E-3</c:v>
                </c:pt>
                <c:pt idx="260">
                  <c:v>-5.5744000055710785E-3</c:v>
                </c:pt>
                <c:pt idx="261">
                  <c:v>4.4255999964661896E-3</c:v>
                </c:pt>
                <c:pt idx="262">
                  <c:v>1.2355200000456534E-2</c:v>
                </c:pt>
                <c:pt idx="263">
                  <c:v>1.0627199997543357E-2</c:v>
                </c:pt>
                <c:pt idx="264">
                  <c:v>1.0627199997543357E-2</c:v>
                </c:pt>
                <c:pt idx="265">
                  <c:v>6.4048000058392063E-3</c:v>
                </c:pt>
                <c:pt idx="266">
                  <c:v>3.4319999977014959E-3</c:v>
                </c:pt>
                <c:pt idx="267">
                  <c:v>6.7311999955563806E-3</c:v>
                </c:pt>
                <c:pt idx="268">
                  <c:v>3.0735999971511774E-3</c:v>
                </c:pt>
                <c:pt idx="269">
                  <c:v>8.7807999952929094E-3</c:v>
                </c:pt>
                <c:pt idx="270">
                  <c:v>-8.6400000000139698E-3</c:v>
                </c:pt>
                <c:pt idx="271">
                  <c:v>-9.2976000014459714E-3</c:v>
                </c:pt>
                <c:pt idx="272">
                  <c:v>-3.5904000033042394E-3</c:v>
                </c:pt>
                <c:pt idx="273">
                  <c:v>9.5023999965633266E-3</c:v>
                </c:pt>
                <c:pt idx="274">
                  <c:v>-1.7595200006326195E-2</c:v>
                </c:pt>
                <c:pt idx="275">
                  <c:v>-2.006239999900572E-2</c:v>
                </c:pt>
                <c:pt idx="276">
                  <c:v>4.7856000019237399E-3</c:v>
                </c:pt>
                <c:pt idx="277">
                  <c:v>-8.0320000051870011E-3</c:v>
                </c:pt>
                <c:pt idx="278">
                  <c:v>-8.6351999998441897E-3</c:v>
                </c:pt>
                <c:pt idx="279">
                  <c:v>1.6212799993809313E-2</c:v>
                </c:pt>
                <c:pt idx="280">
                  <c:v>4.1151999976136722E-3</c:v>
                </c:pt>
                <c:pt idx="281">
                  <c:v>-1.2592000057338737E-3</c:v>
                </c:pt>
                <c:pt idx="282">
                  <c:v>3.0831999974907376E-3</c:v>
                </c:pt>
                <c:pt idx="283">
                  <c:v>2.1648000038112514E-3</c:v>
                </c:pt>
                <c:pt idx="284">
                  <c:v>8.5072000001673587E-3</c:v>
                </c:pt>
                <c:pt idx="285">
                  <c:v>8.3824000030290335E-3</c:v>
                </c:pt>
                <c:pt idx="286">
                  <c:v>5.9199999668635428E-4</c:v>
                </c:pt>
                <c:pt idx="287">
                  <c:v>3.9183999979286455E-3</c:v>
                </c:pt>
                <c:pt idx="288">
                  <c:v>-7.3919999704230577E-4</c:v>
                </c:pt>
                <c:pt idx="289">
                  <c:v>1.0287999997672159E-2</c:v>
                </c:pt>
                <c:pt idx="290">
                  <c:v>-4.3040000018663704E-3</c:v>
                </c:pt>
                <c:pt idx="291">
                  <c:v>1.1435200001869816E-2</c:v>
                </c:pt>
                <c:pt idx="292">
                  <c:v>-2.0048000005772337E-3</c:v>
                </c:pt>
                <c:pt idx="293">
                  <c:v>-1.2384000001475215E-3</c:v>
                </c:pt>
                <c:pt idx="294">
                  <c:v>1.8185599998105317E-2</c:v>
                </c:pt>
                <c:pt idx="295">
                  <c:v>-3.830400004517287E-3</c:v>
                </c:pt>
                <c:pt idx="296">
                  <c:v>-7.6752000022679567E-3</c:v>
                </c:pt>
                <c:pt idx="297">
                  <c:v>1.6515199997229502E-2</c:v>
                </c:pt>
                <c:pt idx="298">
                  <c:v>2.0480000021052547E-3</c:v>
                </c:pt>
                <c:pt idx="299">
                  <c:v>2.4238400001195259E-2</c:v>
                </c:pt>
                <c:pt idx="300">
                  <c:v>-1.0495999958948232E-3</c:v>
                </c:pt>
                <c:pt idx="301">
                  <c:v>-6.6528000024845824E-3</c:v>
                </c:pt>
                <c:pt idx="302">
                  <c:v>9.7600001026876271E-5</c:v>
                </c:pt>
                <c:pt idx="303">
                  <c:v>-5.0272000007680617E-3</c:v>
                </c:pt>
                <c:pt idx="304">
                  <c:v>2.1984000049997121E-3</c:v>
                </c:pt>
                <c:pt idx="305">
                  <c:v>1.0622399997373577E-2</c:v>
                </c:pt>
                <c:pt idx="306">
                  <c:v>7.2480000017094426E-3</c:v>
                </c:pt>
                <c:pt idx="307">
                  <c:v>2.2020799995516427E-2</c:v>
                </c:pt>
                <c:pt idx="308">
                  <c:v>3.556799994839821E-3</c:v>
                </c:pt>
                <c:pt idx="309">
                  <c:v>-1.9744000019272789E-3</c:v>
                </c:pt>
                <c:pt idx="310">
                  <c:v>6.3680000312160701E-4</c:v>
                </c:pt>
                <c:pt idx="311">
                  <c:v>9.4304000012925826E-3</c:v>
                </c:pt>
                <c:pt idx="312">
                  <c:v>9.1807999997399747E-3</c:v>
                </c:pt>
                <c:pt idx="313">
                  <c:v>2.1611199998005759E-2</c:v>
                </c:pt>
                <c:pt idx="314">
                  <c:v>6.2400000024354085E-3</c:v>
                </c:pt>
                <c:pt idx="315">
                  <c:v>2.4687999975867569E-3</c:v>
                </c:pt>
                <c:pt idx="322">
                  <c:v>-6.2560000515077263E-4</c:v>
                </c:pt>
                <c:pt idx="323">
                  <c:v>4.4943999964743853E-3</c:v>
                </c:pt>
                <c:pt idx="324">
                  <c:v>8.7120000025606714E-3</c:v>
                </c:pt>
                <c:pt idx="326">
                  <c:v>8.0720000041765161E-3</c:v>
                </c:pt>
                <c:pt idx="327">
                  <c:v>6.753599998774007E-3</c:v>
                </c:pt>
                <c:pt idx="328">
                  <c:v>7.6239999980316497E-3</c:v>
                </c:pt>
                <c:pt idx="329">
                  <c:v>1.4444799999182578E-2</c:v>
                </c:pt>
                <c:pt idx="330">
                  <c:v>4.499200003920123E-3</c:v>
                </c:pt>
                <c:pt idx="331">
                  <c:v>1.2716799996269401E-2</c:v>
                </c:pt>
                <c:pt idx="332">
                  <c:v>8.4672000011778437E-3</c:v>
                </c:pt>
                <c:pt idx="333">
                  <c:v>1.1548800001037307E-2</c:v>
                </c:pt>
                <c:pt idx="334">
                  <c:v>1.3967999999294989E-2</c:v>
                </c:pt>
                <c:pt idx="335">
                  <c:v>6.7200000194134191E-4</c:v>
                </c:pt>
                <c:pt idx="336">
                  <c:v>2.9655999998794869E-2</c:v>
                </c:pt>
                <c:pt idx="337">
                  <c:v>3.0527999988407828E-3</c:v>
                </c:pt>
                <c:pt idx="338">
                  <c:v>1.8476800003554672E-2</c:v>
                </c:pt>
                <c:pt idx="339">
                  <c:v>9.7215999994659796E-3</c:v>
                </c:pt>
                <c:pt idx="340">
                  <c:v>1.0803200006193947E-2</c:v>
                </c:pt>
                <c:pt idx="341">
                  <c:v>1.2553599997772835E-2</c:v>
                </c:pt>
                <c:pt idx="342">
                  <c:v>6.7360000030021183E-3</c:v>
                </c:pt>
                <c:pt idx="343">
                  <c:v>2.2307200000796001E-2</c:v>
                </c:pt>
                <c:pt idx="344">
                  <c:v>1.3858400001481641E-2</c:v>
                </c:pt>
                <c:pt idx="345">
                  <c:v>-1.9423999983700924E-3</c:v>
                </c:pt>
                <c:pt idx="347">
                  <c:v>3.2080000004498288E-2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35-485A-80CB-DD7E89124EEF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1'!$J$21:$J$969</c:f>
              <c:numCache>
                <c:formatCode>General</c:formatCode>
                <c:ptCount val="949"/>
                <c:pt idx="215">
                  <c:v>-1.2783999991370365E-3</c:v>
                </c:pt>
                <c:pt idx="216">
                  <c:v>-1.2783999991370365E-3</c:v>
                </c:pt>
                <c:pt idx="229">
                  <c:v>1.7119999974966049E-3</c:v>
                </c:pt>
                <c:pt idx="230">
                  <c:v>1.7119999974966049E-3</c:v>
                </c:pt>
                <c:pt idx="231">
                  <c:v>-1.7439999646740034E-4</c:v>
                </c:pt>
                <c:pt idx="232">
                  <c:v>-1.7439999646740034E-4</c:v>
                </c:pt>
                <c:pt idx="233">
                  <c:v>-1.0536000045249239E-3</c:v>
                </c:pt>
                <c:pt idx="234">
                  <c:v>-1.0536000045249239E-3</c:v>
                </c:pt>
                <c:pt idx="238">
                  <c:v>-1.1500799999339506E-2</c:v>
                </c:pt>
                <c:pt idx="239">
                  <c:v>-5.0080000073648989E-4</c:v>
                </c:pt>
                <c:pt idx="254">
                  <c:v>7.5359999755164608E-4</c:v>
                </c:pt>
                <c:pt idx="255">
                  <c:v>7.5359999755164608E-4</c:v>
                </c:pt>
                <c:pt idx="317">
                  <c:v>3.0895999952917919E-3</c:v>
                </c:pt>
                <c:pt idx="318">
                  <c:v>5.0895999956992455E-3</c:v>
                </c:pt>
                <c:pt idx="319">
                  <c:v>5.7895999998436309E-3</c:v>
                </c:pt>
                <c:pt idx="320">
                  <c:v>8.5896000018692575E-3</c:v>
                </c:pt>
                <c:pt idx="321">
                  <c:v>1.8289599996933248E-2</c:v>
                </c:pt>
                <c:pt idx="351">
                  <c:v>1.5706399994087406E-2</c:v>
                </c:pt>
                <c:pt idx="375">
                  <c:v>2.9401599997072481E-2</c:v>
                </c:pt>
                <c:pt idx="385">
                  <c:v>3.1916799998725764E-2</c:v>
                </c:pt>
                <c:pt idx="393">
                  <c:v>3.5811999994621146E-2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35-485A-80CB-DD7E89124EE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1'!$K$21:$K$969</c:f>
              <c:numCache>
                <c:formatCode>General</c:formatCode>
                <c:ptCount val="949"/>
                <c:pt idx="353">
                  <c:v>1.6692800003511366E-2</c:v>
                </c:pt>
                <c:pt idx="359">
                  <c:v>2.0818400000280235E-2</c:v>
                </c:pt>
                <c:pt idx="360">
                  <c:v>2.1242399998300243E-2</c:v>
                </c:pt>
                <c:pt idx="361">
                  <c:v>1.866639999934705E-2</c:v>
                </c:pt>
                <c:pt idx="364">
                  <c:v>2.372559999639634E-2</c:v>
                </c:pt>
                <c:pt idx="365">
                  <c:v>2.2345600002154242E-2</c:v>
                </c:pt>
                <c:pt idx="366">
                  <c:v>2.559280000423314E-2</c:v>
                </c:pt>
                <c:pt idx="367">
                  <c:v>2.5922400003764778E-2</c:v>
                </c:pt>
                <c:pt idx="370">
                  <c:v>2.5875999999698251E-2</c:v>
                </c:pt>
                <c:pt idx="371">
                  <c:v>2.629999999771826E-2</c:v>
                </c:pt>
                <c:pt idx="374">
                  <c:v>2.5950399998691864E-2</c:v>
                </c:pt>
                <c:pt idx="376">
                  <c:v>3.0158399997162633E-2</c:v>
                </c:pt>
                <c:pt idx="377">
                  <c:v>2.9454399998940062E-2</c:v>
                </c:pt>
                <c:pt idx="378">
                  <c:v>2.9631225617777091E-2</c:v>
                </c:pt>
                <c:pt idx="379">
                  <c:v>2.9632799996761605E-2</c:v>
                </c:pt>
                <c:pt idx="380">
                  <c:v>2.9356800005189143E-2</c:v>
                </c:pt>
                <c:pt idx="381">
                  <c:v>3.0658399999083485E-2</c:v>
                </c:pt>
                <c:pt idx="382">
                  <c:v>3.3115999998699408E-2</c:v>
                </c:pt>
                <c:pt idx="383">
                  <c:v>3.2536799997615162E-2</c:v>
                </c:pt>
                <c:pt idx="386">
                  <c:v>3.3183999999891967E-2</c:v>
                </c:pt>
                <c:pt idx="389">
                  <c:v>3.4970399996382184E-2</c:v>
                </c:pt>
                <c:pt idx="390">
                  <c:v>3.5841599994455464E-2</c:v>
                </c:pt>
                <c:pt idx="394">
                  <c:v>3.6739999995916151E-2</c:v>
                </c:pt>
                <c:pt idx="397">
                  <c:v>3.7440000000060536E-2</c:v>
                </c:pt>
                <c:pt idx="400">
                  <c:v>3.9667199998802971E-2</c:v>
                </c:pt>
                <c:pt idx="401">
                  <c:v>3.9924000004248228E-2</c:v>
                </c:pt>
                <c:pt idx="402">
                  <c:v>4.1907999999239109E-2</c:v>
                </c:pt>
                <c:pt idx="403">
                  <c:v>4.0442400000756606E-2</c:v>
                </c:pt>
                <c:pt idx="404">
                  <c:v>4.0595999998913612E-2</c:v>
                </c:pt>
                <c:pt idx="405">
                  <c:v>4.4823199998063501E-2</c:v>
                </c:pt>
                <c:pt idx="406">
                  <c:v>4.3852000002516434E-2</c:v>
                </c:pt>
                <c:pt idx="407">
                  <c:v>4.374880000250414E-2</c:v>
                </c:pt>
                <c:pt idx="408">
                  <c:v>4.3961600000329781E-2</c:v>
                </c:pt>
                <c:pt idx="409">
                  <c:v>4.6354400001291651E-2</c:v>
                </c:pt>
                <c:pt idx="410">
                  <c:v>4.8108000002685003E-2</c:v>
                </c:pt>
                <c:pt idx="411">
                  <c:v>4.7846399997069966E-2</c:v>
                </c:pt>
                <c:pt idx="412">
                  <c:v>4.6870400001353119E-2</c:v>
                </c:pt>
                <c:pt idx="413">
                  <c:v>4.846959999849787E-2</c:v>
                </c:pt>
                <c:pt idx="414">
                  <c:v>5.0059199995303061E-2</c:v>
                </c:pt>
                <c:pt idx="415">
                  <c:v>5.0483200000599027E-2</c:v>
                </c:pt>
                <c:pt idx="416">
                  <c:v>5.234319999726722E-2</c:v>
                </c:pt>
                <c:pt idx="417">
                  <c:v>5.1506399999198038E-2</c:v>
                </c:pt>
                <c:pt idx="418">
                  <c:v>5.3213600003800821E-2</c:v>
                </c:pt>
                <c:pt idx="419">
                  <c:v>5.3688799998781178E-2</c:v>
                </c:pt>
                <c:pt idx="420">
                  <c:v>5.3989599997294135E-2</c:v>
                </c:pt>
                <c:pt idx="421">
                  <c:v>5.4036000001360662E-2</c:v>
                </c:pt>
                <c:pt idx="422">
                  <c:v>5.6985600000189152E-2</c:v>
                </c:pt>
                <c:pt idx="423">
                  <c:v>5.6619199996930547E-2</c:v>
                </c:pt>
                <c:pt idx="424">
                  <c:v>5.675919999339385E-2</c:v>
                </c:pt>
                <c:pt idx="425">
                  <c:v>5.6866399994760286E-2</c:v>
                </c:pt>
                <c:pt idx="426">
                  <c:v>5.6866399994760286E-2</c:v>
                </c:pt>
                <c:pt idx="427">
                  <c:v>5.8153599995421246E-2</c:v>
                </c:pt>
                <c:pt idx="428">
                  <c:v>6.183959999907529E-2</c:v>
                </c:pt>
                <c:pt idx="429">
                  <c:v>6.1929600000439677E-2</c:v>
                </c:pt>
                <c:pt idx="430">
                  <c:v>6.4054399997985456E-2</c:v>
                </c:pt>
                <c:pt idx="431">
                  <c:v>6.5798800002085045E-2</c:v>
                </c:pt>
                <c:pt idx="432">
                  <c:v>6.5196400006243493E-2</c:v>
                </c:pt>
                <c:pt idx="433">
                  <c:v>6.5870799997355789E-2</c:v>
                </c:pt>
                <c:pt idx="434">
                  <c:v>6.9139999999606516E-2</c:v>
                </c:pt>
                <c:pt idx="435">
                  <c:v>6.7610400001285598E-2</c:v>
                </c:pt>
                <c:pt idx="436">
                  <c:v>7.0276799997373018E-2</c:v>
                </c:pt>
                <c:pt idx="437">
                  <c:v>7.138959999429062E-2</c:v>
                </c:pt>
                <c:pt idx="438">
                  <c:v>7.3043199998210184E-2</c:v>
                </c:pt>
                <c:pt idx="439">
                  <c:v>7.409199999528937E-2</c:v>
                </c:pt>
                <c:pt idx="440">
                  <c:v>7.4515999993309379E-2</c:v>
                </c:pt>
                <c:pt idx="441">
                  <c:v>7.5614399996993598E-2</c:v>
                </c:pt>
                <c:pt idx="442">
                  <c:v>7.5148400173929986E-2</c:v>
                </c:pt>
                <c:pt idx="443">
                  <c:v>7.5986400086549111E-2</c:v>
                </c:pt>
                <c:pt idx="444">
                  <c:v>7.5945600001432467E-2</c:v>
                </c:pt>
                <c:pt idx="445">
                  <c:v>7.814719999441877E-2</c:v>
                </c:pt>
                <c:pt idx="446">
                  <c:v>8.1300800004100893E-2</c:v>
                </c:pt>
                <c:pt idx="447">
                  <c:v>7.8764799996861257E-2</c:v>
                </c:pt>
                <c:pt idx="448">
                  <c:v>8.2982399893808179E-2</c:v>
                </c:pt>
                <c:pt idx="449">
                  <c:v>7.7939999995578546E-2</c:v>
                </c:pt>
                <c:pt idx="450">
                  <c:v>7.8718400000070687E-2</c:v>
                </c:pt>
                <c:pt idx="451">
                  <c:v>7.9088800004683435E-2</c:v>
                </c:pt>
                <c:pt idx="452">
                  <c:v>8.0900799999653827E-2</c:v>
                </c:pt>
                <c:pt idx="453">
                  <c:v>8.0419999998412095E-2</c:v>
                </c:pt>
                <c:pt idx="454">
                  <c:v>8.144640000682557E-2</c:v>
                </c:pt>
                <c:pt idx="455">
                  <c:v>8.2243200005905237E-2</c:v>
                </c:pt>
                <c:pt idx="456">
                  <c:v>8.2915200000570621E-2</c:v>
                </c:pt>
                <c:pt idx="457">
                  <c:v>8.3341600002313498E-2</c:v>
                </c:pt>
                <c:pt idx="458">
                  <c:v>8.3206399998744018E-2</c:v>
                </c:pt>
                <c:pt idx="459">
                  <c:v>8.46047999948496E-2</c:v>
                </c:pt>
                <c:pt idx="460">
                  <c:v>8.6175999997067265E-2</c:v>
                </c:pt>
                <c:pt idx="461">
                  <c:v>8.562079999683192E-2</c:v>
                </c:pt>
                <c:pt idx="462">
                  <c:v>8.7610399998084176E-2</c:v>
                </c:pt>
                <c:pt idx="463">
                  <c:v>9.0380800000275485E-2</c:v>
                </c:pt>
                <c:pt idx="464">
                  <c:v>8.9073799768812023E-2</c:v>
                </c:pt>
                <c:pt idx="465">
                  <c:v>8.93999999971129E-2</c:v>
                </c:pt>
                <c:pt idx="466">
                  <c:v>7.9044800004339777E-2</c:v>
                </c:pt>
                <c:pt idx="467">
                  <c:v>8.46047999948496E-2</c:v>
                </c:pt>
                <c:pt idx="468">
                  <c:v>8.6175999997067265E-2</c:v>
                </c:pt>
                <c:pt idx="469">
                  <c:v>8.562079999683192E-2</c:v>
                </c:pt>
                <c:pt idx="470">
                  <c:v>8.7610399998084176E-2</c:v>
                </c:pt>
                <c:pt idx="471">
                  <c:v>8.7535199992998969E-2</c:v>
                </c:pt>
                <c:pt idx="472">
                  <c:v>9.0606400000979193E-2</c:v>
                </c:pt>
                <c:pt idx="473">
                  <c:v>8.93999999971129E-2</c:v>
                </c:pt>
                <c:pt idx="474">
                  <c:v>9.1984799997590017E-2</c:v>
                </c:pt>
                <c:pt idx="475">
                  <c:v>9.260799999901792E-2</c:v>
                </c:pt>
                <c:pt idx="476">
                  <c:v>9.2535200004931539E-2</c:v>
                </c:pt>
                <c:pt idx="477">
                  <c:v>9.1729599997051992E-2</c:v>
                </c:pt>
                <c:pt idx="478">
                  <c:v>9.5541599999705795E-2</c:v>
                </c:pt>
                <c:pt idx="479">
                  <c:v>0.10024559999874327</c:v>
                </c:pt>
                <c:pt idx="480">
                  <c:v>9.7037600004114211E-2</c:v>
                </c:pt>
                <c:pt idx="481">
                  <c:v>0.10316399999283021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35-485A-80CB-DD7E89124EEF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35-485A-80CB-DD7E89124EEF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1'!$N$21:$N$969</c:f>
              <c:numCache>
                <c:formatCode>General</c:formatCode>
                <c:ptCount val="949"/>
                <c:pt idx="139">
                  <c:v>-6.9243420449311643E-2</c:v>
                </c:pt>
                <c:pt idx="140">
                  <c:v>-6.9002792001866931E-2</c:v>
                </c:pt>
                <c:pt idx="141">
                  <c:v>-6.9002792001866931E-2</c:v>
                </c:pt>
                <c:pt idx="142">
                  <c:v>-6.8956003137086025E-2</c:v>
                </c:pt>
                <c:pt idx="143">
                  <c:v>-6.8728742936721571E-2</c:v>
                </c:pt>
                <c:pt idx="144">
                  <c:v>-6.8628481083619602E-2</c:v>
                </c:pt>
                <c:pt idx="145">
                  <c:v>-6.8581692218838697E-2</c:v>
                </c:pt>
                <c:pt idx="146">
                  <c:v>-6.8581692218838697E-2</c:v>
                </c:pt>
                <c:pt idx="147">
                  <c:v>-6.8434641500955823E-2</c:v>
                </c:pt>
                <c:pt idx="148">
                  <c:v>-6.8123829756339738E-2</c:v>
                </c:pt>
                <c:pt idx="150">
                  <c:v>-6.5767676208443621E-2</c:v>
                </c:pt>
                <c:pt idx="151">
                  <c:v>-6.5727571467202831E-2</c:v>
                </c:pt>
                <c:pt idx="154">
                  <c:v>-6.5045790866109482E-2</c:v>
                </c:pt>
                <c:pt idx="164">
                  <c:v>-5.4919343702811277E-2</c:v>
                </c:pt>
                <c:pt idx="166">
                  <c:v>-5.4678715255366571E-2</c:v>
                </c:pt>
                <c:pt idx="167">
                  <c:v>-5.4678715255366571E-2</c:v>
                </c:pt>
                <c:pt idx="210">
                  <c:v>-4.1129996839521378E-2</c:v>
                </c:pt>
                <c:pt idx="240">
                  <c:v>-3.6685054685334374E-2</c:v>
                </c:pt>
                <c:pt idx="241">
                  <c:v>-3.6685054685334374E-2</c:v>
                </c:pt>
                <c:pt idx="316">
                  <c:v>-1.1656221930791411E-3</c:v>
                </c:pt>
                <c:pt idx="317">
                  <c:v>8.4629899250023011E-4</c:v>
                </c:pt>
                <c:pt idx="318">
                  <c:v>8.4629899250023011E-4</c:v>
                </c:pt>
                <c:pt idx="319">
                  <c:v>8.4629899250023011E-4</c:v>
                </c:pt>
                <c:pt idx="320">
                  <c:v>8.4629899250023011E-4</c:v>
                </c:pt>
                <c:pt idx="321">
                  <c:v>8.4629899250023011E-4</c:v>
                </c:pt>
                <c:pt idx="325">
                  <c:v>1.8957063883007774E-3</c:v>
                </c:pt>
                <c:pt idx="346">
                  <c:v>1.2650461164371282E-2</c:v>
                </c:pt>
                <c:pt idx="348">
                  <c:v>1.505006151527824E-2</c:v>
                </c:pt>
                <c:pt idx="349">
                  <c:v>1.505006151527824E-2</c:v>
                </c:pt>
                <c:pt idx="350">
                  <c:v>1.5116902750679548E-2</c:v>
                </c:pt>
                <c:pt idx="351">
                  <c:v>1.5431056557065698E-2</c:v>
                </c:pt>
                <c:pt idx="352">
                  <c:v>1.5644948510349893E-2</c:v>
                </c:pt>
                <c:pt idx="353">
                  <c:v>1.5838788093013687E-2</c:v>
                </c:pt>
                <c:pt idx="354">
                  <c:v>1.6199730764180742E-2</c:v>
                </c:pt>
                <c:pt idx="355">
                  <c:v>1.8940221415634395E-2</c:v>
                </c:pt>
                <c:pt idx="356">
                  <c:v>1.9067219762896881E-2</c:v>
                </c:pt>
                <c:pt idx="357">
                  <c:v>1.9247691098480402E-2</c:v>
                </c:pt>
                <c:pt idx="358">
                  <c:v>1.9287795839721192E-2</c:v>
                </c:pt>
                <c:pt idx="359">
                  <c:v>1.9642054387348132E-2</c:v>
                </c:pt>
                <c:pt idx="360">
                  <c:v>1.9708895622749439E-2</c:v>
                </c:pt>
                <c:pt idx="361">
                  <c:v>1.9775736858150747E-2</c:v>
                </c:pt>
                <c:pt idx="362">
                  <c:v>2.1841131032051167E-2</c:v>
                </c:pt>
                <c:pt idx="363">
                  <c:v>2.1841131032051167E-2</c:v>
                </c:pt>
                <c:pt idx="364">
                  <c:v>2.266996235102739E-2</c:v>
                </c:pt>
                <c:pt idx="365">
                  <c:v>2.3004168528033928E-2</c:v>
                </c:pt>
                <c:pt idx="366">
                  <c:v>2.5447215681951754E-2</c:v>
                </c:pt>
                <c:pt idx="367">
                  <c:v>2.6058812985873717E-2</c:v>
                </c:pt>
                <c:pt idx="368">
                  <c:v>2.6139022468355297E-2</c:v>
                </c:pt>
                <c:pt idx="369">
                  <c:v>2.6139022468355297E-2</c:v>
                </c:pt>
                <c:pt idx="370">
                  <c:v>2.6319493803938832E-2</c:v>
                </c:pt>
                <c:pt idx="371">
                  <c:v>2.6386335039340139E-2</c:v>
                </c:pt>
                <c:pt idx="372">
                  <c:v>2.7088168011053876E-2</c:v>
                </c:pt>
                <c:pt idx="373">
                  <c:v>2.9200351049735215E-2</c:v>
                </c:pt>
                <c:pt idx="374">
                  <c:v>2.9200351049735215E-2</c:v>
                </c:pt>
                <c:pt idx="375">
                  <c:v>2.9287244655756911E-2</c:v>
                </c:pt>
                <c:pt idx="376">
                  <c:v>2.9501136609041106E-2</c:v>
                </c:pt>
                <c:pt idx="377">
                  <c:v>2.9768501550646337E-2</c:v>
                </c:pt>
                <c:pt idx="378">
                  <c:v>2.9875447527288421E-2</c:v>
                </c:pt>
                <c:pt idx="379">
                  <c:v>2.9875447527288421E-2</c:v>
                </c:pt>
                <c:pt idx="380">
                  <c:v>2.9942288762689728E-2</c:v>
                </c:pt>
                <c:pt idx="381">
                  <c:v>3.0336652051557458E-2</c:v>
                </c:pt>
                <c:pt idx="382">
                  <c:v>3.2836514255566385E-2</c:v>
                </c:pt>
                <c:pt idx="383">
                  <c:v>3.2950144355748612E-2</c:v>
                </c:pt>
                <c:pt idx="384">
                  <c:v>3.3016985591149919E-2</c:v>
                </c:pt>
                <c:pt idx="385">
                  <c:v>3.3033695900000243E-2</c:v>
                </c:pt>
                <c:pt idx="386">
                  <c:v>3.3304402903375538E-2</c:v>
                </c:pt>
                <c:pt idx="387">
                  <c:v>3.3792343921805093E-2</c:v>
                </c:pt>
                <c:pt idx="388">
                  <c:v>3.4086445357570855E-2</c:v>
                </c:pt>
                <c:pt idx="389">
                  <c:v>3.5383165324356231E-2</c:v>
                </c:pt>
                <c:pt idx="390">
                  <c:v>3.5804265107384478E-2</c:v>
                </c:pt>
                <c:pt idx="391">
                  <c:v>3.5831001601544996E-2</c:v>
                </c:pt>
                <c:pt idx="392">
                  <c:v>3.6091682419610097E-2</c:v>
                </c:pt>
                <c:pt idx="393">
                  <c:v>3.6445940967237037E-2</c:v>
                </c:pt>
                <c:pt idx="394">
                  <c:v>3.6579623438039652E-2</c:v>
                </c:pt>
                <c:pt idx="395">
                  <c:v>3.6713305908842267E-2</c:v>
                </c:pt>
                <c:pt idx="396">
                  <c:v>3.6793515391323833E-2</c:v>
                </c:pt>
                <c:pt idx="397">
                  <c:v>3.7080932703549466E-2</c:v>
                </c:pt>
                <c:pt idx="398">
                  <c:v>3.7468611868877053E-2</c:v>
                </c:pt>
                <c:pt idx="399">
                  <c:v>3.9557400475167925E-2</c:v>
                </c:pt>
                <c:pt idx="400">
                  <c:v>3.960753140171891E-2</c:v>
                </c:pt>
                <c:pt idx="401">
                  <c:v>3.9821423355003105E-2</c:v>
                </c:pt>
                <c:pt idx="402">
                  <c:v>4.0473125400165844E-2</c:v>
                </c:pt>
                <c:pt idx="403">
                  <c:v>4.0596781685658279E-2</c:v>
                </c:pt>
                <c:pt idx="404">
                  <c:v>4.085746250372338E-2</c:v>
                </c:pt>
                <c:pt idx="405">
                  <c:v>4.3384061201892837E-2</c:v>
                </c:pt>
                <c:pt idx="406">
                  <c:v>4.3798476861380942E-2</c:v>
                </c:pt>
                <c:pt idx="407">
                  <c:v>4.3845265726161847E-2</c:v>
                </c:pt>
                <c:pt idx="408">
                  <c:v>4.407586798829638E-2</c:v>
                </c:pt>
                <c:pt idx="409">
                  <c:v>4.6478810400973403E-2</c:v>
                </c:pt>
                <c:pt idx="410">
                  <c:v>4.6739491219038504E-2</c:v>
                </c:pt>
                <c:pt idx="411">
                  <c:v>4.7013540284183863E-2</c:v>
                </c:pt>
                <c:pt idx="412">
                  <c:v>4.7080381519585185E-2</c:v>
                </c:pt>
                <c:pt idx="413">
                  <c:v>4.730095759640951E-2</c:v>
                </c:pt>
                <c:pt idx="414">
                  <c:v>5.0168446595125621E-2</c:v>
                </c:pt>
                <c:pt idx="415">
                  <c:v>5.0235287830526942E-2</c:v>
                </c:pt>
                <c:pt idx="416">
                  <c:v>5.0820148640288387E-2</c:v>
                </c:pt>
                <c:pt idx="417">
                  <c:v>5.1358220585268927E-2</c:v>
                </c:pt>
                <c:pt idx="418">
                  <c:v>5.3550613106431832E-2</c:v>
                </c:pt>
                <c:pt idx="419">
                  <c:v>5.3704347947854836E-2</c:v>
                </c:pt>
                <c:pt idx="420">
                  <c:v>5.4319287313546877E-2</c:v>
                </c:pt>
                <c:pt idx="421">
                  <c:v>5.4894121937998114E-2</c:v>
                </c:pt>
                <c:pt idx="422">
                  <c:v>5.7093198582701177E-2</c:v>
                </c:pt>
                <c:pt idx="423">
                  <c:v>5.7103224768011357E-2</c:v>
                </c:pt>
                <c:pt idx="424">
                  <c:v>5.7103224768011357E-2</c:v>
                </c:pt>
                <c:pt idx="425">
                  <c:v>5.7373931771386666E-2</c:v>
                </c:pt>
                <c:pt idx="426">
                  <c:v>5.7373931771386666E-2</c:v>
                </c:pt>
                <c:pt idx="427">
                  <c:v>5.7728190319013606E-2</c:v>
                </c:pt>
                <c:pt idx="428">
                  <c:v>6.0418550043916247E-2</c:v>
                </c:pt>
                <c:pt idx="429">
                  <c:v>6.0418550043916247E-2</c:v>
                </c:pt>
                <c:pt idx="430">
                  <c:v>6.4024634693816834E-2</c:v>
                </c:pt>
                <c:pt idx="431">
                  <c:v>6.42318425235609E-2</c:v>
                </c:pt>
                <c:pt idx="432">
                  <c:v>6.4308709944272402E-2</c:v>
                </c:pt>
                <c:pt idx="433">
                  <c:v>6.468302086251973E-2</c:v>
                </c:pt>
                <c:pt idx="434">
                  <c:v>6.7326591722641466E-2</c:v>
                </c:pt>
                <c:pt idx="435">
                  <c:v>6.7801164493990762E-2</c:v>
                </c:pt>
                <c:pt idx="436">
                  <c:v>6.8125344485687106E-2</c:v>
                </c:pt>
                <c:pt idx="437">
                  <c:v>7.1029596163873943E-2</c:v>
                </c:pt>
                <c:pt idx="438">
                  <c:v>7.1708034703197227E-2</c:v>
                </c:pt>
                <c:pt idx="439">
                  <c:v>7.4545445145982769E-2</c:v>
                </c:pt>
                <c:pt idx="440">
                  <c:v>7.4612286381384063E-2</c:v>
                </c:pt>
                <c:pt idx="441">
                  <c:v>7.5053438535032713E-2</c:v>
                </c:pt>
                <c:pt idx="442">
                  <c:v>7.5203831314685637E-2</c:v>
                </c:pt>
                <c:pt idx="443">
                  <c:v>7.5588168418243173E-2</c:v>
                </c:pt>
                <c:pt idx="444">
                  <c:v>7.6059399127822391E-2</c:v>
                </c:pt>
                <c:pt idx="445">
                  <c:v>7.7707035580464656E-2</c:v>
                </c:pt>
                <c:pt idx="446">
                  <c:v>7.8385474119787912E-2</c:v>
                </c:pt>
                <c:pt idx="447">
                  <c:v>7.8702969987944127E-2</c:v>
                </c:pt>
                <c:pt idx="448">
                  <c:v>7.8779837408655629E-2</c:v>
                </c:pt>
                <c:pt idx="449">
                  <c:v>7.8856704829367158E-2</c:v>
                </c:pt>
                <c:pt idx="450">
                  <c:v>7.8963650806009228E-2</c:v>
                </c:pt>
                <c:pt idx="451">
                  <c:v>7.9204279253453941E-2</c:v>
                </c:pt>
                <c:pt idx="452">
                  <c:v>8.1309778168595165E-2</c:v>
                </c:pt>
                <c:pt idx="453">
                  <c:v>8.1864560422426014E-2</c:v>
                </c:pt>
                <c:pt idx="454">
                  <c:v>8.2105188869870727E-2</c:v>
                </c:pt>
                <c:pt idx="455">
                  <c:v>8.2151977734651632E-2</c:v>
                </c:pt>
                <c:pt idx="456">
                  <c:v>8.2352501440855569E-2</c:v>
                </c:pt>
                <c:pt idx="457">
                  <c:v>8.2593129888300282E-2</c:v>
                </c:pt>
                <c:pt idx="458">
                  <c:v>8.4778838285923058E-2</c:v>
                </c:pt>
                <c:pt idx="459">
                  <c:v>8.5219990439571708E-2</c:v>
                </c:pt>
                <c:pt idx="460">
                  <c:v>8.647660566511628E-2</c:v>
                </c:pt>
                <c:pt idx="461">
                  <c:v>8.6657077000699828E-2</c:v>
                </c:pt>
                <c:pt idx="462">
                  <c:v>8.8689050556899601E-2</c:v>
                </c:pt>
                <c:pt idx="463">
                  <c:v>8.933072641675216E-2</c:v>
                </c:pt>
                <c:pt idx="464">
                  <c:v>8.9664932593758712E-2</c:v>
                </c:pt>
                <c:pt idx="465">
                  <c:v>8.9885508670583009E-2</c:v>
                </c:pt>
                <c:pt idx="466">
                  <c:v>7.9204279253453941E-2</c:v>
                </c:pt>
                <c:pt idx="467">
                  <c:v>8.5219990439571708E-2</c:v>
                </c:pt>
                <c:pt idx="468">
                  <c:v>8.647660566511628E-2</c:v>
                </c:pt>
                <c:pt idx="469">
                  <c:v>8.6657077000699828E-2</c:v>
                </c:pt>
                <c:pt idx="470">
                  <c:v>8.8689050556899601E-2</c:v>
                </c:pt>
                <c:pt idx="471">
                  <c:v>8.8953073436734753E-2</c:v>
                </c:pt>
                <c:pt idx="472">
                  <c:v>8.8956415498504832E-2</c:v>
                </c:pt>
                <c:pt idx="473">
                  <c:v>8.9885508670583009E-2</c:v>
                </c:pt>
                <c:pt idx="474">
                  <c:v>9.2405423245212337E-2</c:v>
                </c:pt>
                <c:pt idx="475">
                  <c:v>9.2692840557437955E-2</c:v>
                </c:pt>
                <c:pt idx="476">
                  <c:v>9.2712892928058344E-2</c:v>
                </c:pt>
                <c:pt idx="477">
                  <c:v>9.3421410023312224E-2</c:v>
                </c:pt>
                <c:pt idx="478">
                  <c:v>9.596137696856194E-2</c:v>
                </c:pt>
                <c:pt idx="479">
                  <c:v>9.9871589239538483E-2</c:v>
                </c:pt>
                <c:pt idx="480">
                  <c:v>0.10040631912274894</c:v>
                </c:pt>
                <c:pt idx="481">
                  <c:v>0.10064694757019366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35-485A-80CB-DD7E89124EEF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1'!$O$21:$O$969</c:f>
              <c:numCache>
                <c:formatCode>General</c:formatCode>
                <c:ptCount val="949"/>
                <c:pt idx="76">
                  <c:v>-3.3947050097385681E-3</c:v>
                </c:pt>
                <c:pt idx="77">
                  <c:v>-3.9012577719413563E-3</c:v>
                </c:pt>
                <c:pt idx="78">
                  <c:v>-6.6642151112746885E-3</c:v>
                </c:pt>
                <c:pt idx="79">
                  <c:v>-6.6642151112746885E-3</c:v>
                </c:pt>
                <c:pt idx="80">
                  <c:v>-6.8311511559252334E-3</c:v>
                </c:pt>
                <c:pt idx="81">
                  <c:v>-6.832427266616637E-3</c:v>
                </c:pt>
                <c:pt idx="82">
                  <c:v>-6.8457157938868786E-3</c:v>
                </c:pt>
                <c:pt idx="83">
                  <c:v>-6.8463435416248625E-3</c:v>
                </c:pt>
                <c:pt idx="84">
                  <c:v>-6.853425998777557E-3</c:v>
                </c:pt>
                <c:pt idx="85">
                  <c:v>-7.0054203232311424E-3</c:v>
                </c:pt>
                <c:pt idx="86">
                  <c:v>-7.0201549086582014E-3</c:v>
                </c:pt>
                <c:pt idx="87">
                  <c:v>-7.0319611403124099E-3</c:v>
                </c:pt>
                <c:pt idx="88">
                  <c:v>-7.0351041660719508E-3</c:v>
                </c:pt>
                <c:pt idx="89">
                  <c:v>-7.0351041660719508E-3</c:v>
                </c:pt>
                <c:pt idx="90">
                  <c:v>-7.0592182889317387E-3</c:v>
                </c:pt>
                <c:pt idx="91">
                  <c:v>-7.1605113511503705E-3</c:v>
                </c:pt>
                <c:pt idx="92">
                  <c:v>-7.1605113511503705E-3</c:v>
                </c:pt>
                <c:pt idx="93">
                  <c:v>-7.1605113511503705E-3</c:v>
                </c:pt>
                <c:pt idx="94">
                  <c:v>-7.1846972897675566E-3</c:v>
                </c:pt>
                <c:pt idx="95">
                  <c:v>-7.1920676044134983E-3</c:v>
                </c:pt>
                <c:pt idx="96">
                  <c:v>-7.1920676044134983E-3</c:v>
                </c:pt>
                <c:pt idx="97">
                  <c:v>-7.1993052023219487E-3</c:v>
                </c:pt>
                <c:pt idx="98">
                  <c:v>-7.2515151309881423E-3</c:v>
                </c:pt>
                <c:pt idx="99">
                  <c:v>-7.253187544789627E-3</c:v>
                </c:pt>
                <c:pt idx="100">
                  <c:v>-7.2562660192806881E-3</c:v>
                </c:pt>
                <c:pt idx="101">
                  <c:v>-7.2562660192806881E-3</c:v>
                </c:pt>
                <c:pt idx="102">
                  <c:v>-7.2596183520857969E-3</c:v>
                </c:pt>
                <c:pt idx="103">
                  <c:v>-7.2622882222649109E-3</c:v>
                </c:pt>
                <c:pt idx="104">
                  <c:v>-7.262734942978008E-3</c:v>
                </c:pt>
                <c:pt idx="105">
                  <c:v>-7.2629555546391668E-3</c:v>
                </c:pt>
                <c:pt idx="106">
                  <c:v>-7.2636776923837333E-3</c:v>
                </c:pt>
                <c:pt idx="107">
                  <c:v>-7.2653277512877579E-3</c:v>
                </c:pt>
                <c:pt idx="108">
                  <c:v>-7.2760231569539103E-3</c:v>
                </c:pt>
                <c:pt idx="109">
                  <c:v>-7.2760774635219324E-3</c:v>
                </c:pt>
                <c:pt idx="110">
                  <c:v>-7.2728514359007039E-3</c:v>
                </c:pt>
                <c:pt idx="111">
                  <c:v>-7.2440481208090116E-3</c:v>
                </c:pt>
                <c:pt idx="112">
                  <c:v>-7.2425451421377074E-3</c:v>
                </c:pt>
                <c:pt idx="113">
                  <c:v>-7.2401656769269917E-3</c:v>
                </c:pt>
                <c:pt idx="114">
                  <c:v>-7.2401656769269917E-3</c:v>
                </c:pt>
                <c:pt idx="115">
                  <c:v>-7.2373286082405217E-3</c:v>
                </c:pt>
                <c:pt idx="116">
                  <c:v>-7.2345791652425268E-3</c:v>
                </c:pt>
                <c:pt idx="117">
                  <c:v>-7.1575294152446929E-3</c:v>
                </c:pt>
                <c:pt idx="118">
                  <c:v>-7.1563176625176333E-3</c:v>
                </c:pt>
                <c:pt idx="119">
                  <c:v>-7.1525333051462572E-3</c:v>
                </c:pt>
                <c:pt idx="120">
                  <c:v>-7.1446724063476573E-3</c:v>
                </c:pt>
                <c:pt idx="121">
                  <c:v>-7.1372834144212008E-3</c:v>
                </c:pt>
                <c:pt idx="122">
                  <c:v>-7.102132263511563E-3</c:v>
                </c:pt>
                <c:pt idx="123">
                  <c:v>-7.0199432284727579E-3</c:v>
                </c:pt>
                <c:pt idx="124">
                  <c:v>-7.0189733496188985E-3</c:v>
                </c:pt>
                <c:pt idx="125">
                  <c:v>-7.004371626068746E-3</c:v>
                </c:pt>
                <c:pt idx="126">
                  <c:v>-7.0028725996037471E-3</c:v>
                </c:pt>
                <c:pt idx="127">
                  <c:v>-7.0025389226920929E-3</c:v>
                </c:pt>
                <c:pt idx="128">
                  <c:v>-7.0010348569522103E-3</c:v>
                </c:pt>
                <c:pt idx="129">
                  <c:v>-6.9610195059943598E-3</c:v>
                </c:pt>
                <c:pt idx="130">
                  <c:v>-6.8018858680551839E-3</c:v>
                </c:pt>
                <c:pt idx="131">
                  <c:v>-6.5288408324994558E-3</c:v>
                </c:pt>
                <c:pt idx="132">
                  <c:v>-6.5160992980864566E-3</c:v>
                </c:pt>
                <c:pt idx="133">
                  <c:v>-6.5032500555355323E-3</c:v>
                </c:pt>
                <c:pt idx="134">
                  <c:v>-6.4902931048466846E-3</c:v>
                </c:pt>
                <c:pt idx="135">
                  <c:v>-6.4233035255540707E-3</c:v>
                </c:pt>
                <c:pt idx="136">
                  <c:v>-6.4233035255540707E-3</c:v>
                </c:pt>
                <c:pt idx="137">
                  <c:v>-6.4233035255540707E-3</c:v>
                </c:pt>
                <c:pt idx="138">
                  <c:v>-6.3020001928181229E-3</c:v>
                </c:pt>
                <c:pt idx="139">
                  <c:v>-6.2580576923440935E-3</c:v>
                </c:pt>
                <c:pt idx="140">
                  <c:v>-6.2347463530028667E-3</c:v>
                </c:pt>
                <c:pt idx="141">
                  <c:v>-6.2347463530028667E-3</c:v>
                </c:pt>
                <c:pt idx="142">
                  <c:v>-6.2301829497119696E-3</c:v>
                </c:pt>
                <c:pt idx="143">
                  <c:v>-6.207875933888312E-3</c:v>
                </c:pt>
                <c:pt idx="144">
                  <c:v>-6.1979597777811132E-3</c:v>
                </c:pt>
                <c:pt idx="145">
                  <c:v>-6.1933165605203367E-3</c:v>
                </c:pt>
                <c:pt idx="146">
                  <c:v>-6.1933165605203367E-3</c:v>
                </c:pt>
                <c:pt idx="147">
                  <c:v>-6.1786586413324074E-3</c:v>
                </c:pt>
                <c:pt idx="148">
                  <c:v>-6.1473528606180378E-3</c:v>
                </c:pt>
                <c:pt idx="149">
                  <c:v>-5.9084327270632897E-3</c:v>
                </c:pt>
                <c:pt idx="150">
                  <c:v>-5.8957164331162274E-3</c:v>
                </c:pt>
                <c:pt idx="151">
                  <c:v>-5.8912142804826498E-3</c:v>
                </c:pt>
                <c:pt idx="152">
                  <c:v>-5.8791727052828237E-3</c:v>
                </c:pt>
                <c:pt idx="153">
                  <c:v>-5.831252326749717E-3</c:v>
                </c:pt>
                <c:pt idx="154">
                  <c:v>-5.8135562179921947E-3</c:v>
                </c:pt>
                <c:pt idx="155">
                  <c:v>-5.0584423685028426E-3</c:v>
                </c:pt>
                <c:pt idx="156">
                  <c:v>-4.9923869190166767E-3</c:v>
                </c:pt>
                <c:pt idx="157">
                  <c:v>-4.9894929533889311E-3</c:v>
                </c:pt>
                <c:pt idx="158">
                  <c:v>-4.8959185125233319E-3</c:v>
                </c:pt>
                <c:pt idx="159">
                  <c:v>-4.8004676289372956E-3</c:v>
                </c:pt>
                <c:pt idx="160">
                  <c:v>-4.7803458439936216E-3</c:v>
                </c:pt>
                <c:pt idx="161">
                  <c:v>-4.5017935280414903E-3</c:v>
                </c:pt>
                <c:pt idx="162">
                  <c:v>-4.4322751929053161E-3</c:v>
                </c:pt>
                <c:pt idx="163">
                  <c:v>-4.4182682970956098E-3</c:v>
                </c:pt>
                <c:pt idx="164">
                  <c:v>-4.4107118699342231E-3</c:v>
                </c:pt>
                <c:pt idx="165">
                  <c:v>-4.3934025727223342E-3</c:v>
                </c:pt>
                <c:pt idx="166">
                  <c:v>-4.3716926526637069E-3</c:v>
                </c:pt>
                <c:pt idx="167">
                  <c:v>-4.3716926526637069E-3</c:v>
                </c:pt>
                <c:pt idx="168">
                  <c:v>-4.2917603002641126E-3</c:v>
                </c:pt>
                <c:pt idx="169">
                  <c:v>-3.9122034452723862E-3</c:v>
                </c:pt>
                <c:pt idx="170">
                  <c:v>-3.8451598770743254E-3</c:v>
                </c:pt>
                <c:pt idx="171">
                  <c:v>-3.8345135792181295E-3</c:v>
                </c:pt>
                <c:pt idx="172">
                  <c:v>-3.7762610763602462E-3</c:v>
                </c:pt>
                <c:pt idx="173">
                  <c:v>-3.7678993832527524E-3</c:v>
                </c:pt>
                <c:pt idx="174">
                  <c:v>-3.7643127463864072E-3</c:v>
                </c:pt>
                <c:pt idx="175">
                  <c:v>-3.7511460667990575E-3</c:v>
                </c:pt>
                <c:pt idx="176">
                  <c:v>-3.7439538576092284E-3</c:v>
                </c:pt>
                <c:pt idx="177">
                  <c:v>-3.7355536827662558E-3</c:v>
                </c:pt>
                <c:pt idx="178">
                  <c:v>-3.7114982093070809E-3</c:v>
                </c:pt>
                <c:pt idx="179">
                  <c:v>-3.6994399315175902E-3</c:v>
                </c:pt>
                <c:pt idx="180">
                  <c:v>-3.6716286237202089E-3</c:v>
                </c:pt>
                <c:pt idx="181">
                  <c:v>-3.6291004072043563E-3</c:v>
                </c:pt>
                <c:pt idx="182">
                  <c:v>-3.2722379485233158E-3</c:v>
                </c:pt>
                <c:pt idx="183">
                  <c:v>-3.2722379485233158E-3</c:v>
                </c:pt>
                <c:pt idx="184">
                  <c:v>-3.23383972599391E-3</c:v>
                </c:pt>
                <c:pt idx="185">
                  <c:v>-3.1913900316664361E-3</c:v>
                </c:pt>
                <c:pt idx="186">
                  <c:v>-3.1746065462974178E-3</c:v>
                </c:pt>
                <c:pt idx="187">
                  <c:v>-3.1746065462974178E-3</c:v>
                </c:pt>
                <c:pt idx="188">
                  <c:v>-3.1746065462974178E-3</c:v>
                </c:pt>
                <c:pt idx="189">
                  <c:v>-3.1629670531731777E-3</c:v>
                </c:pt>
                <c:pt idx="190">
                  <c:v>-2.9943220118977564E-3</c:v>
                </c:pt>
                <c:pt idx="191">
                  <c:v>-2.6633284642430715E-3</c:v>
                </c:pt>
                <c:pt idx="192">
                  <c:v>-2.5862586382234495E-3</c:v>
                </c:pt>
                <c:pt idx="193">
                  <c:v>-2.5862586382234495E-3</c:v>
                </c:pt>
                <c:pt idx="194">
                  <c:v>-2.5862586382234495E-3</c:v>
                </c:pt>
                <c:pt idx="195">
                  <c:v>-2.5862586382234495E-3</c:v>
                </c:pt>
                <c:pt idx="196">
                  <c:v>-2.5585789589891239E-3</c:v>
                </c:pt>
                <c:pt idx="197">
                  <c:v>-2.5585789589891239E-3</c:v>
                </c:pt>
                <c:pt idx="198">
                  <c:v>-2.4666581806624859E-3</c:v>
                </c:pt>
                <c:pt idx="199">
                  <c:v>-2.4175524378788659E-3</c:v>
                </c:pt>
                <c:pt idx="200">
                  <c:v>-2.3696108852291949E-3</c:v>
                </c:pt>
                <c:pt idx="201">
                  <c:v>-2.3143292695902108E-3</c:v>
                </c:pt>
                <c:pt idx="202">
                  <c:v>-2.2715942165545851E-3</c:v>
                </c:pt>
                <c:pt idx="203">
                  <c:v>-2.2530187853975273E-3</c:v>
                </c:pt>
                <c:pt idx="204">
                  <c:v>-2.2387065773871988E-3</c:v>
                </c:pt>
                <c:pt idx="205">
                  <c:v>-2.2057112300818884E-3</c:v>
                </c:pt>
                <c:pt idx="206">
                  <c:v>-1.8118126607306641E-3</c:v>
                </c:pt>
                <c:pt idx="207">
                  <c:v>-1.8118126607306641E-3</c:v>
                </c:pt>
                <c:pt idx="208">
                  <c:v>-1.8118126607306641E-3</c:v>
                </c:pt>
                <c:pt idx="209">
                  <c:v>-1.8118126607306641E-3</c:v>
                </c:pt>
                <c:pt idx="210">
                  <c:v>-1.7489820111135247E-3</c:v>
                </c:pt>
                <c:pt idx="211">
                  <c:v>-1.684283301735208E-3</c:v>
                </c:pt>
                <c:pt idx="212">
                  <c:v>-1.6827742012314227E-3</c:v>
                </c:pt>
                <c:pt idx="213">
                  <c:v>-1.6782456780776705E-3</c:v>
                </c:pt>
                <c:pt idx="214">
                  <c:v>-1.6260359534886869E-3</c:v>
                </c:pt>
                <c:pt idx="215">
                  <c:v>-1.6207257748923785E-3</c:v>
                </c:pt>
                <c:pt idx="216">
                  <c:v>-1.6207257748923785E-3</c:v>
                </c:pt>
                <c:pt idx="217">
                  <c:v>-1.6146539452477487E-3</c:v>
                </c:pt>
                <c:pt idx="218">
                  <c:v>-1.6131354788189271E-3</c:v>
                </c:pt>
                <c:pt idx="219">
                  <c:v>-1.6085788578900639E-3</c:v>
                </c:pt>
                <c:pt idx="220">
                  <c:v>-1.5629118631037544E-3</c:v>
                </c:pt>
                <c:pt idx="221">
                  <c:v>-1.5598608813585536E-3</c:v>
                </c:pt>
                <c:pt idx="222">
                  <c:v>-1.5583350850753548E-3</c:v>
                </c:pt>
                <c:pt idx="223">
                  <c:v>-1.5537564745833621E-3</c:v>
                </c:pt>
                <c:pt idx="224">
                  <c:v>-1.5384812051507596E-3</c:v>
                </c:pt>
                <c:pt idx="225">
                  <c:v>-1.0102025595620677E-3</c:v>
                </c:pt>
                <c:pt idx="226">
                  <c:v>-1.0102025595620677E-3</c:v>
                </c:pt>
                <c:pt idx="227">
                  <c:v>-9.7340932965429144E-4</c:v>
                </c:pt>
                <c:pt idx="228">
                  <c:v>-9.4132766565261945E-4</c:v>
                </c:pt>
                <c:pt idx="229">
                  <c:v>-9.035276417890363E-4</c:v>
                </c:pt>
                <c:pt idx="230">
                  <c:v>-9.035276417890363E-4</c:v>
                </c:pt>
                <c:pt idx="231">
                  <c:v>-9.0111105667589446E-4</c:v>
                </c:pt>
                <c:pt idx="232">
                  <c:v>-9.0111105667589446E-4</c:v>
                </c:pt>
                <c:pt idx="233">
                  <c:v>-8.7369107484915141E-4</c:v>
                </c:pt>
                <c:pt idx="234">
                  <c:v>-8.7369107484915141E-4</c:v>
                </c:pt>
                <c:pt idx="235">
                  <c:v>-8.7207630227810126E-4</c:v>
                </c:pt>
                <c:pt idx="236">
                  <c:v>-8.089413584956703E-4</c:v>
                </c:pt>
                <c:pt idx="237">
                  <c:v>-7.780711214672633E-4</c:v>
                </c:pt>
                <c:pt idx="238">
                  <c:v>-7.5690703007283162E-4</c:v>
                </c:pt>
                <c:pt idx="239">
                  <c:v>-7.5690703007283162E-4</c:v>
                </c:pt>
                <c:pt idx="240">
                  <c:v>-7.0629995211323859E-4</c:v>
                </c:pt>
                <c:pt idx="241">
                  <c:v>-7.0629995211323859E-4</c:v>
                </c:pt>
                <c:pt idx="242">
                  <c:v>-7.030282603084732E-4</c:v>
                </c:pt>
                <c:pt idx="243">
                  <c:v>-6.4892776244921888E-4</c:v>
                </c:pt>
                <c:pt idx="244">
                  <c:v>-6.3248989666964388E-4</c:v>
                </c:pt>
                <c:pt idx="245">
                  <c:v>-6.0449879702271624E-4</c:v>
                </c:pt>
                <c:pt idx="246">
                  <c:v>-1.758709217304557E-4</c:v>
                </c:pt>
                <c:pt idx="247">
                  <c:v>-1.758709217304557E-4</c:v>
                </c:pt>
                <c:pt idx="248">
                  <c:v>-1.758709217304557E-4</c:v>
                </c:pt>
                <c:pt idx="249">
                  <c:v>-1.0256594527855052E-4</c:v>
                </c:pt>
                <c:pt idx="250">
                  <c:v>-1.0256594527855052E-4</c:v>
                </c:pt>
                <c:pt idx="251">
                  <c:v>-1.0256594527855052E-4</c:v>
                </c:pt>
                <c:pt idx="252">
                  <c:v>-1.0256594527855052E-4</c:v>
                </c:pt>
                <c:pt idx="253">
                  <c:v>-1.0256594527855052E-4</c:v>
                </c:pt>
                <c:pt idx="254">
                  <c:v>9.3599560297519084E-5</c:v>
                </c:pt>
                <c:pt idx="255">
                  <c:v>9.3599560297519084E-5</c:v>
                </c:pt>
                <c:pt idx="256">
                  <c:v>1.0746492093703913E-4</c:v>
                </c:pt>
                <c:pt idx="257">
                  <c:v>1.109332971675793E-4</c:v>
                </c:pt>
                <c:pt idx="258">
                  <c:v>1.8570037596057215E-4</c:v>
                </c:pt>
                <c:pt idx="259">
                  <c:v>2.4333508527179647E-4</c:v>
                </c:pt>
                <c:pt idx="260">
                  <c:v>8.1190192372824523E-4</c:v>
                </c:pt>
                <c:pt idx="261">
                  <c:v>8.1190192372824523E-4</c:v>
                </c:pt>
                <c:pt idx="262">
                  <c:v>8.6461721938851238E-4</c:v>
                </c:pt>
                <c:pt idx="263">
                  <c:v>9.1933047611807844E-4</c:v>
                </c:pt>
                <c:pt idx="264">
                  <c:v>9.1933047611807844E-4</c:v>
                </c:pt>
                <c:pt idx="265">
                  <c:v>1.0090895435859839E-3</c:v>
                </c:pt>
                <c:pt idx="266">
                  <c:v>1.0146008780474135E-3</c:v>
                </c:pt>
                <c:pt idx="267">
                  <c:v>1.0753464997203532E-3</c:v>
                </c:pt>
                <c:pt idx="268">
                  <c:v>1.0771907374548069E-3</c:v>
                </c:pt>
                <c:pt idx="269">
                  <c:v>1.2216685941126137E-3</c:v>
                </c:pt>
                <c:pt idx="270">
                  <c:v>1.9006752204281177E-3</c:v>
                </c:pt>
                <c:pt idx="271">
                  <c:v>1.9026084344504219E-3</c:v>
                </c:pt>
                <c:pt idx="272">
                  <c:v>2.0540264415605768E-3</c:v>
                </c:pt>
                <c:pt idx="273">
                  <c:v>2.1458635928833861E-3</c:v>
                </c:pt>
                <c:pt idx="274">
                  <c:v>2.1968603465080385E-3</c:v>
                </c:pt>
                <c:pt idx="275">
                  <c:v>2.2401189502597573E-3</c:v>
                </c:pt>
                <c:pt idx="276">
                  <c:v>2.2795304686381388E-3</c:v>
                </c:pt>
                <c:pt idx="277">
                  <c:v>2.9844595740508122E-3</c:v>
                </c:pt>
                <c:pt idx="278">
                  <c:v>2.998773108912195E-3</c:v>
                </c:pt>
                <c:pt idx="279">
                  <c:v>3.0397238967096859E-3</c:v>
                </c:pt>
                <c:pt idx="280">
                  <c:v>3.0930816778719037E-3</c:v>
                </c:pt>
                <c:pt idx="281">
                  <c:v>3.2353523423458985E-3</c:v>
                </c:pt>
                <c:pt idx="282">
                  <c:v>3.2374213622812387E-3</c:v>
                </c:pt>
                <c:pt idx="283">
                  <c:v>3.2560517040172657E-3</c:v>
                </c:pt>
                <c:pt idx="284">
                  <c:v>3.2581227600232653E-3</c:v>
                </c:pt>
                <c:pt idx="285">
                  <c:v>3.3058132437114827E-3</c:v>
                </c:pt>
                <c:pt idx="286">
                  <c:v>4.053418488560296E-3</c:v>
                </c:pt>
                <c:pt idx="287">
                  <c:v>4.1308754621822777E-3</c:v>
                </c:pt>
                <c:pt idx="288">
                  <c:v>4.1330308115136091E-3</c:v>
                </c:pt>
                <c:pt idx="289">
                  <c:v>4.1394980811500018E-3</c:v>
                </c:pt>
                <c:pt idx="290">
                  <c:v>4.236727021327184E-3</c:v>
                </c:pt>
                <c:pt idx="291">
                  <c:v>4.2540553309455666E-3</c:v>
                </c:pt>
                <c:pt idx="292">
                  <c:v>4.30829028641775E-3</c:v>
                </c:pt>
                <c:pt idx="293">
                  <c:v>4.3321939810245834E-3</c:v>
                </c:pt>
                <c:pt idx="294">
                  <c:v>4.3539459912272727E-3</c:v>
                </c:pt>
                <c:pt idx="295">
                  <c:v>4.430238367501174E-3</c:v>
                </c:pt>
                <c:pt idx="296">
                  <c:v>5.2023713479753689E-3</c:v>
                </c:pt>
                <c:pt idx="297">
                  <c:v>5.2497544551330013E-3</c:v>
                </c:pt>
                <c:pt idx="298">
                  <c:v>5.2994902068689374E-3</c:v>
                </c:pt>
                <c:pt idx="299">
                  <c:v>5.3470571712071879E-3</c:v>
                </c:pt>
                <c:pt idx="300">
                  <c:v>5.3583958733660611E-3</c:v>
                </c:pt>
                <c:pt idx="301">
                  <c:v>5.3742786078852583E-3</c:v>
                </c:pt>
                <c:pt idx="302">
                  <c:v>5.4788990603106009E-3</c:v>
                </c:pt>
                <c:pt idx="303">
                  <c:v>5.5313708487301589E-3</c:v>
                </c:pt>
                <c:pt idx="304">
                  <c:v>6.2702383021326852E-3</c:v>
                </c:pt>
                <c:pt idx="305">
                  <c:v>6.2937352248911629E-3</c:v>
                </c:pt>
                <c:pt idx="306">
                  <c:v>6.4564189229830964E-3</c:v>
                </c:pt>
                <c:pt idx="307">
                  <c:v>6.7464347890138724E-3</c:v>
                </c:pt>
                <c:pt idx="308">
                  <c:v>7.6938628180918556E-3</c:v>
                </c:pt>
                <c:pt idx="309">
                  <c:v>8.0965135246908928E-3</c:v>
                </c:pt>
                <c:pt idx="310">
                  <c:v>8.8255307409672544E-3</c:v>
                </c:pt>
                <c:pt idx="311">
                  <c:v>8.8613995032071433E-3</c:v>
                </c:pt>
                <c:pt idx="312">
                  <c:v>8.9795349854607433E-3</c:v>
                </c:pt>
                <c:pt idx="313">
                  <c:v>9.2923398110323942E-3</c:v>
                </c:pt>
                <c:pt idx="314">
                  <c:v>1.0446880796787433E-2</c:v>
                </c:pt>
                <c:pt idx="315">
                  <c:v>1.0613832548077079E-2</c:v>
                </c:pt>
                <c:pt idx="316">
                  <c:v>1.0860292045237457E-2</c:v>
                </c:pt>
                <c:pt idx="317">
                  <c:v>1.1687516230619449E-2</c:v>
                </c:pt>
                <c:pt idx="318">
                  <c:v>1.1687516230619449E-2</c:v>
                </c:pt>
                <c:pt idx="319">
                  <c:v>1.1687516230619449E-2</c:v>
                </c:pt>
                <c:pt idx="320">
                  <c:v>1.1687516230619449E-2</c:v>
                </c:pt>
                <c:pt idx="321">
                  <c:v>1.1687516230619449E-2</c:v>
                </c:pt>
                <c:pt idx="322">
                  <c:v>1.1693074429775616E-2</c:v>
                </c:pt>
                <c:pt idx="323">
                  <c:v>1.183229409786561E-2</c:v>
                </c:pt>
                <c:pt idx="324">
                  <c:v>1.1899300341623432E-2</c:v>
                </c:pt>
                <c:pt idx="325">
                  <c:v>1.2126312253354334E-2</c:v>
                </c:pt>
                <c:pt idx="326">
                  <c:v>1.2320746437321383E-2</c:v>
                </c:pt>
                <c:pt idx="327">
                  <c:v>1.3059227512615108E-2</c:v>
                </c:pt>
                <c:pt idx="328">
                  <c:v>1.3336419692186869E-2</c:v>
                </c:pt>
                <c:pt idx="329">
                  <c:v>1.3385701371906282E-2</c:v>
                </c:pt>
                <c:pt idx="330">
                  <c:v>1.3403108954812453E-2</c:v>
                </c:pt>
                <c:pt idx="331">
                  <c:v>1.3472812584980905E-2</c:v>
                </c:pt>
                <c:pt idx="332">
                  <c:v>1.3606739016846727E-2</c:v>
                </c:pt>
                <c:pt idx="333">
                  <c:v>1.3632992407134534E-2</c:v>
                </c:pt>
                <c:pt idx="334">
                  <c:v>1.3875884378233472E-2</c:v>
                </c:pt>
                <c:pt idx="335">
                  <c:v>1.4870487039227632E-2</c:v>
                </c:pt>
                <c:pt idx="336">
                  <c:v>1.4975719105830244E-2</c:v>
                </c:pt>
                <c:pt idx="337">
                  <c:v>1.4996795449389474E-2</c:v>
                </c:pt>
                <c:pt idx="338">
                  <c:v>1.5026921818217555E-2</c:v>
                </c:pt>
                <c:pt idx="339">
                  <c:v>1.5108364715782845E-2</c:v>
                </c:pt>
                <c:pt idx="340">
                  <c:v>1.5135545332649306E-2</c:v>
                </c:pt>
                <c:pt idx="341">
                  <c:v>1.5274726048460835E-2</c:v>
                </c:pt>
                <c:pt idx="342">
                  <c:v>1.6350921440371827E-2</c:v>
                </c:pt>
                <c:pt idx="343">
                  <c:v>1.6546739955590993E-2</c:v>
                </c:pt>
                <c:pt idx="344">
                  <c:v>1.6587247532685562E-2</c:v>
                </c:pt>
                <c:pt idx="345">
                  <c:v>1.66902289969195E-2</c:v>
                </c:pt>
                <c:pt idx="346">
                  <c:v>1.6912546894831779E-2</c:v>
                </c:pt>
                <c:pt idx="347">
                  <c:v>1.6928241770168141E-2</c:v>
                </c:pt>
                <c:pt idx="348">
                  <c:v>1.8052376747778948E-2</c:v>
                </c:pt>
                <c:pt idx="349">
                  <c:v>1.8052376747778948E-2</c:v>
                </c:pt>
                <c:pt idx="350">
                  <c:v>1.8084502537995342E-2</c:v>
                </c:pt>
                <c:pt idx="351">
                  <c:v>1.8235766483677324E-2</c:v>
                </c:pt>
                <c:pt idx="352">
                  <c:v>1.8339012061345444E-2</c:v>
                </c:pt>
                <c:pt idx="353">
                  <c:v>1.843275845655707E-2</c:v>
                </c:pt>
                <c:pt idx="354">
                  <c:v>1.8607776993144701E-2</c:v>
                </c:pt>
                <c:pt idx="355">
                  <c:v>1.9955988541726158E-2</c:v>
                </c:pt>
                <c:pt idx="356">
                  <c:v>2.0019296438477496E-2</c:v>
                </c:pt>
                <c:pt idx="357">
                  <c:v>2.0109386731743711E-2</c:v>
                </c:pt>
                <c:pt idx="358">
                  <c:v>2.0129426954013516E-2</c:v>
                </c:pt>
                <c:pt idx="359">
                  <c:v>2.0306767257044528E-2</c:v>
                </c:pt>
                <c:pt idx="360">
                  <c:v>2.0340291827804478E-2</c:v>
                </c:pt>
                <c:pt idx="361">
                  <c:v>2.0373836759271027E-2</c:v>
                </c:pt>
                <c:pt idx="362">
                  <c:v>2.1420410017639762E-2</c:v>
                </c:pt>
                <c:pt idx="363">
                  <c:v>2.1420410017639762E-2</c:v>
                </c:pt>
                <c:pt idx="364">
                  <c:v>2.1845860143671098E-2</c:v>
                </c:pt>
                <c:pt idx="365">
                  <c:v>2.2018298304582205E-2</c:v>
                </c:pt>
                <c:pt idx="366">
                  <c:v>2.3294281679833849E-2</c:v>
                </c:pt>
                <c:pt idx="367">
                  <c:v>2.3617970872104606E-2</c:v>
                </c:pt>
                <c:pt idx="368">
                  <c:v>2.366054835370188E-2</c:v>
                </c:pt>
                <c:pt idx="369">
                  <c:v>2.366054835370188E-2</c:v>
                </c:pt>
                <c:pt idx="370">
                  <c:v>2.375645488641602E-2</c:v>
                </c:pt>
                <c:pt idx="371">
                  <c:v>2.3792013491765504E-2</c:v>
                </c:pt>
                <c:pt idx="372">
                  <c:v>2.4166608125596199E-2</c:v>
                </c:pt>
                <c:pt idx="373">
                  <c:v>2.5307503129847024E-2</c:v>
                </c:pt>
                <c:pt idx="374">
                  <c:v>2.5307503129847024E-2</c:v>
                </c:pt>
                <c:pt idx="375">
                  <c:v>2.5354874097530053E-2</c:v>
                </c:pt>
                <c:pt idx="376">
                  <c:v>2.5471626153529655E-2</c:v>
                </c:pt>
                <c:pt idx="377">
                  <c:v>2.5617859417704225E-2</c:v>
                </c:pt>
                <c:pt idx="378">
                  <c:v>2.5676443939339634E-2</c:v>
                </c:pt>
                <c:pt idx="379">
                  <c:v>2.5676443939339634E-2</c:v>
                </c:pt>
                <c:pt idx="380">
                  <c:v>2.5713085734280341E-2</c:v>
                </c:pt>
                <c:pt idx="381">
                  <c:v>2.5929686766613416E-2</c:v>
                </c:pt>
                <c:pt idx="382">
                  <c:v>2.7319203307111527E-2</c:v>
                </c:pt>
                <c:pt idx="383">
                  <c:v>2.7383039837945364E-2</c:v>
                </c:pt>
                <c:pt idx="384">
                  <c:v>2.7420618225389763E-2</c:v>
                </c:pt>
                <c:pt idx="385">
                  <c:v>2.7430016003611273E-2</c:v>
                </c:pt>
                <c:pt idx="386">
                  <c:v>2.758243730165242E-2</c:v>
                </c:pt>
                <c:pt idx="387">
                  <c:v>2.7858015480183292E-2</c:v>
                </c:pt>
                <c:pt idx="388">
                  <c:v>2.802464148059805E-2</c:v>
                </c:pt>
                <c:pt idx="389">
                  <c:v>2.876401113697109E-2</c:v>
                </c:pt>
                <c:pt idx="390">
                  <c:v>2.9005764017105501E-2</c:v>
                </c:pt>
                <c:pt idx="391">
                  <c:v>2.9021140689667234E-2</c:v>
                </c:pt>
                <c:pt idx="392">
                  <c:v>2.9171233971668958E-2</c:v>
                </c:pt>
                <c:pt idx="393">
                  <c:v>2.9375703287390566E-2</c:v>
                </c:pt>
                <c:pt idx="394">
                  <c:v>2.9453010152896537E-2</c:v>
                </c:pt>
                <c:pt idx="395">
                  <c:v>2.9530398461228916E-2</c:v>
                </c:pt>
                <c:pt idx="396">
                  <c:v>2.9576870538785022E-2</c:v>
                </c:pt>
                <c:pt idx="397">
                  <c:v>2.9743636248716621E-2</c:v>
                </c:pt>
                <c:pt idx="398">
                  <c:v>2.9969172408604462E-2</c:v>
                </c:pt>
                <c:pt idx="399">
                  <c:v>3.1196132624168506E-2</c:v>
                </c:pt>
                <c:pt idx="400">
                  <c:v>3.1225823997821263E-2</c:v>
                </c:pt>
                <c:pt idx="401">
                  <c:v>3.1352635871738768E-2</c:v>
                </c:pt>
                <c:pt idx="402">
                  <c:v>3.1740301196939831E-2</c:v>
                </c:pt>
                <c:pt idx="403">
                  <c:v>3.1814076677744434E-2</c:v>
                </c:pt>
                <c:pt idx="404">
                  <c:v>3.196983166143097E-2</c:v>
                </c:pt>
                <c:pt idx="405">
                  <c:v>3.349550377162544E-2</c:v>
                </c:pt>
                <c:pt idx="406">
                  <c:v>3.3748523487434672E-2</c:v>
                </c:pt>
                <c:pt idx="407">
                  <c:v>3.3777139400648616E-2</c:v>
                </c:pt>
                <c:pt idx="408">
                  <c:v>3.3918320730125691E-2</c:v>
                </c:pt>
                <c:pt idx="409">
                  <c:v>3.5403890863227469E-2</c:v>
                </c:pt>
                <c:pt idx="410">
                  <c:v>3.5566633641419799E-2</c:v>
                </c:pt>
                <c:pt idx="411">
                  <c:v>3.5738056118697445E-2</c:v>
                </c:pt>
                <c:pt idx="412">
                  <c:v>3.5779918398810895E-2</c:v>
                </c:pt>
                <c:pt idx="413">
                  <c:v>3.5918208382398648E-2</c:v>
                </c:pt>
                <c:pt idx="414">
                  <c:v>3.7736155425674836E-2</c:v>
                </c:pt>
                <c:pt idx="415">
                  <c:v>3.7778978731139903E-2</c:v>
                </c:pt>
                <c:pt idx="416">
                  <c:v>3.8154551165350249E-2</c:v>
                </c:pt>
                <c:pt idx="417">
                  <c:v>3.8501454595804202E-2</c:v>
                </c:pt>
                <c:pt idx="418">
                  <c:v>3.9928564925708017E-2</c:v>
                </c:pt>
                <c:pt idx="419">
                  <c:v>4.0029458546568385E-2</c:v>
                </c:pt>
                <c:pt idx="420">
                  <c:v>4.0434110111389095E-2</c:v>
                </c:pt>
                <c:pt idx="421">
                  <c:v>4.0813929765248294E-2</c:v>
                </c:pt>
                <c:pt idx="422">
                  <c:v>4.2280860512019368E-2</c:v>
                </c:pt>
                <c:pt idx="423">
                  <c:v>4.2287599115224686E-2</c:v>
                </c:pt>
                <c:pt idx="424">
                  <c:v>4.2287599115224686E-2</c:v>
                </c:pt>
                <c:pt idx="425">
                  <c:v>4.2469714569577682E-2</c:v>
                </c:pt>
                <c:pt idx="426">
                  <c:v>4.2469714569577682E-2</c:v>
                </c:pt>
                <c:pt idx="427">
                  <c:v>4.2708542984904244E-2</c:v>
                </c:pt>
                <c:pt idx="428">
                  <c:v>4.4540951614919083E-2</c:v>
                </c:pt>
                <c:pt idx="429">
                  <c:v>4.4540951614919083E-2</c:v>
                </c:pt>
                <c:pt idx="430">
                  <c:v>4.7048799536050109E-2</c:v>
                </c:pt>
                <c:pt idx="431">
                  <c:v>4.719470245797544E-2</c:v>
                </c:pt>
                <c:pt idx="432">
                  <c:v>4.7248877491940622E-2</c:v>
                </c:pt>
                <c:pt idx="433">
                  <c:v>4.7513071170343264E-2</c:v>
                </c:pt>
                <c:pt idx="434">
                  <c:v>4.9397117902795329E-2</c:v>
                </c:pt>
                <c:pt idx="435">
                  <c:v>4.9738713095730344E-2</c:v>
                </c:pt>
                <c:pt idx="436">
                  <c:v>4.9972646318730697E-2</c:v>
                </c:pt>
                <c:pt idx="437">
                  <c:v>5.208976344063837E-2</c:v>
                </c:pt>
                <c:pt idx="438">
                  <c:v>5.2589864417755094E-2</c:v>
                </c:pt>
                <c:pt idx="439">
                  <c:v>5.4704151141319414E-2</c:v>
                </c:pt>
                <c:pt idx="440">
                  <c:v>5.4754399996482225E-2</c:v>
                </c:pt>
                <c:pt idx="441">
                  <c:v>5.5086553087078334E-2</c:v>
                </c:pt>
                <c:pt idx="442">
                  <c:v>5.5199989811521202E-2</c:v>
                </c:pt>
                <c:pt idx="443">
                  <c:v>5.5490351959127056E-2</c:v>
                </c:pt>
                <c:pt idx="444">
                  <c:v>5.5847279876056102E-2</c:v>
                </c:pt>
                <c:pt idx="445">
                  <c:v>5.7103216862445863E-2</c:v>
                </c:pt>
                <c:pt idx="446">
                  <c:v>5.7623963290646389E-2</c:v>
                </c:pt>
                <c:pt idx="447">
                  <c:v>5.7868382872535748E-2</c:v>
                </c:pt>
                <c:pt idx="448">
                  <c:v>5.792762721342716E-2</c:v>
                </c:pt>
                <c:pt idx="449">
                  <c:v>5.7986898481353057E-2</c:v>
                </c:pt>
                <c:pt idx="450">
                  <c:v>5.8069407647674043E-2</c:v>
                </c:pt>
                <c:pt idx="451">
                  <c:v>5.8255243848110053E-2</c:v>
                </c:pt>
                <c:pt idx="452">
                  <c:v>5.9892566509552388E-2</c:v>
                </c:pt>
                <c:pt idx="453">
                  <c:v>6.0327351014127596E-2</c:v>
                </c:pt>
                <c:pt idx="454">
                  <c:v>6.0516368371363108E-2</c:v>
                </c:pt>
                <c:pt idx="455">
                  <c:v>6.0553152389244545E-2</c:v>
                </c:pt>
                <c:pt idx="456">
                  <c:v>6.0710911182086706E-2</c:v>
                </c:pt>
                <c:pt idx="457">
                  <c:v>6.0900463618691704E-2</c:v>
                </c:pt>
                <c:pt idx="458">
                  <c:v>6.2634315765692283E-2</c:v>
                </c:pt>
                <c:pt idx="459">
                  <c:v>6.2986908155217847E-2</c:v>
                </c:pt>
                <c:pt idx="460">
                  <c:v>6.3996123556780776E-2</c:v>
                </c:pt>
                <c:pt idx="461">
                  <c:v>6.4141655036088846E-2</c:v>
                </c:pt>
                <c:pt idx="462">
                  <c:v>6.579047557070733E-2</c:v>
                </c:pt>
                <c:pt idx="463">
                  <c:v>6.6315064995201789E-2</c:v>
                </c:pt>
                <c:pt idx="464">
                  <c:v>6.6589031819583644E-2</c:v>
                </c:pt>
                <c:pt idx="465">
                  <c:v>6.6770128763552566E-2</c:v>
                </c:pt>
                <c:pt idx="466">
                  <c:v>5.8255243848110053E-2</c:v>
                </c:pt>
                <c:pt idx="467">
                  <c:v>6.2986908155217847E-2</c:v>
                </c:pt>
                <c:pt idx="468">
                  <c:v>6.3996123556780776E-2</c:v>
                </c:pt>
                <c:pt idx="469">
                  <c:v>6.4141655036088846E-2</c:v>
                </c:pt>
                <c:pt idx="470">
                  <c:v>6.579047557070733E-2</c:v>
                </c:pt>
                <c:pt idx="471">
                  <c:v>6.6006095060959308E-2</c:v>
                </c:pt>
                <c:pt idx="472">
                  <c:v>6.6008826457666078E-2</c:v>
                </c:pt>
                <c:pt idx="473">
                  <c:v>6.6770128763552566E-2</c:v>
                </c:pt>
                <c:pt idx="474">
                  <c:v>6.8854759925840392E-2</c:v>
                </c:pt>
                <c:pt idx="475">
                  <c:v>6.9094368099711215E-2</c:v>
                </c:pt>
                <c:pt idx="476">
                  <c:v>6.9111098997938589E-2</c:v>
                </c:pt>
                <c:pt idx="477">
                  <c:v>6.9703433639993068E-2</c:v>
                </c:pt>
                <c:pt idx="478">
                  <c:v>7.184569852760804E-2</c:v>
                </c:pt>
                <c:pt idx="479">
                  <c:v>7.5201129586171908E-2</c:v>
                </c:pt>
                <c:pt idx="480">
                  <c:v>7.566540790111112E-2</c:v>
                </c:pt>
                <c:pt idx="481">
                  <c:v>7.5874758274387624E-2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35-485A-80CB-DD7E89124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65176"/>
        <c:axId val="1"/>
      </c:scatterChart>
      <c:valAx>
        <c:axId val="56556517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8821478631353"/>
              <c:y val="0.87107182356922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104387291981846E-2"/>
              <c:y val="0.367925518744119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565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7762556533686"/>
          <c:y val="0.92138661912543951"/>
          <c:w val="0.5642969969147200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And -- O-C Diagr.</a:t>
            </a:r>
          </a:p>
        </c:rich>
      </c:tx>
      <c:layout>
        <c:manualLayout>
          <c:xMode val="edge"/>
          <c:yMode val="edge"/>
          <c:x val="0.37915407854984895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891238670695"/>
          <c:y val="0.13793124560890602"/>
          <c:w val="0.79456193353474325"/>
          <c:h val="0.648903814569171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1'!$H$21:$H$969</c:f>
              <c:numCache>
                <c:formatCode>General</c:formatCode>
                <c:ptCount val="949"/>
                <c:pt idx="0">
                  <c:v>-0.15739040000335081</c:v>
                </c:pt>
                <c:pt idx="1">
                  <c:v>-0.1660704000005353</c:v>
                </c:pt>
                <c:pt idx="2">
                  <c:v>-0.14555040000232111</c:v>
                </c:pt>
                <c:pt idx="3">
                  <c:v>-0.1612704000017402</c:v>
                </c:pt>
                <c:pt idx="4">
                  <c:v>-0.15571040000213543</c:v>
                </c:pt>
                <c:pt idx="5">
                  <c:v>-0.15663040000072215</c:v>
                </c:pt>
                <c:pt idx="6">
                  <c:v>-0.13507040000331472</c:v>
                </c:pt>
                <c:pt idx="7">
                  <c:v>-0.12855040000067675</c:v>
                </c:pt>
                <c:pt idx="8">
                  <c:v>-0.12247040000147535</c:v>
                </c:pt>
                <c:pt idx="9">
                  <c:v>-0.11543040000105975</c:v>
                </c:pt>
                <c:pt idx="10">
                  <c:v>-8.574880000014673E-2</c:v>
                </c:pt>
                <c:pt idx="11">
                  <c:v>-0.10832479999953648</c:v>
                </c:pt>
                <c:pt idx="12">
                  <c:v>-0.10129759999836097</c:v>
                </c:pt>
                <c:pt idx="13">
                  <c:v>-0.10590080000110902</c:v>
                </c:pt>
                <c:pt idx="14">
                  <c:v>-0.11242240000137826</c:v>
                </c:pt>
                <c:pt idx="15">
                  <c:v>-0.10860160000083852</c:v>
                </c:pt>
                <c:pt idx="16">
                  <c:v>-0.11475360000258661</c:v>
                </c:pt>
                <c:pt idx="17">
                  <c:v>-0.11280160000387696</c:v>
                </c:pt>
                <c:pt idx="18">
                  <c:v>-0.1129456000016944</c:v>
                </c:pt>
                <c:pt idx="19">
                  <c:v>-0.10952160000306321</c:v>
                </c:pt>
                <c:pt idx="20">
                  <c:v>-0.10749440000290633</c:v>
                </c:pt>
                <c:pt idx="21">
                  <c:v>-0.1072496000015235</c:v>
                </c:pt>
                <c:pt idx="22">
                  <c:v>-0.10619519999818294</c:v>
                </c:pt>
                <c:pt idx="23">
                  <c:v>-0.10777120000057039</c:v>
                </c:pt>
                <c:pt idx="24">
                  <c:v>-0.11139040000125533</c:v>
                </c:pt>
                <c:pt idx="25">
                  <c:v>-0.10979520000182674</c:v>
                </c:pt>
                <c:pt idx="26">
                  <c:v>-0.10327039999901899</c:v>
                </c:pt>
                <c:pt idx="27">
                  <c:v>-0.11037280000527971</c:v>
                </c:pt>
                <c:pt idx="28">
                  <c:v>-0.10492160000285367</c:v>
                </c:pt>
                <c:pt idx="29">
                  <c:v>-0.10164160000203992</c:v>
                </c:pt>
                <c:pt idx="30">
                  <c:v>-0.10924480000176118</c:v>
                </c:pt>
                <c:pt idx="31">
                  <c:v>-0.10726880000220262</c:v>
                </c:pt>
                <c:pt idx="32">
                  <c:v>-0.10687040000266279</c:v>
                </c:pt>
                <c:pt idx="33">
                  <c:v>-0.10574240000278223</c:v>
                </c:pt>
                <c:pt idx="34">
                  <c:v>-0.10680480000155512</c:v>
                </c:pt>
                <c:pt idx="35">
                  <c:v>-0.10695679999844288</c:v>
                </c:pt>
                <c:pt idx="36">
                  <c:v>-0.10449920000246493</c:v>
                </c:pt>
                <c:pt idx="37">
                  <c:v>-0.10376800000085495</c:v>
                </c:pt>
                <c:pt idx="38">
                  <c:v>-9.8108800000773044E-2</c:v>
                </c:pt>
                <c:pt idx="39">
                  <c:v>-0.10165760000018054</c:v>
                </c:pt>
                <c:pt idx="40">
                  <c:v>-0.10332960000232561</c:v>
                </c:pt>
                <c:pt idx="41">
                  <c:v>-0.10230239999873447</c:v>
                </c:pt>
                <c:pt idx="42">
                  <c:v>-9.4427200001518941E-2</c:v>
                </c:pt>
                <c:pt idx="43">
                  <c:v>-9.4404800001939293E-2</c:v>
                </c:pt>
                <c:pt idx="44">
                  <c:v>-0.10937759999796981</c:v>
                </c:pt>
                <c:pt idx="45">
                  <c:v>-9.035040000162553E-2</c:v>
                </c:pt>
                <c:pt idx="46">
                  <c:v>-0.10257280000223545</c:v>
                </c:pt>
                <c:pt idx="47">
                  <c:v>-9.4230400001833914E-2</c:v>
                </c:pt>
                <c:pt idx="48">
                  <c:v>-8.7806399998953566E-2</c:v>
                </c:pt>
                <c:pt idx="49">
                  <c:v>-0.10060480000174721</c:v>
                </c:pt>
                <c:pt idx="50">
                  <c:v>-9.4153600002755411E-2</c:v>
                </c:pt>
                <c:pt idx="51">
                  <c:v>-0.10482720000072732</c:v>
                </c:pt>
                <c:pt idx="52">
                  <c:v>-0.1099711999995634</c:v>
                </c:pt>
                <c:pt idx="53">
                  <c:v>-0.10764960000233259</c:v>
                </c:pt>
                <c:pt idx="54">
                  <c:v>-9.9830400002247188E-2</c:v>
                </c:pt>
                <c:pt idx="55">
                  <c:v>-0.10657759999958216</c:v>
                </c:pt>
                <c:pt idx="56">
                  <c:v>-9.687359999952605E-2</c:v>
                </c:pt>
                <c:pt idx="57">
                  <c:v>-8.5972800003219163E-2</c:v>
                </c:pt>
                <c:pt idx="58">
                  <c:v>-9.3337600002996624E-2</c:v>
                </c:pt>
                <c:pt idx="59">
                  <c:v>-9.2190399998798966E-2</c:v>
                </c:pt>
                <c:pt idx="60">
                  <c:v>-9.2507199999090517E-2</c:v>
                </c:pt>
                <c:pt idx="61">
                  <c:v>-9.0718400002515409E-2</c:v>
                </c:pt>
                <c:pt idx="62">
                  <c:v>-8.9852799999789568E-2</c:v>
                </c:pt>
                <c:pt idx="63">
                  <c:v>-8.7969600001088111E-2</c:v>
                </c:pt>
                <c:pt idx="64">
                  <c:v>-8.6475200001586927E-2</c:v>
                </c:pt>
                <c:pt idx="65">
                  <c:v>-7.2140799999033334E-2</c:v>
                </c:pt>
                <c:pt idx="66">
                  <c:v>-6.4151999999012332E-2</c:v>
                </c:pt>
                <c:pt idx="67">
                  <c:v>-6.7835199999535689E-2</c:v>
                </c:pt>
                <c:pt idx="68">
                  <c:v>-6.233760000395705E-2</c:v>
                </c:pt>
                <c:pt idx="69">
                  <c:v>-3.3219200005987659E-2</c:v>
                </c:pt>
                <c:pt idx="70">
                  <c:v>-2.6169600001594517E-2</c:v>
                </c:pt>
                <c:pt idx="71">
                  <c:v>-3.0041600002732594E-2</c:v>
                </c:pt>
                <c:pt idx="72">
                  <c:v>-2.8257600002689287E-2</c:v>
                </c:pt>
                <c:pt idx="73">
                  <c:v>-2.9488000000128523E-2</c:v>
                </c:pt>
                <c:pt idx="74">
                  <c:v>-2.7803199998743366E-2</c:v>
                </c:pt>
                <c:pt idx="75">
                  <c:v>-3.0632000001787674E-2</c:v>
                </c:pt>
                <c:pt idx="76">
                  <c:v>-2.3705600004177541E-2</c:v>
                </c:pt>
                <c:pt idx="77">
                  <c:v>-2.4924800003645942E-2</c:v>
                </c:pt>
                <c:pt idx="78">
                  <c:v>-6.9504000057349913E-3</c:v>
                </c:pt>
                <c:pt idx="79">
                  <c:v>-6.9504000057349913E-3</c:v>
                </c:pt>
                <c:pt idx="80">
                  <c:v>-9.3439999982365407E-3</c:v>
                </c:pt>
                <c:pt idx="81">
                  <c:v>-1.4316800006781705E-2</c:v>
                </c:pt>
                <c:pt idx="82">
                  <c:v>-2.5531200000841636E-2</c:v>
                </c:pt>
                <c:pt idx="83">
                  <c:v>-1.0017599997809157E-2</c:v>
                </c:pt>
                <c:pt idx="84">
                  <c:v>-7.1968000047490932E-3</c:v>
                </c:pt>
                <c:pt idx="85">
                  <c:v>-6.8400000018300489E-3</c:v>
                </c:pt>
                <c:pt idx="87">
                  <c:v>-3.7632000021403655E-3</c:v>
                </c:pt>
                <c:pt idx="88">
                  <c:v>-8.339199994225055E-3</c:v>
                </c:pt>
                <c:pt idx="89">
                  <c:v>-5.3391999972518533E-3</c:v>
                </c:pt>
                <c:pt idx="90">
                  <c:v>-3.2289599999785423E-2</c:v>
                </c:pt>
                <c:pt idx="91">
                  <c:v>-1.1383999997633509E-2</c:v>
                </c:pt>
                <c:pt idx="92">
                  <c:v>-1.0384000001067761E-2</c:v>
                </c:pt>
                <c:pt idx="93">
                  <c:v>-1.0384000001067761E-2</c:v>
                </c:pt>
                <c:pt idx="111">
                  <c:v>7.0080000296002254E-4</c:v>
                </c:pt>
                <c:pt idx="112">
                  <c:v>-1.9847999996272847E-2</c:v>
                </c:pt>
                <c:pt idx="117">
                  <c:v>2.0640000002458692E-3</c:v>
                </c:pt>
                <c:pt idx="118">
                  <c:v>-2.1052800002507865E-2</c:v>
                </c:pt>
                <c:pt idx="120">
                  <c:v>-4.191999978502281E-4</c:v>
                </c:pt>
                <c:pt idx="123">
                  <c:v>-8.339199994225055E-3</c:v>
                </c:pt>
                <c:pt idx="124">
                  <c:v>-4.3120000045746565E-3</c:v>
                </c:pt>
                <c:pt idx="125">
                  <c:v>-1.1075199996412266E-2</c:v>
                </c:pt>
                <c:pt idx="126">
                  <c:v>-3.4534400001575705E-2</c:v>
                </c:pt>
                <c:pt idx="127">
                  <c:v>1.7807999996875878E-2</c:v>
                </c:pt>
                <c:pt idx="128">
                  <c:v>-1.6651199999614619E-2</c:v>
                </c:pt>
                <c:pt idx="129">
                  <c:v>-8.104000000457745E-3</c:v>
                </c:pt>
                <c:pt idx="130">
                  <c:v>-1.948640000045998E-2</c:v>
                </c:pt>
                <c:pt idx="131">
                  <c:v>2.1760000017820857E-3</c:v>
                </c:pt>
                <c:pt idx="133">
                  <c:v>2.6926400001684669E-2</c:v>
                </c:pt>
                <c:pt idx="134">
                  <c:v>3.8015999962226488E-3</c:v>
                </c:pt>
                <c:pt idx="135">
                  <c:v>2.5200000018230639E-3</c:v>
                </c:pt>
                <c:pt idx="136">
                  <c:v>5.5199999987962656E-3</c:v>
                </c:pt>
                <c:pt idx="137">
                  <c:v>6.5200000026379712E-3</c:v>
                </c:pt>
                <c:pt idx="138">
                  <c:v>5.6575999988126568E-3</c:v>
                </c:pt>
                <c:pt idx="139">
                  <c:v>-5.7167999984812923E-3</c:v>
                </c:pt>
                <c:pt idx="140">
                  <c:v>-1.3904000006732531E-3</c:v>
                </c:pt>
                <c:pt idx="141">
                  <c:v>-3.9040000410750508E-4</c:v>
                </c:pt>
                <c:pt idx="142">
                  <c:v>7.0063999955891632E-3</c:v>
                </c:pt>
                <c:pt idx="143">
                  <c:v>-1.5352000002167188E-2</c:v>
                </c:pt>
                <c:pt idx="144">
                  <c:v>7.8399999620160088E-4</c:v>
                </c:pt>
                <c:pt idx="145">
                  <c:v>-7.8192000000854023E-3</c:v>
                </c:pt>
                <c:pt idx="146">
                  <c:v>1.1807999981101602E-3</c:v>
                </c:pt>
                <c:pt idx="147">
                  <c:v>1.7136000024038367E-3</c:v>
                </c:pt>
                <c:pt idx="148">
                  <c:v>9.6351999964099377E-3</c:v>
                </c:pt>
                <c:pt idx="150">
                  <c:v>-1.6688000032445416E-3</c:v>
                </c:pt>
                <c:pt idx="151">
                  <c:v>-6.1439999990398064E-4</c:v>
                </c:pt>
                <c:pt idx="154">
                  <c:v>-1.0689599999750499E-2</c:v>
                </c:pt>
                <c:pt idx="164">
                  <c:v>8.0463999984203838E-3</c:v>
                </c:pt>
                <c:pt idx="166">
                  <c:v>-2.6272000031895004E-3</c:v>
                </c:pt>
                <c:pt idx="167">
                  <c:v>3.3727999980328605E-3</c:v>
                </c:pt>
                <c:pt idx="210">
                  <c:v>6.4175999941653572E-3</c:v>
                </c:pt>
                <c:pt idx="240">
                  <c:v>1.1113599997770507E-2</c:v>
                </c:pt>
                <c:pt idx="241">
                  <c:v>1.5113599998585414E-2</c:v>
                </c:pt>
                <c:pt idx="316">
                  <c:v>2.6272000031895004E-3</c:v>
                </c:pt>
                <c:pt idx="325">
                  <c:v>-4.2553599996608682E-2</c:v>
                </c:pt>
                <c:pt idx="346">
                  <c:v>2.2367999998095911E-2</c:v>
                </c:pt>
                <c:pt idx="348">
                  <c:v>8.2895999948959798E-3</c:v>
                </c:pt>
                <c:pt idx="349">
                  <c:v>1.3289599999552593E-2</c:v>
                </c:pt>
                <c:pt idx="350">
                  <c:v>2.2713600003044121E-2</c:v>
                </c:pt>
                <c:pt idx="352">
                  <c:v>2.1763199998531491E-2</c:v>
                </c:pt>
                <c:pt idx="354">
                  <c:v>3.7182399995799642E-2</c:v>
                </c:pt>
                <c:pt idx="355">
                  <c:v>1.4566400001058355E-2</c:v>
                </c:pt>
                <c:pt idx="356">
                  <c:v>1.9072000002779532E-2</c:v>
                </c:pt>
                <c:pt idx="357">
                  <c:v>2.331679999770131E-2</c:v>
                </c:pt>
                <c:pt idx="358">
                  <c:v>1.9371200003661215E-2</c:v>
                </c:pt>
                <c:pt idx="362">
                  <c:v>2.9168000000936445E-2</c:v>
                </c:pt>
                <c:pt idx="368">
                  <c:v>2.8331200002867263E-2</c:v>
                </c:pt>
                <c:pt idx="369">
                  <c:v>2.8331200002867263E-2</c:v>
                </c:pt>
                <c:pt idx="372">
                  <c:v>2.6952000000164844E-2</c:v>
                </c:pt>
                <c:pt idx="373">
                  <c:v>2.5150399997073691E-2</c:v>
                </c:pt>
                <c:pt idx="384">
                  <c:v>3.3660799999779556E-2</c:v>
                </c:pt>
                <c:pt idx="388">
                  <c:v>3.2444800002849661E-2</c:v>
                </c:pt>
                <c:pt idx="392">
                  <c:v>3.51647999996203E-2</c:v>
                </c:pt>
                <c:pt idx="395">
                  <c:v>3.5008000006200746E-2</c:v>
                </c:pt>
                <c:pt idx="396">
                  <c:v>3.711680000560591E-2</c:v>
                </c:pt>
                <c:pt idx="398">
                  <c:v>3.2699199997296091E-2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6-40E8-A572-57423D8CE95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1'!$I$21:$I$969</c:f>
              <c:numCache>
                <c:formatCode>General</c:formatCode>
                <c:ptCount val="949"/>
                <c:pt idx="86">
                  <c:v>-3.4320000049774535E-3</c:v>
                </c:pt>
                <c:pt idx="94">
                  <c:v>5.0191999980597757E-3</c:v>
                </c:pt>
                <c:pt idx="95">
                  <c:v>-1.6627200006041676E-2</c:v>
                </c:pt>
                <c:pt idx="96">
                  <c:v>-1.1627200001385063E-2</c:v>
                </c:pt>
                <c:pt idx="97">
                  <c:v>3.0688000042573549E-3</c:v>
                </c:pt>
                <c:pt idx="98">
                  <c:v>-7.8463999961968511E-3</c:v>
                </c:pt>
                <c:pt idx="99">
                  <c:v>-1.1025600004359148E-2</c:v>
                </c:pt>
                <c:pt idx="100">
                  <c:v>-9.7263999996357597E-3</c:v>
                </c:pt>
                <c:pt idx="101">
                  <c:v>-5.7263999988208525E-3</c:v>
                </c:pt>
                <c:pt idx="102">
                  <c:v>-1.3727999976254068E-3</c:v>
                </c:pt>
                <c:pt idx="103">
                  <c:v>1.2687999987974763E-3</c:v>
                </c:pt>
                <c:pt idx="104">
                  <c:v>-2.6768000025185756E-3</c:v>
                </c:pt>
                <c:pt idx="105">
                  <c:v>-7.649600003787782E-3</c:v>
                </c:pt>
                <c:pt idx="106">
                  <c:v>-1.8225599997094832E-2</c:v>
                </c:pt>
                <c:pt idx="107">
                  <c:v>7.9919999989215285E-3</c:v>
                </c:pt>
                <c:pt idx="108">
                  <c:v>-3.3423999993829057E-3</c:v>
                </c:pt>
                <c:pt idx="109">
                  <c:v>-1.4918400003807619E-2</c:v>
                </c:pt>
                <c:pt idx="110">
                  <c:v>-1.6095999999379274E-2</c:v>
                </c:pt>
                <c:pt idx="113">
                  <c:v>-1.0000000038417056E-3</c:v>
                </c:pt>
                <c:pt idx="114">
                  <c:v>0</c:v>
                </c:pt>
                <c:pt idx="115">
                  <c:v>-9.1247999953338876E-3</c:v>
                </c:pt>
                <c:pt idx="116">
                  <c:v>-1.7632000017329119E-3</c:v>
                </c:pt>
                <c:pt idx="119">
                  <c:v>4.7679999988758937E-3</c:v>
                </c:pt>
                <c:pt idx="121">
                  <c:v>3.3663999929558486E-3</c:v>
                </c:pt>
                <c:pt idx="122">
                  <c:v>-5.8687999990070239E-3</c:v>
                </c:pt>
                <c:pt idx="132">
                  <c:v>-2.9488000000128523E-3</c:v>
                </c:pt>
                <c:pt idx="149">
                  <c:v>1.0510400003113318E-2</c:v>
                </c:pt>
                <c:pt idx="152">
                  <c:v>-7.136000000173226E-3</c:v>
                </c:pt>
                <c:pt idx="153">
                  <c:v>8.4352000048966147E-3</c:v>
                </c:pt>
                <c:pt idx="155">
                  <c:v>9.5952000046963803E-3</c:v>
                </c:pt>
                <c:pt idx="156">
                  <c:v>-4.7792000041226856E-3</c:v>
                </c:pt>
                <c:pt idx="157">
                  <c:v>-3.7520000041695312E-3</c:v>
                </c:pt>
                <c:pt idx="158">
                  <c:v>-6.881599998450838E-3</c:v>
                </c:pt>
                <c:pt idx="159">
                  <c:v>-1.0011200000008103E-2</c:v>
                </c:pt>
                <c:pt idx="160">
                  <c:v>-7.1632000035606325E-3</c:v>
                </c:pt>
                <c:pt idx="161">
                  <c:v>4.942399995343294E-3</c:v>
                </c:pt>
                <c:pt idx="162">
                  <c:v>-6.801600000471808E-3</c:v>
                </c:pt>
                <c:pt idx="163">
                  <c:v>-1.6350400001101661E-2</c:v>
                </c:pt>
                <c:pt idx="165">
                  <c:v>1.752479999413481E-2</c:v>
                </c:pt>
                <c:pt idx="168">
                  <c:v>3.3679999978630804E-3</c:v>
                </c:pt>
                <c:pt idx="169">
                  <c:v>-7.2704000049270689E-3</c:v>
                </c:pt>
                <c:pt idx="170">
                  <c:v>1.2246400001458824E-2</c:v>
                </c:pt>
                <c:pt idx="171">
                  <c:v>-4.6719999954802915E-3</c:v>
                </c:pt>
                <c:pt idx="172">
                  <c:v>-2.8944000005139969E-3</c:v>
                </c:pt>
                <c:pt idx="173">
                  <c:v>-9.4976000036695041E-3</c:v>
                </c:pt>
                <c:pt idx="174">
                  <c:v>8.529600003384985E-3</c:v>
                </c:pt>
                <c:pt idx="175">
                  <c:v>-7.0399999822257087E-4</c:v>
                </c:pt>
                <c:pt idx="176">
                  <c:v>-4.6495999995386228E-3</c:v>
                </c:pt>
                <c:pt idx="177">
                  <c:v>-2.5279999681515619E-4</c:v>
                </c:pt>
                <c:pt idx="178">
                  <c:v>-4.0479999734088778E-4</c:v>
                </c:pt>
                <c:pt idx="179">
                  <c:v>9.0191999988746829E-3</c:v>
                </c:pt>
                <c:pt idx="180">
                  <c:v>-6.1055999976815656E-3</c:v>
                </c:pt>
                <c:pt idx="181">
                  <c:v>-1.1216000057174824E-3</c:v>
                </c:pt>
                <c:pt idx="182">
                  <c:v>-1.719520000187913E-2</c:v>
                </c:pt>
                <c:pt idx="183">
                  <c:v>-1.1195200000656769E-2</c:v>
                </c:pt>
                <c:pt idx="184">
                  <c:v>6.076799996662885E-3</c:v>
                </c:pt>
                <c:pt idx="185">
                  <c:v>-6.2400000024354085E-4</c:v>
                </c:pt>
                <c:pt idx="186">
                  <c:v>-1.1728000026778318E-3</c:v>
                </c:pt>
                <c:pt idx="187">
                  <c:v>1.8272000015713274E-3</c:v>
                </c:pt>
                <c:pt idx="188">
                  <c:v>4.8271999985445291E-3</c:v>
                </c:pt>
                <c:pt idx="189">
                  <c:v>-1.2091199998394586E-2</c:v>
                </c:pt>
                <c:pt idx="190">
                  <c:v>5.0783999977284111E-3</c:v>
                </c:pt>
                <c:pt idx="191">
                  <c:v>-6.6912000038428232E-3</c:v>
                </c:pt>
                <c:pt idx="192">
                  <c:v>-2.516799999284558E-3</c:v>
                </c:pt>
                <c:pt idx="193">
                  <c:v>5.4831999950692989E-3</c:v>
                </c:pt>
                <c:pt idx="194">
                  <c:v>7.4831999954767525E-3</c:v>
                </c:pt>
                <c:pt idx="195">
                  <c:v>8.4831999993184581E-3</c:v>
                </c:pt>
                <c:pt idx="196">
                  <c:v>3.3119999716291204E-4</c:v>
                </c:pt>
                <c:pt idx="197">
                  <c:v>3.3311999941361137E-3</c:v>
                </c:pt>
                <c:pt idx="198">
                  <c:v>-1.0704000014811754E-3</c:v>
                </c:pt>
                <c:pt idx="199">
                  <c:v>9.9135999989812262E-3</c:v>
                </c:pt>
                <c:pt idx="200">
                  <c:v>4.5551999937742949E-3</c:v>
                </c:pt>
                <c:pt idx="201">
                  <c:v>3.9088000048650429E-3</c:v>
                </c:pt>
                <c:pt idx="202">
                  <c:v>-8.8192000039271079E-3</c:v>
                </c:pt>
                <c:pt idx="203">
                  <c:v>5.6320000003324822E-3</c:v>
                </c:pt>
                <c:pt idx="204">
                  <c:v>-8.944000001065433E-3</c:v>
                </c:pt>
                <c:pt idx="205">
                  <c:v>-6.8800000008195639E-5</c:v>
                </c:pt>
                <c:pt idx="206">
                  <c:v>3.6800003726966679E-5</c:v>
                </c:pt>
                <c:pt idx="207">
                  <c:v>5.0368000011076219E-3</c:v>
                </c:pt>
                <c:pt idx="208">
                  <c:v>5.0368000011076219E-3</c:v>
                </c:pt>
                <c:pt idx="209">
                  <c:v>7.0368000015150756E-3</c:v>
                </c:pt>
                <c:pt idx="211">
                  <c:v>8.1407999969087541E-3</c:v>
                </c:pt>
                <c:pt idx="212">
                  <c:v>1.5483199997106567E-2</c:v>
                </c:pt>
                <c:pt idx="213">
                  <c:v>4.5104000018909574E-3</c:v>
                </c:pt>
                <c:pt idx="214">
                  <c:v>1.0323200003767852E-2</c:v>
                </c:pt>
                <c:pt idx="217">
                  <c:v>-5.1088000036543235E-3</c:v>
                </c:pt>
                <c:pt idx="218">
                  <c:v>6.2335999973583966E-3</c:v>
                </c:pt>
                <c:pt idx="219">
                  <c:v>-8.7391999986721203E-3</c:v>
                </c:pt>
                <c:pt idx="220">
                  <c:v>3.5328000012668781E-3</c:v>
                </c:pt>
                <c:pt idx="221">
                  <c:v>2.1759999799542129E-4</c:v>
                </c:pt>
                <c:pt idx="222">
                  <c:v>7.5599999981932342E-3</c:v>
                </c:pt>
                <c:pt idx="223">
                  <c:v>1.0587199998553842E-2</c:v>
                </c:pt>
                <c:pt idx="224">
                  <c:v>-9.8879999859491363E-4</c:v>
                </c:pt>
                <c:pt idx="225">
                  <c:v>-1.2576000008266419E-3</c:v>
                </c:pt>
                <c:pt idx="226">
                  <c:v>-1.2576000008266419E-3</c:v>
                </c:pt>
                <c:pt idx="227">
                  <c:v>1.1617600001045503E-2</c:v>
                </c:pt>
                <c:pt idx="228">
                  <c:v>-1.5343999984906986E-3</c:v>
                </c:pt>
                <c:pt idx="235">
                  <c:v>1.7188799996802118E-2</c:v>
                </c:pt>
                <c:pt idx="236">
                  <c:v>1.5424000011989847E-3</c:v>
                </c:pt>
                <c:pt idx="237">
                  <c:v>-7.9519999999320135E-3</c:v>
                </c:pt>
                <c:pt idx="242">
                  <c:v>1.2798399999155663E-2</c:v>
                </c:pt>
                <c:pt idx="243">
                  <c:v>-1.9023999993805774E-3</c:v>
                </c:pt>
                <c:pt idx="244">
                  <c:v>-1.4784000013605691E-3</c:v>
                </c:pt>
                <c:pt idx="245">
                  <c:v>-5.6576000060886145E-3</c:v>
                </c:pt>
                <c:pt idx="246">
                  <c:v>-5.0032000071951188E-3</c:v>
                </c:pt>
                <c:pt idx="247">
                  <c:v>-5.0032000071951188E-3</c:v>
                </c:pt>
                <c:pt idx="248">
                  <c:v>-4.0032000033534132E-3</c:v>
                </c:pt>
                <c:pt idx="249">
                  <c:v>-6.2800000014249235E-3</c:v>
                </c:pt>
                <c:pt idx="250">
                  <c:v>1.720000000204891E-3</c:v>
                </c:pt>
                <c:pt idx="251">
                  <c:v>3.7200000006123446E-3</c:v>
                </c:pt>
                <c:pt idx="252">
                  <c:v>4.7199999971780926E-3</c:v>
                </c:pt>
                <c:pt idx="253">
                  <c:v>5.7200000010197982E-3</c:v>
                </c:pt>
                <c:pt idx="256">
                  <c:v>-1.1507200004416518E-2</c:v>
                </c:pt>
                <c:pt idx="257">
                  <c:v>2.1775999994133599E-3</c:v>
                </c:pt>
                <c:pt idx="258">
                  <c:v>-9.9200005934108049E-5</c:v>
                </c:pt>
                <c:pt idx="259">
                  <c:v>6.2000000034458935E-3</c:v>
                </c:pt>
                <c:pt idx="260">
                  <c:v>-5.5744000055710785E-3</c:v>
                </c:pt>
                <c:pt idx="261">
                  <c:v>4.4255999964661896E-3</c:v>
                </c:pt>
                <c:pt idx="262">
                  <c:v>1.2355200000456534E-2</c:v>
                </c:pt>
                <c:pt idx="263">
                  <c:v>1.0627199997543357E-2</c:v>
                </c:pt>
                <c:pt idx="264">
                  <c:v>1.0627199997543357E-2</c:v>
                </c:pt>
                <c:pt idx="265">
                  <c:v>6.4048000058392063E-3</c:v>
                </c:pt>
                <c:pt idx="266">
                  <c:v>3.4319999977014959E-3</c:v>
                </c:pt>
                <c:pt idx="267">
                  <c:v>6.7311999955563806E-3</c:v>
                </c:pt>
                <c:pt idx="268">
                  <c:v>3.0735999971511774E-3</c:v>
                </c:pt>
                <c:pt idx="269">
                  <c:v>8.7807999952929094E-3</c:v>
                </c:pt>
                <c:pt idx="270">
                  <c:v>-8.6400000000139698E-3</c:v>
                </c:pt>
                <c:pt idx="271">
                  <c:v>-9.2976000014459714E-3</c:v>
                </c:pt>
                <c:pt idx="272">
                  <c:v>-3.5904000033042394E-3</c:v>
                </c:pt>
                <c:pt idx="273">
                  <c:v>9.5023999965633266E-3</c:v>
                </c:pt>
                <c:pt idx="274">
                  <c:v>-1.7595200006326195E-2</c:v>
                </c:pt>
                <c:pt idx="275">
                  <c:v>-2.006239999900572E-2</c:v>
                </c:pt>
                <c:pt idx="276">
                  <c:v>4.7856000019237399E-3</c:v>
                </c:pt>
                <c:pt idx="277">
                  <c:v>-8.0320000051870011E-3</c:v>
                </c:pt>
                <c:pt idx="278">
                  <c:v>-8.6351999998441897E-3</c:v>
                </c:pt>
                <c:pt idx="279">
                  <c:v>1.6212799993809313E-2</c:v>
                </c:pt>
                <c:pt idx="280">
                  <c:v>4.1151999976136722E-3</c:v>
                </c:pt>
                <c:pt idx="281">
                  <c:v>-1.2592000057338737E-3</c:v>
                </c:pt>
                <c:pt idx="282">
                  <c:v>3.0831999974907376E-3</c:v>
                </c:pt>
                <c:pt idx="283">
                  <c:v>2.1648000038112514E-3</c:v>
                </c:pt>
                <c:pt idx="284">
                  <c:v>8.5072000001673587E-3</c:v>
                </c:pt>
                <c:pt idx="285">
                  <c:v>8.3824000030290335E-3</c:v>
                </c:pt>
                <c:pt idx="286">
                  <c:v>5.9199999668635428E-4</c:v>
                </c:pt>
                <c:pt idx="287">
                  <c:v>3.9183999979286455E-3</c:v>
                </c:pt>
                <c:pt idx="288">
                  <c:v>-7.3919999704230577E-4</c:v>
                </c:pt>
                <c:pt idx="289">
                  <c:v>1.0287999997672159E-2</c:v>
                </c:pt>
                <c:pt idx="290">
                  <c:v>-4.3040000018663704E-3</c:v>
                </c:pt>
                <c:pt idx="291">
                  <c:v>1.1435200001869816E-2</c:v>
                </c:pt>
                <c:pt idx="292">
                  <c:v>-2.0048000005772337E-3</c:v>
                </c:pt>
                <c:pt idx="293">
                  <c:v>-1.2384000001475215E-3</c:v>
                </c:pt>
                <c:pt idx="294">
                  <c:v>1.8185599998105317E-2</c:v>
                </c:pt>
                <c:pt idx="295">
                  <c:v>-3.830400004517287E-3</c:v>
                </c:pt>
                <c:pt idx="296">
                  <c:v>-7.6752000022679567E-3</c:v>
                </c:pt>
                <c:pt idx="297">
                  <c:v>1.6515199997229502E-2</c:v>
                </c:pt>
                <c:pt idx="298">
                  <c:v>2.0480000021052547E-3</c:v>
                </c:pt>
                <c:pt idx="299">
                  <c:v>2.4238400001195259E-2</c:v>
                </c:pt>
                <c:pt idx="300">
                  <c:v>-1.0495999958948232E-3</c:v>
                </c:pt>
                <c:pt idx="301">
                  <c:v>-6.6528000024845824E-3</c:v>
                </c:pt>
                <c:pt idx="302">
                  <c:v>9.7600001026876271E-5</c:v>
                </c:pt>
                <c:pt idx="303">
                  <c:v>-5.0272000007680617E-3</c:v>
                </c:pt>
                <c:pt idx="304">
                  <c:v>2.1984000049997121E-3</c:v>
                </c:pt>
                <c:pt idx="305">
                  <c:v>1.0622399997373577E-2</c:v>
                </c:pt>
                <c:pt idx="306">
                  <c:v>7.2480000017094426E-3</c:v>
                </c:pt>
                <c:pt idx="307">
                  <c:v>2.2020799995516427E-2</c:v>
                </c:pt>
                <c:pt idx="308">
                  <c:v>3.556799994839821E-3</c:v>
                </c:pt>
                <c:pt idx="309">
                  <c:v>-1.9744000019272789E-3</c:v>
                </c:pt>
                <c:pt idx="310">
                  <c:v>6.3680000312160701E-4</c:v>
                </c:pt>
                <c:pt idx="311">
                  <c:v>9.4304000012925826E-3</c:v>
                </c:pt>
                <c:pt idx="312">
                  <c:v>9.1807999997399747E-3</c:v>
                </c:pt>
                <c:pt idx="313">
                  <c:v>2.1611199998005759E-2</c:v>
                </c:pt>
                <c:pt idx="314">
                  <c:v>6.2400000024354085E-3</c:v>
                </c:pt>
                <c:pt idx="315">
                  <c:v>2.4687999975867569E-3</c:v>
                </c:pt>
                <c:pt idx="322">
                  <c:v>-6.2560000515077263E-4</c:v>
                </c:pt>
                <c:pt idx="323">
                  <c:v>4.4943999964743853E-3</c:v>
                </c:pt>
                <c:pt idx="324">
                  <c:v>8.7120000025606714E-3</c:v>
                </c:pt>
                <c:pt idx="326">
                  <c:v>8.0720000041765161E-3</c:v>
                </c:pt>
                <c:pt idx="327">
                  <c:v>6.753599998774007E-3</c:v>
                </c:pt>
                <c:pt idx="328">
                  <c:v>7.6239999980316497E-3</c:v>
                </c:pt>
                <c:pt idx="329">
                  <c:v>1.4444799999182578E-2</c:v>
                </c:pt>
                <c:pt idx="330">
                  <c:v>4.499200003920123E-3</c:v>
                </c:pt>
                <c:pt idx="331">
                  <c:v>1.2716799996269401E-2</c:v>
                </c:pt>
                <c:pt idx="332">
                  <c:v>8.4672000011778437E-3</c:v>
                </c:pt>
                <c:pt idx="333">
                  <c:v>1.1548800001037307E-2</c:v>
                </c:pt>
                <c:pt idx="334">
                  <c:v>1.3967999999294989E-2</c:v>
                </c:pt>
                <c:pt idx="335">
                  <c:v>6.7200000194134191E-4</c:v>
                </c:pt>
                <c:pt idx="336">
                  <c:v>2.9655999998794869E-2</c:v>
                </c:pt>
                <c:pt idx="337">
                  <c:v>3.0527999988407828E-3</c:v>
                </c:pt>
                <c:pt idx="338">
                  <c:v>1.8476800003554672E-2</c:v>
                </c:pt>
                <c:pt idx="339">
                  <c:v>9.7215999994659796E-3</c:v>
                </c:pt>
                <c:pt idx="340">
                  <c:v>1.0803200006193947E-2</c:v>
                </c:pt>
                <c:pt idx="341">
                  <c:v>1.2553599997772835E-2</c:v>
                </c:pt>
                <c:pt idx="342">
                  <c:v>6.7360000030021183E-3</c:v>
                </c:pt>
                <c:pt idx="343">
                  <c:v>2.2307200000796001E-2</c:v>
                </c:pt>
                <c:pt idx="344">
                  <c:v>1.3858400001481641E-2</c:v>
                </c:pt>
                <c:pt idx="345">
                  <c:v>-1.9423999983700924E-3</c:v>
                </c:pt>
                <c:pt idx="347">
                  <c:v>3.2080000004498288E-2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76-40E8-A572-57423D8CE95F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1'!$J$21:$J$969</c:f>
              <c:numCache>
                <c:formatCode>General</c:formatCode>
                <c:ptCount val="949"/>
                <c:pt idx="215">
                  <c:v>-1.2783999991370365E-3</c:v>
                </c:pt>
                <c:pt idx="216">
                  <c:v>-1.2783999991370365E-3</c:v>
                </c:pt>
                <c:pt idx="229">
                  <c:v>1.7119999974966049E-3</c:v>
                </c:pt>
                <c:pt idx="230">
                  <c:v>1.7119999974966049E-3</c:v>
                </c:pt>
                <c:pt idx="231">
                  <c:v>-1.7439999646740034E-4</c:v>
                </c:pt>
                <c:pt idx="232">
                  <c:v>-1.7439999646740034E-4</c:v>
                </c:pt>
                <c:pt idx="233">
                  <c:v>-1.0536000045249239E-3</c:v>
                </c:pt>
                <c:pt idx="234">
                  <c:v>-1.0536000045249239E-3</c:v>
                </c:pt>
                <c:pt idx="238">
                  <c:v>-1.1500799999339506E-2</c:v>
                </c:pt>
                <c:pt idx="239">
                  <c:v>-5.0080000073648989E-4</c:v>
                </c:pt>
                <c:pt idx="254">
                  <c:v>7.5359999755164608E-4</c:v>
                </c:pt>
                <c:pt idx="255">
                  <c:v>7.5359999755164608E-4</c:v>
                </c:pt>
                <c:pt idx="317">
                  <c:v>3.0895999952917919E-3</c:v>
                </c:pt>
                <c:pt idx="318">
                  <c:v>5.0895999956992455E-3</c:v>
                </c:pt>
                <c:pt idx="319">
                  <c:v>5.7895999998436309E-3</c:v>
                </c:pt>
                <c:pt idx="320">
                  <c:v>8.5896000018692575E-3</c:v>
                </c:pt>
                <c:pt idx="321">
                  <c:v>1.8289599996933248E-2</c:v>
                </c:pt>
                <c:pt idx="351">
                  <c:v>1.5706399994087406E-2</c:v>
                </c:pt>
                <c:pt idx="375">
                  <c:v>2.9401599997072481E-2</c:v>
                </c:pt>
                <c:pt idx="385">
                  <c:v>3.1916799998725764E-2</c:v>
                </c:pt>
                <c:pt idx="393">
                  <c:v>3.5811999994621146E-2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76-40E8-A572-57423D8CE95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1'!$K$21:$K$969</c:f>
              <c:numCache>
                <c:formatCode>General</c:formatCode>
                <c:ptCount val="949"/>
                <c:pt idx="353">
                  <c:v>1.6692800003511366E-2</c:v>
                </c:pt>
                <c:pt idx="359">
                  <c:v>2.0818400000280235E-2</c:v>
                </c:pt>
                <c:pt idx="360">
                  <c:v>2.1242399998300243E-2</c:v>
                </c:pt>
                <c:pt idx="361">
                  <c:v>1.866639999934705E-2</c:v>
                </c:pt>
                <c:pt idx="364">
                  <c:v>2.372559999639634E-2</c:v>
                </c:pt>
                <c:pt idx="365">
                  <c:v>2.2345600002154242E-2</c:v>
                </c:pt>
                <c:pt idx="366">
                  <c:v>2.559280000423314E-2</c:v>
                </c:pt>
                <c:pt idx="367">
                  <c:v>2.5922400003764778E-2</c:v>
                </c:pt>
                <c:pt idx="370">
                  <c:v>2.5875999999698251E-2</c:v>
                </c:pt>
                <c:pt idx="371">
                  <c:v>2.629999999771826E-2</c:v>
                </c:pt>
                <c:pt idx="374">
                  <c:v>2.5950399998691864E-2</c:v>
                </c:pt>
                <c:pt idx="376">
                  <c:v>3.0158399997162633E-2</c:v>
                </c:pt>
                <c:pt idx="377">
                  <c:v>2.9454399998940062E-2</c:v>
                </c:pt>
                <c:pt idx="378">
                  <c:v>2.9631225617777091E-2</c:v>
                </c:pt>
                <c:pt idx="379">
                  <c:v>2.9632799996761605E-2</c:v>
                </c:pt>
                <c:pt idx="380">
                  <c:v>2.9356800005189143E-2</c:v>
                </c:pt>
                <c:pt idx="381">
                  <c:v>3.0658399999083485E-2</c:v>
                </c:pt>
                <c:pt idx="382">
                  <c:v>3.3115999998699408E-2</c:v>
                </c:pt>
                <c:pt idx="383">
                  <c:v>3.2536799997615162E-2</c:v>
                </c:pt>
                <c:pt idx="386">
                  <c:v>3.3183999999891967E-2</c:v>
                </c:pt>
                <c:pt idx="389">
                  <c:v>3.4970399996382184E-2</c:v>
                </c:pt>
                <c:pt idx="390">
                  <c:v>3.5841599994455464E-2</c:v>
                </c:pt>
                <c:pt idx="394">
                  <c:v>3.6739999995916151E-2</c:v>
                </c:pt>
                <c:pt idx="397">
                  <c:v>3.7440000000060536E-2</c:v>
                </c:pt>
                <c:pt idx="400">
                  <c:v>3.9667199998802971E-2</c:v>
                </c:pt>
                <c:pt idx="401">
                  <c:v>3.9924000004248228E-2</c:v>
                </c:pt>
                <c:pt idx="402">
                  <c:v>4.1907999999239109E-2</c:v>
                </c:pt>
                <c:pt idx="403">
                  <c:v>4.0442400000756606E-2</c:v>
                </c:pt>
                <c:pt idx="404">
                  <c:v>4.0595999998913612E-2</c:v>
                </c:pt>
                <c:pt idx="405">
                  <c:v>4.4823199998063501E-2</c:v>
                </c:pt>
                <c:pt idx="406">
                  <c:v>4.3852000002516434E-2</c:v>
                </c:pt>
                <c:pt idx="407">
                  <c:v>4.374880000250414E-2</c:v>
                </c:pt>
                <c:pt idx="408">
                  <c:v>4.3961600000329781E-2</c:v>
                </c:pt>
                <c:pt idx="409">
                  <c:v>4.6354400001291651E-2</c:v>
                </c:pt>
                <c:pt idx="410">
                  <c:v>4.8108000002685003E-2</c:v>
                </c:pt>
                <c:pt idx="411">
                  <c:v>4.7846399997069966E-2</c:v>
                </c:pt>
                <c:pt idx="412">
                  <c:v>4.6870400001353119E-2</c:v>
                </c:pt>
                <c:pt idx="413">
                  <c:v>4.846959999849787E-2</c:v>
                </c:pt>
                <c:pt idx="414">
                  <c:v>5.0059199995303061E-2</c:v>
                </c:pt>
                <c:pt idx="415">
                  <c:v>5.0483200000599027E-2</c:v>
                </c:pt>
                <c:pt idx="416">
                  <c:v>5.234319999726722E-2</c:v>
                </c:pt>
                <c:pt idx="417">
                  <c:v>5.1506399999198038E-2</c:v>
                </c:pt>
                <c:pt idx="418">
                  <c:v>5.3213600003800821E-2</c:v>
                </c:pt>
                <c:pt idx="419">
                  <c:v>5.3688799998781178E-2</c:v>
                </c:pt>
                <c:pt idx="420">
                  <c:v>5.3989599997294135E-2</c:v>
                </c:pt>
                <c:pt idx="421">
                  <c:v>5.4036000001360662E-2</c:v>
                </c:pt>
                <c:pt idx="422">
                  <c:v>5.6985600000189152E-2</c:v>
                </c:pt>
                <c:pt idx="423">
                  <c:v>5.6619199996930547E-2</c:v>
                </c:pt>
                <c:pt idx="424">
                  <c:v>5.675919999339385E-2</c:v>
                </c:pt>
                <c:pt idx="425">
                  <c:v>5.6866399994760286E-2</c:v>
                </c:pt>
                <c:pt idx="426">
                  <c:v>5.6866399994760286E-2</c:v>
                </c:pt>
                <c:pt idx="427">
                  <c:v>5.8153599995421246E-2</c:v>
                </c:pt>
                <c:pt idx="428">
                  <c:v>6.183959999907529E-2</c:v>
                </c:pt>
                <c:pt idx="429">
                  <c:v>6.1929600000439677E-2</c:v>
                </c:pt>
                <c:pt idx="430">
                  <c:v>6.4054399997985456E-2</c:v>
                </c:pt>
                <c:pt idx="431">
                  <c:v>6.5798800002085045E-2</c:v>
                </c:pt>
                <c:pt idx="432">
                  <c:v>6.5196400006243493E-2</c:v>
                </c:pt>
                <c:pt idx="433">
                  <c:v>6.5870799997355789E-2</c:v>
                </c:pt>
                <c:pt idx="434">
                  <c:v>6.9139999999606516E-2</c:v>
                </c:pt>
                <c:pt idx="435">
                  <c:v>6.7610400001285598E-2</c:v>
                </c:pt>
                <c:pt idx="436">
                  <c:v>7.0276799997373018E-2</c:v>
                </c:pt>
                <c:pt idx="437">
                  <c:v>7.138959999429062E-2</c:v>
                </c:pt>
                <c:pt idx="438">
                  <c:v>7.3043199998210184E-2</c:v>
                </c:pt>
                <c:pt idx="439">
                  <c:v>7.409199999528937E-2</c:v>
                </c:pt>
                <c:pt idx="440">
                  <c:v>7.4515999993309379E-2</c:v>
                </c:pt>
                <c:pt idx="441">
                  <c:v>7.5614399996993598E-2</c:v>
                </c:pt>
                <c:pt idx="442">
                  <c:v>7.5148400173929986E-2</c:v>
                </c:pt>
                <c:pt idx="443">
                  <c:v>7.5986400086549111E-2</c:v>
                </c:pt>
                <c:pt idx="444">
                  <c:v>7.5945600001432467E-2</c:v>
                </c:pt>
                <c:pt idx="445">
                  <c:v>7.814719999441877E-2</c:v>
                </c:pt>
                <c:pt idx="446">
                  <c:v>8.1300800004100893E-2</c:v>
                </c:pt>
                <c:pt idx="447">
                  <c:v>7.8764799996861257E-2</c:v>
                </c:pt>
                <c:pt idx="448">
                  <c:v>8.2982399893808179E-2</c:v>
                </c:pt>
                <c:pt idx="449">
                  <c:v>7.7939999995578546E-2</c:v>
                </c:pt>
                <c:pt idx="450">
                  <c:v>7.8718400000070687E-2</c:v>
                </c:pt>
                <c:pt idx="451">
                  <c:v>7.9088800004683435E-2</c:v>
                </c:pt>
                <c:pt idx="452">
                  <c:v>8.0900799999653827E-2</c:v>
                </c:pt>
                <c:pt idx="453">
                  <c:v>8.0419999998412095E-2</c:v>
                </c:pt>
                <c:pt idx="454">
                  <c:v>8.144640000682557E-2</c:v>
                </c:pt>
                <c:pt idx="455">
                  <c:v>8.2243200005905237E-2</c:v>
                </c:pt>
                <c:pt idx="456">
                  <c:v>8.2915200000570621E-2</c:v>
                </c:pt>
                <c:pt idx="457">
                  <c:v>8.3341600002313498E-2</c:v>
                </c:pt>
                <c:pt idx="458">
                  <c:v>8.3206399998744018E-2</c:v>
                </c:pt>
                <c:pt idx="459">
                  <c:v>8.46047999948496E-2</c:v>
                </c:pt>
                <c:pt idx="460">
                  <c:v>8.6175999997067265E-2</c:v>
                </c:pt>
                <c:pt idx="461">
                  <c:v>8.562079999683192E-2</c:v>
                </c:pt>
                <c:pt idx="462">
                  <c:v>8.7610399998084176E-2</c:v>
                </c:pt>
                <c:pt idx="463">
                  <c:v>9.0380800000275485E-2</c:v>
                </c:pt>
                <c:pt idx="464">
                  <c:v>8.9073799768812023E-2</c:v>
                </c:pt>
                <c:pt idx="465">
                  <c:v>8.93999999971129E-2</c:v>
                </c:pt>
                <c:pt idx="466">
                  <c:v>7.9044800004339777E-2</c:v>
                </c:pt>
                <c:pt idx="467">
                  <c:v>8.46047999948496E-2</c:v>
                </c:pt>
                <c:pt idx="468">
                  <c:v>8.6175999997067265E-2</c:v>
                </c:pt>
                <c:pt idx="469">
                  <c:v>8.562079999683192E-2</c:v>
                </c:pt>
                <c:pt idx="470">
                  <c:v>8.7610399998084176E-2</c:v>
                </c:pt>
                <c:pt idx="471">
                  <c:v>8.7535199992998969E-2</c:v>
                </c:pt>
                <c:pt idx="472">
                  <c:v>9.0606400000979193E-2</c:v>
                </c:pt>
                <c:pt idx="473">
                  <c:v>8.93999999971129E-2</c:v>
                </c:pt>
                <c:pt idx="474">
                  <c:v>9.1984799997590017E-2</c:v>
                </c:pt>
                <c:pt idx="475">
                  <c:v>9.260799999901792E-2</c:v>
                </c:pt>
                <c:pt idx="476">
                  <c:v>9.2535200004931539E-2</c:v>
                </c:pt>
                <c:pt idx="477">
                  <c:v>9.1729599997051992E-2</c:v>
                </c:pt>
                <c:pt idx="478">
                  <c:v>9.5541599999705795E-2</c:v>
                </c:pt>
                <c:pt idx="479">
                  <c:v>0.10024559999874327</c:v>
                </c:pt>
                <c:pt idx="480">
                  <c:v>9.7037600004114211E-2</c:v>
                </c:pt>
                <c:pt idx="481">
                  <c:v>0.10316399999283021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76-40E8-A572-57423D8CE95F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76-40E8-A572-57423D8CE95F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1'!$N$21:$N$969</c:f>
              <c:numCache>
                <c:formatCode>General</c:formatCode>
                <c:ptCount val="949"/>
                <c:pt idx="139">
                  <c:v>-6.9243420449311643E-2</c:v>
                </c:pt>
                <c:pt idx="140">
                  <c:v>-6.9002792001866931E-2</c:v>
                </c:pt>
                <c:pt idx="141">
                  <c:v>-6.9002792001866931E-2</c:v>
                </c:pt>
                <c:pt idx="142">
                  <c:v>-6.8956003137086025E-2</c:v>
                </c:pt>
                <c:pt idx="143">
                  <c:v>-6.8728742936721571E-2</c:v>
                </c:pt>
                <c:pt idx="144">
                  <c:v>-6.8628481083619602E-2</c:v>
                </c:pt>
                <c:pt idx="145">
                  <c:v>-6.8581692218838697E-2</c:v>
                </c:pt>
                <c:pt idx="146">
                  <c:v>-6.8581692218838697E-2</c:v>
                </c:pt>
                <c:pt idx="147">
                  <c:v>-6.8434641500955823E-2</c:v>
                </c:pt>
                <c:pt idx="148">
                  <c:v>-6.8123829756339738E-2</c:v>
                </c:pt>
                <c:pt idx="150">
                  <c:v>-6.5767676208443621E-2</c:v>
                </c:pt>
                <c:pt idx="151">
                  <c:v>-6.5727571467202831E-2</c:v>
                </c:pt>
                <c:pt idx="154">
                  <c:v>-6.5045790866109482E-2</c:v>
                </c:pt>
                <c:pt idx="164">
                  <c:v>-5.4919343702811277E-2</c:v>
                </c:pt>
                <c:pt idx="166">
                  <c:v>-5.4678715255366571E-2</c:v>
                </c:pt>
                <c:pt idx="167">
                  <c:v>-5.4678715255366571E-2</c:v>
                </c:pt>
                <c:pt idx="210">
                  <c:v>-4.1129996839521378E-2</c:v>
                </c:pt>
                <c:pt idx="240">
                  <c:v>-3.6685054685334374E-2</c:v>
                </c:pt>
                <c:pt idx="241">
                  <c:v>-3.6685054685334374E-2</c:v>
                </c:pt>
                <c:pt idx="316">
                  <c:v>-1.1656221930791411E-3</c:v>
                </c:pt>
                <c:pt idx="317">
                  <c:v>8.4629899250023011E-4</c:v>
                </c:pt>
                <c:pt idx="318">
                  <c:v>8.4629899250023011E-4</c:v>
                </c:pt>
                <c:pt idx="319">
                  <c:v>8.4629899250023011E-4</c:v>
                </c:pt>
                <c:pt idx="320">
                  <c:v>8.4629899250023011E-4</c:v>
                </c:pt>
                <c:pt idx="321">
                  <c:v>8.4629899250023011E-4</c:v>
                </c:pt>
                <c:pt idx="325">
                  <c:v>1.8957063883007774E-3</c:v>
                </c:pt>
                <c:pt idx="346">
                  <c:v>1.2650461164371282E-2</c:v>
                </c:pt>
                <c:pt idx="348">
                  <c:v>1.505006151527824E-2</c:v>
                </c:pt>
                <c:pt idx="349">
                  <c:v>1.505006151527824E-2</c:v>
                </c:pt>
                <c:pt idx="350">
                  <c:v>1.5116902750679548E-2</c:v>
                </c:pt>
                <c:pt idx="351">
                  <c:v>1.5431056557065698E-2</c:v>
                </c:pt>
                <c:pt idx="352">
                  <c:v>1.5644948510349893E-2</c:v>
                </c:pt>
                <c:pt idx="353">
                  <c:v>1.5838788093013687E-2</c:v>
                </c:pt>
                <c:pt idx="354">
                  <c:v>1.6199730764180742E-2</c:v>
                </c:pt>
                <c:pt idx="355">
                  <c:v>1.8940221415634395E-2</c:v>
                </c:pt>
                <c:pt idx="356">
                  <c:v>1.9067219762896881E-2</c:v>
                </c:pt>
                <c:pt idx="357">
                  <c:v>1.9247691098480402E-2</c:v>
                </c:pt>
                <c:pt idx="358">
                  <c:v>1.9287795839721192E-2</c:v>
                </c:pt>
                <c:pt idx="359">
                  <c:v>1.9642054387348132E-2</c:v>
                </c:pt>
                <c:pt idx="360">
                  <c:v>1.9708895622749439E-2</c:v>
                </c:pt>
                <c:pt idx="361">
                  <c:v>1.9775736858150747E-2</c:v>
                </c:pt>
                <c:pt idx="362">
                  <c:v>2.1841131032051167E-2</c:v>
                </c:pt>
                <c:pt idx="363">
                  <c:v>2.1841131032051167E-2</c:v>
                </c:pt>
                <c:pt idx="364">
                  <c:v>2.266996235102739E-2</c:v>
                </c:pt>
                <c:pt idx="365">
                  <c:v>2.3004168528033928E-2</c:v>
                </c:pt>
                <c:pt idx="366">
                  <c:v>2.5447215681951754E-2</c:v>
                </c:pt>
                <c:pt idx="367">
                  <c:v>2.6058812985873717E-2</c:v>
                </c:pt>
                <c:pt idx="368">
                  <c:v>2.6139022468355297E-2</c:v>
                </c:pt>
                <c:pt idx="369">
                  <c:v>2.6139022468355297E-2</c:v>
                </c:pt>
                <c:pt idx="370">
                  <c:v>2.6319493803938832E-2</c:v>
                </c:pt>
                <c:pt idx="371">
                  <c:v>2.6386335039340139E-2</c:v>
                </c:pt>
                <c:pt idx="372">
                  <c:v>2.7088168011053876E-2</c:v>
                </c:pt>
                <c:pt idx="373">
                  <c:v>2.9200351049735215E-2</c:v>
                </c:pt>
                <c:pt idx="374">
                  <c:v>2.9200351049735215E-2</c:v>
                </c:pt>
                <c:pt idx="375">
                  <c:v>2.9287244655756911E-2</c:v>
                </c:pt>
                <c:pt idx="376">
                  <c:v>2.9501136609041106E-2</c:v>
                </c:pt>
                <c:pt idx="377">
                  <c:v>2.9768501550646337E-2</c:v>
                </c:pt>
                <c:pt idx="378">
                  <c:v>2.9875447527288421E-2</c:v>
                </c:pt>
                <c:pt idx="379">
                  <c:v>2.9875447527288421E-2</c:v>
                </c:pt>
                <c:pt idx="380">
                  <c:v>2.9942288762689728E-2</c:v>
                </c:pt>
                <c:pt idx="381">
                  <c:v>3.0336652051557458E-2</c:v>
                </c:pt>
                <c:pt idx="382">
                  <c:v>3.2836514255566385E-2</c:v>
                </c:pt>
                <c:pt idx="383">
                  <c:v>3.2950144355748612E-2</c:v>
                </c:pt>
                <c:pt idx="384">
                  <c:v>3.3016985591149919E-2</c:v>
                </c:pt>
                <c:pt idx="385">
                  <c:v>3.3033695900000243E-2</c:v>
                </c:pt>
                <c:pt idx="386">
                  <c:v>3.3304402903375538E-2</c:v>
                </c:pt>
                <c:pt idx="387">
                  <c:v>3.3792343921805093E-2</c:v>
                </c:pt>
                <c:pt idx="388">
                  <c:v>3.4086445357570855E-2</c:v>
                </c:pt>
                <c:pt idx="389">
                  <c:v>3.5383165324356231E-2</c:v>
                </c:pt>
                <c:pt idx="390">
                  <c:v>3.5804265107384478E-2</c:v>
                </c:pt>
                <c:pt idx="391">
                  <c:v>3.5831001601544996E-2</c:v>
                </c:pt>
                <c:pt idx="392">
                  <c:v>3.6091682419610097E-2</c:v>
                </c:pt>
                <c:pt idx="393">
                  <c:v>3.6445940967237037E-2</c:v>
                </c:pt>
                <c:pt idx="394">
                  <c:v>3.6579623438039652E-2</c:v>
                </c:pt>
                <c:pt idx="395">
                  <c:v>3.6713305908842267E-2</c:v>
                </c:pt>
                <c:pt idx="396">
                  <c:v>3.6793515391323833E-2</c:v>
                </c:pt>
                <c:pt idx="397">
                  <c:v>3.7080932703549466E-2</c:v>
                </c:pt>
                <c:pt idx="398">
                  <c:v>3.7468611868877053E-2</c:v>
                </c:pt>
                <c:pt idx="399">
                  <c:v>3.9557400475167925E-2</c:v>
                </c:pt>
                <c:pt idx="400">
                  <c:v>3.960753140171891E-2</c:v>
                </c:pt>
                <c:pt idx="401">
                  <c:v>3.9821423355003105E-2</c:v>
                </c:pt>
                <c:pt idx="402">
                  <c:v>4.0473125400165844E-2</c:v>
                </c:pt>
                <c:pt idx="403">
                  <c:v>4.0596781685658279E-2</c:v>
                </c:pt>
                <c:pt idx="404">
                  <c:v>4.085746250372338E-2</c:v>
                </c:pt>
                <c:pt idx="405">
                  <c:v>4.3384061201892837E-2</c:v>
                </c:pt>
                <c:pt idx="406">
                  <c:v>4.3798476861380942E-2</c:v>
                </c:pt>
                <c:pt idx="407">
                  <c:v>4.3845265726161847E-2</c:v>
                </c:pt>
                <c:pt idx="408">
                  <c:v>4.407586798829638E-2</c:v>
                </c:pt>
                <c:pt idx="409">
                  <c:v>4.6478810400973403E-2</c:v>
                </c:pt>
                <c:pt idx="410">
                  <c:v>4.6739491219038504E-2</c:v>
                </c:pt>
                <c:pt idx="411">
                  <c:v>4.7013540284183863E-2</c:v>
                </c:pt>
                <c:pt idx="412">
                  <c:v>4.7080381519585185E-2</c:v>
                </c:pt>
                <c:pt idx="413">
                  <c:v>4.730095759640951E-2</c:v>
                </c:pt>
                <c:pt idx="414">
                  <c:v>5.0168446595125621E-2</c:v>
                </c:pt>
                <c:pt idx="415">
                  <c:v>5.0235287830526942E-2</c:v>
                </c:pt>
                <c:pt idx="416">
                  <c:v>5.0820148640288387E-2</c:v>
                </c:pt>
                <c:pt idx="417">
                  <c:v>5.1358220585268927E-2</c:v>
                </c:pt>
                <c:pt idx="418">
                  <c:v>5.3550613106431832E-2</c:v>
                </c:pt>
                <c:pt idx="419">
                  <c:v>5.3704347947854836E-2</c:v>
                </c:pt>
                <c:pt idx="420">
                  <c:v>5.4319287313546877E-2</c:v>
                </c:pt>
                <c:pt idx="421">
                  <c:v>5.4894121937998114E-2</c:v>
                </c:pt>
                <c:pt idx="422">
                  <c:v>5.7093198582701177E-2</c:v>
                </c:pt>
                <c:pt idx="423">
                  <c:v>5.7103224768011357E-2</c:v>
                </c:pt>
                <c:pt idx="424">
                  <c:v>5.7103224768011357E-2</c:v>
                </c:pt>
                <c:pt idx="425">
                  <c:v>5.7373931771386666E-2</c:v>
                </c:pt>
                <c:pt idx="426">
                  <c:v>5.7373931771386666E-2</c:v>
                </c:pt>
                <c:pt idx="427">
                  <c:v>5.7728190319013606E-2</c:v>
                </c:pt>
                <c:pt idx="428">
                  <c:v>6.0418550043916247E-2</c:v>
                </c:pt>
                <c:pt idx="429">
                  <c:v>6.0418550043916247E-2</c:v>
                </c:pt>
                <c:pt idx="430">
                  <c:v>6.4024634693816834E-2</c:v>
                </c:pt>
                <c:pt idx="431">
                  <c:v>6.42318425235609E-2</c:v>
                </c:pt>
                <c:pt idx="432">
                  <c:v>6.4308709944272402E-2</c:v>
                </c:pt>
                <c:pt idx="433">
                  <c:v>6.468302086251973E-2</c:v>
                </c:pt>
                <c:pt idx="434">
                  <c:v>6.7326591722641466E-2</c:v>
                </c:pt>
                <c:pt idx="435">
                  <c:v>6.7801164493990762E-2</c:v>
                </c:pt>
                <c:pt idx="436">
                  <c:v>6.8125344485687106E-2</c:v>
                </c:pt>
                <c:pt idx="437">
                  <c:v>7.1029596163873943E-2</c:v>
                </c:pt>
                <c:pt idx="438">
                  <c:v>7.1708034703197227E-2</c:v>
                </c:pt>
                <c:pt idx="439">
                  <c:v>7.4545445145982769E-2</c:v>
                </c:pt>
                <c:pt idx="440">
                  <c:v>7.4612286381384063E-2</c:v>
                </c:pt>
                <c:pt idx="441">
                  <c:v>7.5053438535032713E-2</c:v>
                </c:pt>
                <c:pt idx="442">
                  <c:v>7.5203831314685637E-2</c:v>
                </c:pt>
                <c:pt idx="443">
                  <c:v>7.5588168418243173E-2</c:v>
                </c:pt>
                <c:pt idx="444">
                  <c:v>7.6059399127822391E-2</c:v>
                </c:pt>
                <c:pt idx="445">
                  <c:v>7.7707035580464656E-2</c:v>
                </c:pt>
                <c:pt idx="446">
                  <c:v>7.8385474119787912E-2</c:v>
                </c:pt>
                <c:pt idx="447">
                  <c:v>7.8702969987944127E-2</c:v>
                </c:pt>
                <c:pt idx="448">
                  <c:v>7.8779837408655629E-2</c:v>
                </c:pt>
                <c:pt idx="449">
                  <c:v>7.8856704829367158E-2</c:v>
                </c:pt>
                <c:pt idx="450">
                  <c:v>7.8963650806009228E-2</c:v>
                </c:pt>
                <c:pt idx="451">
                  <c:v>7.9204279253453941E-2</c:v>
                </c:pt>
                <c:pt idx="452">
                  <c:v>8.1309778168595165E-2</c:v>
                </c:pt>
                <c:pt idx="453">
                  <c:v>8.1864560422426014E-2</c:v>
                </c:pt>
                <c:pt idx="454">
                  <c:v>8.2105188869870727E-2</c:v>
                </c:pt>
                <c:pt idx="455">
                  <c:v>8.2151977734651632E-2</c:v>
                </c:pt>
                <c:pt idx="456">
                  <c:v>8.2352501440855569E-2</c:v>
                </c:pt>
                <c:pt idx="457">
                  <c:v>8.2593129888300282E-2</c:v>
                </c:pt>
                <c:pt idx="458">
                  <c:v>8.4778838285923058E-2</c:v>
                </c:pt>
                <c:pt idx="459">
                  <c:v>8.5219990439571708E-2</c:v>
                </c:pt>
                <c:pt idx="460">
                  <c:v>8.647660566511628E-2</c:v>
                </c:pt>
                <c:pt idx="461">
                  <c:v>8.6657077000699828E-2</c:v>
                </c:pt>
                <c:pt idx="462">
                  <c:v>8.8689050556899601E-2</c:v>
                </c:pt>
                <c:pt idx="463">
                  <c:v>8.933072641675216E-2</c:v>
                </c:pt>
                <c:pt idx="464">
                  <c:v>8.9664932593758712E-2</c:v>
                </c:pt>
                <c:pt idx="465">
                  <c:v>8.9885508670583009E-2</c:v>
                </c:pt>
                <c:pt idx="466">
                  <c:v>7.9204279253453941E-2</c:v>
                </c:pt>
                <c:pt idx="467">
                  <c:v>8.5219990439571708E-2</c:v>
                </c:pt>
                <c:pt idx="468">
                  <c:v>8.647660566511628E-2</c:v>
                </c:pt>
                <c:pt idx="469">
                  <c:v>8.6657077000699828E-2</c:v>
                </c:pt>
                <c:pt idx="470">
                  <c:v>8.8689050556899601E-2</c:v>
                </c:pt>
                <c:pt idx="471">
                  <c:v>8.8953073436734753E-2</c:v>
                </c:pt>
                <c:pt idx="472">
                  <c:v>8.8956415498504832E-2</c:v>
                </c:pt>
                <c:pt idx="473">
                  <c:v>8.9885508670583009E-2</c:v>
                </c:pt>
                <c:pt idx="474">
                  <c:v>9.2405423245212337E-2</c:v>
                </c:pt>
                <c:pt idx="475">
                  <c:v>9.2692840557437955E-2</c:v>
                </c:pt>
                <c:pt idx="476">
                  <c:v>9.2712892928058344E-2</c:v>
                </c:pt>
                <c:pt idx="477">
                  <c:v>9.3421410023312224E-2</c:v>
                </c:pt>
                <c:pt idx="478">
                  <c:v>9.596137696856194E-2</c:v>
                </c:pt>
                <c:pt idx="479">
                  <c:v>9.9871589239538483E-2</c:v>
                </c:pt>
                <c:pt idx="480">
                  <c:v>0.10040631912274894</c:v>
                </c:pt>
                <c:pt idx="481">
                  <c:v>0.10064694757019366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76-40E8-A572-57423D8CE95F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  <c:pt idx="481">
                  <c:v>27985</c:v>
                </c:pt>
              </c:numCache>
            </c:numRef>
          </c:xVal>
          <c:yVal>
            <c:numRef>
              <c:f>'Active 1'!$O$21:$O$969</c:f>
              <c:numCache>
                <c:formatCode>General</c:formatCode>
                <c:ptCount val="949"/>
                <c:pt idx="76">
                  <c:v>-3.3947050097385681E-3</c:v>
                </c:pt>
                <c:pt idx="77">
                  <c:v>-3.9012577719413563E-3</c:v>
                </c:pt>
                <c:pt idx="78">
                  <c:v>-6.6642151112746885E-3</c:v>
                </c:pt>
                <c:pt idx="79">
                  <c:v>-6.6642151112746885E-3</c:v>
                </c:pt>
                <c:pt idx="80">
                  <c:v>-6.8311511559252334E-3</c:v>
                </c:pt>
                <c:pt idx="81">
                  <c:v>-6.832427266616637E-3</c:v>
                </c:pt>
                <c:pt idx="82">
                  <c:v>-6.8457157938868786E-3</c:v>
                </c:pt>
                <c:pt idx="83">
                  <c:v>-6.8463435416248625E-3</c:v>
                </c:pt>
                <c:pt idx="84">
                  <c:v>-6.853425998777557E-3</c:v>
                </c:pt>
                <c:pt idx="85">
                  <c:v>-7.0054203232311424E-3</c:v>
                </c:pt>
                <c:pt idx="86">
                  <c:v>-7.0201549086582014E-3</c:v>
                </c:pt>
                <c:pt idx="87">
                  <c:v>-7.0319611403124099E-3</c:v>
                </c:pt>
                <c:pt idx="88">
                  <c:v>-7.0351041660719508E-3</c:v>
                </c:pt>
                <c:pt idx="89">
                  <c:v>-7.0351041660719508E-3</c:v>
                </c:pt>
                <c:pt idx="90">
                  <c:v>-7.0592182889317387E-3</c:v>
                </c:pt>
                <c:pt idx="91">
                  <c:v>-7.1605113511503705E-3</c:v>
                </c:pt>
                <c:pt idx="92">
                  <c:v>-7.1605113511503705E-3</c:v>
                </c:pt>
                <c:pt idx="93">
                  <c:v>-7.1605113511503705E-3</c:v>
                </c:pt>
                <c:pt idx="94">
                  <c:v>-7.1846972897675566E-3</c:v>
                </c:pt>
                <c:pt idx="95">
                  <c:v>-7.1920676044134983E-3</c:v>
                </c:pt>
                <c:pt idx="96">
                  <c:v>-7.1920676044134983E-3</c:v>
                </c:pt>
                <c:pt idx="97">
                  <c:v>-7.1993052023219487E-3</c:v>
                </c:pt>
                <c:pt idx="98">
                  <c:v>-7.2515151309881423E-3</c:v>
                </c:pt>
                <c:pt idx="99">
                  <c:v>-7.253187544789627E-3</c:v>
                </c:pt>
                <c:pt idx="100">
                  <c:v>-7.2562660192806881E-3</c:v>
                </c:pt>
                <c:pt idx="101">
                  <c:v>-7.2562660192806881E-3</c:v>
                </c:pt>
                <c:pt idx="102">
                  <c:v>-7.2596183520857969E-3</c:v>
                </c:pt>
                <c:pt idx="103">
                  <c:v>-7.2622882222649109E-3</c:v>
                </c:pt>
                <c:pt idx="104">
                  <c:v>-7.262734942978008E-3</c:v>
                </c:pt>
                <c:pt idx="105">
                  <c:v>-7.2629555546391668E-3</c:v>
                </c:pt>
                <c:pt idx="106">
                  <c:v>-7.2636776923837333E-3</c:v>
                </c:pt>
                <c:pt idx="107">
                  <c:v>-7.2653277512877579E-3</c:v>
                </c:pt>
                <c:pt idx="108">
                  <c:v>-7.2760231569539103E-3</c:v>
                </c:pt>
                <c:pt idx="109">
                  <c:v>-7.2760774635219324E-3</c:v>
                </c:pt>
                <c:pt idx="110">
                  <c:v>-7.2728514359007039E-3</c:v>
                </c:pt>
                <c:pt idx="111">
                  <c:v>-7.2440481208090116E-3</c:v>
                </c:pt>
                <c:pt idx="112">
                  <c:v>-7.2425451421377074E-3</c:v>
                </c:pt>
                <c:pt idx="113">
                  <c:v>-7.2401656769269917E-3</c:v>
                </c:pt>
                <c:pt idx="114">
                  <c:v>-7.2401656769269917E-3</c:v>
                </c:pt>
                <c:pt idx="115">
                  <c:v>-7.2373286082405217E-3</c:v>
                </c:pt>
                <c:pt idx="116">
                  <c:v>-7.2345791652425268E-3</c:v>
                </c:pt>
                <c:pt idx="117">
                  <c:v>-7.1575294152446929E-3</c:v>
                </c:pt>
                <c:pt idx="118">
                  <c:v>-7.1563176625176333E-3</c:v>
                </c:pt>
                <c:pt idx="119">
                  <c:v>-7.1525333051462572E-3</c:v>
                </c:pt>
                <c:pt idx="120">
                  <c:v>-7.1446724063476573E-3</c:v>
                </c:pt>
                <c:pt idx="121">
                  <c:v>-7.1372834144212008E-3</c:v>
                </c:pt>
                <c:pt idx="122">
                  <c:v>-7.102132263511563E-3</c:v>
                </c:pt>
                <c:pt idx="123">
                  <c:v>-7.0199432284727579E-3</c:v>
                </c:pt>
                <c:pt idx="124">
                  <c:v>-7.0189733496188985E-3</c:v>
                </c:pt>
                <c:pt idx="125">
                  <c:v>-7.004371626068746E-3</c:v>
                </c:pt>
                <c:pt idx="126">
                  <c:v>-7.0028725996037471E-3</c:v>
                </c:pt>
                <c:pt idx="127">
                  <c:v>-7.0025389226920929E-3</c:v>
                </c:pt>
                <c:pt idx="128">
                  <c:v>-7.0010348569522103E-3</c:v>
                </c:pt>
                <c:pt idx="129">
                  <c:v>-6.9610195059943598E-3</c:v>
                </c:pt>
                <c:pt idx="130">
                  <c:v>-6.8018858680551839E-3</c:v>
                </c:pt>
                <c:pt idx="131">
                  <c:v>-6.5288408324994558E-3</c:v>
                </c:pt>
                <c:pt idx="132">
                  <c:v>-6.5160992980864566E-3</c:v>
                </c:pt>
                <c:pt idx="133">
                  <c:v>-6.5032500555355323E-3</c:v>
                </c:pt>
                <c:pt idx="134">
                  <c:v>-6.4902931048466846E-3</c:v>
                </c:pt>
                <c:pt idx="135">
                  <c:v>-6.4233035255540707E-3</c:v>
                </c:pt>
                <c:pt idx="136">
                  <c:v>-6.4233035255540707E-3</c:v>
                </c:pt>
                <c:pt idx="137">
                  <c:v>-6.4233035255540707E-3</c:v>
                </c:pt>
                <c:pt idx="138">
                  <c:v>-6.3020001928181229E-3</c:v>
                </c:pt>
                <c:pt idx="139">
                  <c:v>-6.2580576923440935E-3</c:v>
                </c:pt>
                <c:pt idx="140">
                  <c:v>-6.2347463530028667E-3</c:v>
                </c:pt>
                <c:pt idx="141">
                  <c:v>-6.2347463530028667E-3</c:v>
                </c:pt>
                <c:pt idx="142">
                  <c:v>-6.2301829497119696E-3</c:v>
                </c:pt>
                <c:pt idx="143">
                  <c:v>-6.207875933888312E-3</c:v>
                </c:pt>
                <c:pt idx="144">
                  <c:v>-6.1979597777811132E-3</c:v>
                </c:pt>
                <c:pt idx="145">
                  <c:v>-6.1933165605203367E-3</c:v>
                </c:pt>
                <c:pt idx="146">
                  <c:v>-6.1933165605203367E-3</c:v>
                </c:pt>
                <c:pt idx="147">
                  <c:v>-6.1786586413324074E-3</c:v>
                </c:pt>
                <c:pt idx="148">
                  <c:v>-6.1473528606180378E-3</c:v>
                </c:pt>
                <c:pt idx="149">
                  <c:v>-5.9084327270632897E-3</c:v>
                </c:pt>
                <c:pt idx="150">
                  <c:v>-5.8957164331162274E-3</c:v>
                </c:pt>
                <c:pt idx="151">
                  <c:v>-5.8912142804826498E-3</c:v>
                </c:pt>
                <c:pt idx="152">
                  <c:v>-5.8791727052828237E-3</c:v>
                </c:pt>
                <c:pt idx="153">
                  <c:v>-5.831252326749717E-3</c:v>
                </c:pt>
                <c:pt idx="154">
                  <c:v>-5.8135562179921947E-3</c:v>
                </c:pt>
                <c:pt idx="155">
                  <c:v>-5.0584423685028426E-3</c:v>
                </c:pt>
                <c:pt idx="156">
                  <c:v>-4.9923869190166767E-3</c:v>
                </c:pt>
                <c:pt idx="157">
                  <c:v>-4.9894929533889311E-3</c:v>
                </c:pt>
                <c:pt idx="158">
                  <c:v>-4.8959185125233319E-3</c:v>
                </c:pt>
                <c:pt idx="159">
                  <c:v>-4.8004676289372956E-3</c:v>
                </c:pt>
                <c:pt idx="160">
                  <c:v>-4.7803458439936216E-3</c:v>
                </c:pt>
                <c:pt idx="161">
                  <c:v>-4.5017935280414903E-3</c:v>
                </c:pt>
                <c:pt idx="162">
                  <c:v>-4.4322751929053161E-3</c:v>
                </c:pt>
                <c:pt idx="163">
                  <c:v>-4.4182682970956098E-3</c:v>
                </c:pt>
                <c:pt idx="164">
                  <c:v>-4.4107118699342231E-3</c:v>
                </c:pt>
                <c:pt idx="165">
                  <c:v>-4.3934025727223342E-3</c:v>
                </c:pt>
                <c:pt idx="166">
                  <c:v>-4.3716926526637069E-3</c:v>
                </c:pt>
                <c:pt idx="167">
                  <c:v>-4.3716926526637069E-3</c:v>
                </c:pt>
                <c:pt idx="168">
                  <c:v>-4.2917603002641126E-3</c:v>
                </c:pt>
                <c:pt idx="169">
                  <c:v>-3.9122034452723862E-3</c:v>
                </c:pt>
                <c:pt idx="170">
                  <c:v>-3.8451598770743254E-3</c:v>
                </c:pt>
                <c:pt idx="171">
                  <c:v>-3.8345135792181295E-3</c:v>
                </c:pt>
                <c:pt idx="172">
                  <c:v>-3.7762610763602462E-3</c:v>
                </c:pt>
                <c:pt idx="173">
                  <c:v>-3.7678993832527524E-3</c:v>
                </c:pt>
                <c:pt idx="174">
                  <c:v>-3.7643127463864072E-3</c:v>
                </c:pt>
                <c:pt idx="175">
                  <c:v>-3.7511460667990575E-3</c:v>
                </c:pt>
                <c:pt idx="176">
                  <c:v>-3.7439538576092284E-3</c:v>
                </c:pt>
                <c:pt idx="177">
                  <c:v>-3.7355536827662558E-3</c:v>
                </c:pt>
                <c:pt idx="178">
                  <c:v>-3.7114982093070809E-3</c:v>
                </c:pt>
                <c:pt idx="179">
                  <c:v>-3.6994399315175902E-3</c:v>
                </c:pt>
                <c:pt idx="180">
                  <c:v>-3.6716286237202089E-3</c:v>
                </c:pt>
                <c:pt idx="181">
                  <c:v>-3.6291004072043563E-3</c:v>
                </c:pt>
                <c:pt idx="182">
                  <c:v>-3.2722379485233158E-3</c:v>
                </c:pt>
                <c:pt idx="183">
                  <c:v>-3.2722379485233158E-3</c:v>
                </c:pt>
                <c:pt idx="184">
                  <c:v>-3.23383972599391E-3</c:v>
                </c:pt>
                <c:pt idx="185">
                  <c:v>-3.1913900316664361E-3</c:v>
                </c:pt>
                <c:pt idx="186">
                  <c:v>-3.1746065462974178E-3</c:v>
                </c:pt>
                <c:pt idx="187">
                  <c:v>-3.1746065462974178E-3</c:v>
                </c:pt>
                <c:pt idx="188">
                  <c:v>-3.1746065462974178E-3</c:v>
                </c:pt>
                <c:pt idx="189">
                  <c:v>-3.1629670531731777E-3</c:v>
                </c:pt>
                <c:pt idx="190">
                  <c:v>-2.9943220118977564E-3</c:v>
                </c:pt>
                <c:pt idx="191">
                  <c:v>-2.6633284642430715E-3</c:v>
                </c:pt>
                <c:pt idx="192">
                  <c:v>-2.5862586382234495E-3</c:v>
                </c:pt>
                <c:pt idx="193">
                  <c:v>-2.5862586382234495E-3</c:v>
                </c:pt>
                <c:pt idx="194">
                  <c:v>-2.5862586382234495E-3</c:v>
                </c:pt>
                <c:pt idx="195">
                  <c:v>-2.5862586382234495E-3</c:v>
                </c:pt>
                <c:pt idx="196">
                  <c:v>-2.5585789589891239E-3</c:v>
                </c:pt>
                <c:pt idx="197">
                  <c:v>-2.5585789589891239E-3</c:v>
                </c:pt>
                <c:pt idx="198">
                  <c:v>-2.4666581806624859E-3</c:v>
                </c:pt>
                <c:pt idx="199">
                  <c:v>-2.4175524378788659E-3</c:v>
                </c:pt>
                <c:pt idx="200">
                  <c:v>-2.3696108852291949E-3</c:v>
                </c:pt>
                <c:pt idx="201">
                  <c:v>-2.3143292695902108E-3</c:v>
                </c:pt>
                <c:pt idx="202">
                  <c:v>-2.2715942165545851E-3</c:v>
                </c:pt>
                <c:pt idx="203">
                  <c:v>-2.2530187853975273E-3</c:v>
                </c:pt>
                <c:pt idx="204">
                  <c:v>-2.2387065773871988E-3</c:v>
                </c:pt>
                <c:pt idx="205">
                  <c:v>-2.2057112300818884E-3</c:v>
                </c:pt>
                <c:pt idx="206">
                  <c:v>-1.8118126607306641E-3</c:v>
                </c:pt>
                <c:pt idx="207">
                  <c:v>-1.8118126607306641E-3</c:v>
                </c:pt>
                <c:pt idx="208">
                  <c:v>-1.8118126607306641E-3</c:v>
                </c:pt>
                <c:pt idx="209">
                  <c:v>-1.8118126607306641E-3</c:v>
                </c:pt>
                <c:pt idx="210">
                  <c:v>-1.7489820111135247E-3</c:v>
                </c:pt>
                <c:pt idx="211">
                  <c:v>-1.684283301735208E-3</c:v>
                </c:pt>
                <c:pt idx="212">
                  <c:v>-1.6827742012314227E-3</c:v>
                </c:pt>
                <c:pt idx="213">
                  <c:v>-1.6782456780776705E-3</c:v>
                </c:pt>
                <c:pt idx="214">
                  <c:v>-1.6260359534886869E-3</c:v>
                </c:pt>
                <c:pt idx="215">
                  <c:v>-1.6207257748923785E-3</c:v>
                </c:pt>
                <c:pt idx="216">
                  <c:v>-1.6207257748923785E-3</c:v>
                </c:pt>
                <c:pt idx="217">
                  <c:v>-1.6146539452477487E-3</c:v>
                </c:pt>
                <c:pt idx="218">
                  <c:v>-1.6131354788189271E-3</c:v>
                </c:pt>
                <c:pt idx="219">
                  <c:v>-1.6085788578900639E-3</c:v>
                </c:pt>
                <c:pt idx="220">
                  <c:v>-1.5629118631037544E-3</c:v>
                </c:pt>
                <c:pt idx="221">
                  <c:v>-1.5598608813585536E-3</c:v>
                </c:pt>
                <c:pt idx="222">
                  <c:v>-1.5583350850753548E-3</c:v>
                </c:pt>
                <c:pt idx="223">
                  <c:v>-1.5537564745833621E-3</c:v>
                </c:pt>
                <c:pt idx="224">
                  <c:v>-1.5384812051507596E-3</c:v>
                </c:pt>
                <c:pt idx="225">
                  <c:v>-1.0102025595620677E-3</c:v>
                </c:pt>
                <c:pt idx="226">
                  <c:v>-1.0102025595620677E-3</c:v>
                </c:pt>
                <c:pt idx="227">
                  <c:v>-9.7340932965429144E-4</c:v>
                </c:pt>
                <c:pt idx="228">
                  <c:v>-9.4132766565261945E-4</c:v>
                </c:pt>
                <c:pt idx="229">
                  <c:v>-9.035276417890363E-4</c:v>
                </c:pt>
                <c:pt idx="230">
                  <c:v>-9.035276417890363E-4</c:v>
                </c:pt>
                <c:pt idx="231">
                  <c:v>-9.0111105667589446E-4</c:v>
                </c:pt>
                <c:pt idx="232">
                  <c:v>-9.0111105667589446E-4</c:v>
                </c:pt>
                <c:pt idx="233">
                  <c:v>-8.7369107484915141E-4</c:v>
                </c:pt>
                <c:pt idx="234">
                  <c:v>-8.7369107484915141E-4</c:v>
                </c:pt>
                <c:pt idx="235">
                  <c:v>-8.7207630227810126E-4</c:v>
                </c:pt>
                <c:pt idx="236">
                  <c:v>-8.089413584956703E-4</c:v>
                </c:pt>
                <c:pt idx="237">
                  <c:v>-7.780711214672633E-4</c:v>
                </c:pt>
                <c:pt idx="238">
                  <c:v>-7.5690703007283162E-4</c:v>
                </c:pt>
                <c:pt idx="239">
                  <c:v>-7.5690703007283162E-4</c:v>
                </c:pt>
                <c:pt idx="240">
                  <c:v>-7.0629995211323859E-4</c:v>
                </c:pt>
                <c:pt idx="241">
                  <c:v>-7.0629995211323859E-4</c:v>
                </c:pt>
                <c:pt idx="242">
                  <c:v>-7.030282603084732E-4</c:v>
                </c:pt>
                <c:pt idx="243">
                  <c:v>-6.4892776244921888E-4</c:v>
                </c:pt>
                <c:pt idx="244">
                  <c:v>-6.3248989666964388E-4</c:v>
                </c:pt>
                <c:pt idx="245">
                  <c:v>-6.0449879702271624E-4</c:v>
                </c:pt>
                <c:pt idx="246">
                  <c:v>-1.758709217304557E-4</c:v>
                </c:pt>
                <c:pt idx="247">
                  <c:v>-1.758709217304557E-4</c:v>
                </c:pt>
                <c:pt idx="248">
                  <c:v>-1.758709217304557E-4</c:v>
                </c:pt>
                <c:pt idx="249">
                  <c:v>-1.0256594527855052E-4</c:v>
                </c:pt>
                <c:pt idx="250">
                  <c:v>-1.0256594527855052E-4</c:v>
                </c:pt>
                <c:pt idx="251">
                  <c:v>-1.0256594527855052E-4</c:v>
                </c:pt>
                <c:pt idx="252">
                  <c:v>-1.0256594527855052E-4</c:v>
                </c:pt>
                <c:pt idx="253">
                  <c:v>-1.0256594527855052E-4</c:v>
                </c:pt>
                <c:pt idx="254">
                  <c:v>9.3599560297519084E-5</c:v>
                </c:pt>
                <c:pt idx="255">
                  <c:v>9.3599560297519084E-5</c:v>
                </c:pt>
                <c:pt idx="256">
                  <c:v>1.0746492093703913E-4</c:v>
                </c:pt>
                <c:pt idx="257">
                  <c:v>1.109332971675793E-4</c:v>
                </c:pt>
                <c:pt idx="258">
                  <c:v>1.8570037596057215E-4</c:v>
                </c:pt>
                <c:pt idx="259">
                  <c:v>2.4333508527179647E-4</c:v>
                </c:pt>
                <c:pt idx="260">
                  <c:v>8.1190192372824523E-4</c:v>
                </c:pt>
                <c:pt idx="261">
                  <c:v>8.1190192372824523E-4</c:v>
                </c:pt>
                <c:pt idx="262">
                  <c:v>8.6461721938851238E-4</c:v>
                </c:pt>
                <c:pt idx="263">
                  <c:v>9.1933047611807844E-4</c:v>
                </c:pt>
                <c:pt idx="264">
                  <c:v>9.1933047611807844E-4</c:v>
                </c:pt>
                <c:pt idx="265">
                  <c:v>1.0090895435859839E-3</c:v>
                </c:pt>
                <c:pt idx="266">
                  <c:v>1.0146008780474135E-3</c:v>
                </c:pt>
                <c:pt idx="267">
                  <c:v>1.0753464997203532E-3</c:v>
                </c:pt>
                <c:pt idx="268">
                  <c:v>1.0771907374548069E-3</c:v>
                </c:pt>
                <c:pt idx="269">
                  <c:v>1.2216685941126137E-3</c:v>
                </c:pt>
                <c:pt idx="270">
                  <c:v>1.9006752204281177E-3</c:v>
                </c:pt>
                <c:pt idx="271">
                  <c:v>1.9026084344504219E-3</c:v>
                </c:pt>
                <c:pt idx="272">
                  <c:v>2.0540264415605768E-3</c:v>
                </c:pt>
                <c:pt idx="273">
                  <c:v>2.1458635928833861E-3</c:v>
                </c:pt>
                <c:pt idx="274">
                  <c:v>2.1968603465080385E-3</c:v>
                </c:pt>
                <c:pt idx="275">
                  <c:v>2.2401189502597573E-3</c:v>
                </c:pt>
                <c:pt idx="276">
                  <c:v>2.2795304686381388E-3</c:v>
                </c:pt>
                <c:pt idx="277">
                  <c:v>2.9844595740508122E-3</c:v>
                </c:pt>
                <c:pt idx="278">
                  <c:v>2.998773108912195E-3</c:v>
                </c:pt>
                <c:pt idx="279">
                  <c:v>3.0397238967096859E-3</c:v>
                </c:pt>
                <c:pt idx="280">
                  <c:v>3.0930816778719037E-3</c:v>
                </c:pt>
                <c:pt idx="281">
                  <c:v>3.2353523423458985E-3</c:v>
                </c:pt>
                <c:pt idx="282">
                  <c:v>3.2374213622812387E-3</c:v>
                </c:pt>
                <c:pt idx="283">
                  <c:v>3.2560517040172657E-3</c:v>
                </c:pt>
                <c:pt idx="284">
                  <c:v>3.2581227600232653E-3</c:v>
                </c:pt>
                <c:pt idx="285">
                  <c:v>3.3058132437114827E-3</c:v>
                </c:pt>
                <c:pt idx="286">
                  <c:v>4.053418488560296E-3</c:v>
                </c:pt>
                <c:pt idx="287">
                  <c:v>4.1308754621822777E-3</c:v>
                </c:pt>
                <c:pt idx="288">
                  <c:v>4.1330308115136091E-3</c:v>
                </c:pt>
                <c:pt idx="289">
                  <c:v>4.1394980811500018E-3</c:v>
                </c:pt>
                <c:pt idx="290">
                  <c:v>4.236727021327184E-3</c:v>
                </c:pt>
                <c:pt idx="291">
                  <c:v>4.2540553309455666E-3</c:v>
                </c:pt>
                <c:pt idx="292">
                  <c:v>4.30829028641775E-3</c:v>
                </c:pt>
                <c:pt idx="293">
                  <c:v>4.3321939810245834E-3</c:v>
                </c:pt>
                <c:pt idx="294">
                  <c:v>4.3539459912272727E-3</c:v>
                </c:pt>
                <c:pt idx="295">
                  <c:v>4.430238367501174E-3</c:v>
                </c:pt>
                <c:pt idx="296">
                  <c:v>5.2023713479753689E-3</c:v>
                </c:pt>
                <c:pt idx="297">
                  <c:v>5.2497544551330013E-3</c:v>
                </c:pt>
                <c:pt idx="298">
                  <c:v>5.2994902068689374E-3</c:v>
                </c:pt>
                <c:pt idx="299">
                  <c:v>5.3470571712071879E-3</c:v>
                </c:pt>
                <c:pt idx="300">
                  <c:v>5.3583958733660611E-3</c:v>
                </c:pt>
                <c:pt idx="301">
                  <c:v>5.3742786078852583E-3</c:v>
                </c:pt>
                <c:pt idx="302">
                  <c:v>5.4788990603106009E-3</c:v>
                </c:pt>
                <c:pt idx="303">
                  <c:v>5.5313708487301589E-3</c:v>
                </c:pt>
                <c:pt idx="304">
                  <c:v>6.2702383021326852E-3</c:v>
                </c:pt>
                <c:pt idx="305">
                  <c:v>6.2937352248911629E-3</c:v>
                </c:pt>
                <c:pt idx="306">
                  <c:v>6.4564189229830964E-3</c:v>
                </c:pt>
                <c:pt idx="307">
                  <c:v>6.7464347890138724E-3</c:v>
                </c:pt>
                <c:pt idx="308">
                  <c:v>7.6938628180918556E-3</c:v>
                </c:pt>
                <c:pt idx="309">
                  <c:v>8.0965135246908928E-3</c:v>
                </c:pt>
                <c:pt idx="310">
                  <c:v>8.8255307409672544E-3</c:v>
                </c:pt>
                <c:pt idx="311">
                  <c:v>8.8613995032071433E-3</c:v>
                </c:pt>
                <c:pt idx="312">
                  <c:v>8.9795349854607433E-3</c:v>
                </c:pt>
                <c:pt idx="313">
                  <c:v>9.2923398110323942E-3</c:v>
                </c:pt>
                <c:pt idx="314">
                  <c:v>1.0446880796787433E-2</c:v>
                </c:pt>
                <c:pt idx="315">
                  <c:v>1.0613832548077079E-2</c:v>
                </c:pt>
                <c:pt idx="316">
                  <c:v>1.0860292045237457E-2</c:v>
                </c:pt>
                <c:pt idx="317">
                  <c:v>1.1687516230619449E-2</c:v>
                </c:pt>
                <c:pt idx="318">
                  <c:v>1.1687516230619449E-2</c:v>
                </c:pt>
                <c:pt idx="319">
                  <c:v>1.1687516230619449E-2</c:v>
                </c:pt>
                <c:pt idx="320">
                  <c:v>1.1687516230619449E-2</c:v>
                </c:pt>
                <c:pt idx="321">
                  <c:v>1.1687516230619449E-2</c:v>
                </c:pt>
                <c:pt idx="322">
                  <c:v>1.1693074429775616E-2</c:v>
                </c:pt>
                <c:pt idx="323">
                  <c:v>1.183229409786561E-2</c:v>
                </c:pt>
                <c:pt idx="324">
                  <c:v>1.1899300341623432E-2</c:v>
                </c:pt>
                <c:pt idx="325">
                  <c:v>1.2126312253354334E-2</c:v>
                </c:pt>
                <c:pt idx="326">
                  <c:v>1.2320746437321383E-2</c:v>
                </c:pt>
                <c:pt idx="327">
                  <c:v>1.3059227512615108E-2</c:v>
                </c:pt>
                <c:pt idx="328">
                  <c:v>1.3336419692186869E-2</c:v>
                </c:pt>
                <c:pt idx="329">
                  <c:v>1.3385701371906282E-2</c:v>
                </c:pt>
                <c:pt idx="330">
                  <c:v>1.3403108954812453E-2</c:v>
                </c:pt>
                <c:pt idx="331">
                  <c:v>1.3472812584980905E-2</c:v>
                </c:pt>
                <c:pt idx="332">
                  <c:v>1.3606739016846727E-2</c:v>
                </c:pt>
                <c:pt idx="333">
                  <c:v>1.3632992407134534E-2</c:v>
                </c:pt>
                <c:pt idx="334">
                  <c:v>1.3875884378233472E-2</c:v>
                </c:pt>
                <c:pt idx="335">
                  <c:v>1.4870487039227632E-2</c:v>
                </c:pt>
                <c:pt idx="336">
                  <c:v>1.4975719105830244E-2</c:v>
                </c:pt>
                <c:pt idx="337">
                  <c:v>1.4996795449389474E-2</c:v>
                </c:pt>
                <c:pt idx="338">
                  <c:v>1.5026921818217555E-2</c:v>
                </c:pt>
                <c:pt idx="339">
                  <c:v>1.5108364715782845E-2</c:v>
                </c:pt>
                <c:pt idx="340">
                  <c:v>1.5135545332649306E-2</c:v>
                </c:pt>
                <c:pt idx="341">
                  <c:v>1.5274726048460835E-2</c:v>
                </c:pt>
                <c:pt idx="342">
                  <c:v>1.6350921440371827E-2</c:v>
                </c:pt>
                <c:pt idx="343">
                  <c:v>1.6546739955590993E-2</c:v>
                </c:pt>
                <c:pt idx="344">
                  <c:v>1.6587247532685562E-2</c:v>
                </c:pt>
                <c:pt idx="345">
                  <c:v>1.66902289969195E-2</c:v>
                </c:pt>
                <c:pt idx="346">
                  <c:v>1.6912546894831779E-2</c:v>
                </c:pt>
                <c:pt idx="347">
                  <c:v>1.6928241770168141E-2</c:v>
                </c:pt>
                <c:pt idx="348">
                  <c:v>1.8052376747778948E-2</c:v>
                </c:pt>
                <c:pt idx="349">
                  <c:v>1.8052376747778948E-2</c:v>
                </c:pt>
                <c:pt idx="350">
                  <c:v>1.8084502537995342E-2</c:v>
                </c:pt>
                <c:pt idx="351">
                  <c:v>1.8235766483677324E-2</c:v>
                </c:pt>
                <c:pt idx="352">
                  <c:v>1.8339012061345444E-2</c:v>
                </c:pt>
                <c:pt idx="353">
                  <c:v>1.843275845655707E-2</c:v>
                </c:pt>
                <c:pt idx="354">
                  <c:v>1.8607776993144701E-2</c:v>
                </c:pt>
                <c:pt idx="355">
                  <c:v>1.9955988541726158E-2</c:v>
                </c:pt>
                <c:pt idx="356">
                  <c:v>2.0019296438477496E-2</c:v>
                </c:pt>
                <c:pt idx="357">
                  <c:v>2.0109386731743711E-2</c:v>
                </c:pt>
                <c:pt idx="358">
                  <c:v>2.0129426954013516E-2</c:v>
                </c:pt>
                <c:pt idx="359">
                  <c:v>2.0306767257044528E-2</c:v>
                </c:pt>
                <c:pt idx="360">
                  <c:v>2.0340291827804478E-2</c:v>
                </c:pt>
                <c:pt idx="361">
                  <c:v>2.0373836759271027E-2</c:v>
                </c:pt>
                <c:pt idx="362">
                  <c:v>2.1420410017639762E-2</c:v>
                </c:pt>
                <c:pt idx="363">
                  <c:v>2.1420410017639762E-2</c:v>
                </c:pt>
                <c:pt idx="364">
                  <c:v>2.1845860143671098E-2</c:v>
                </c:pt>
                <c:pt idx="365">
                  <c:v>2.2018298304582205E-2</c:v>
                </c:pt>
                <c:pt idx="366">
                  <c:v>2.3294281679833849E-2</c:v>
                </c:pt>
                <c:pt idx="367">
                  <c:v>2.3617970872104606E-2</c:v>
                </c:pt>
                <c:pt idx="368">
                  <c:v>2.366054835370188E-2</c:v>
                </c:pt>
                <c:pt idx="369">
                  <c:v>2.366054835370188E-2</c:v>
                </c:pt>
                <c:pt idx="370">
                  <c:v>2.375645488641602E-2</c:v>
                </c:pt>
                <c:pt idx="371">
                  <c:v>2.3792013491765504E-2</c:v>
                </c:pt>
                <c:pt idx="372">
                  <c:v>2.4166608125596199E-2</c:v>
                </c:pt>
                <c:pt idx="373">
                  <c:v>2.5307503129847024E-2</c:v>
                </c:pt>
                <c:pt idx="374">
                  <c:v>2.5307503129847024E-2</c:v>
                </c:pt>
                <c:pt idx="375">
                  <c:v>2.5354874097530053E-2</c:v>
                </c:pt>
                <c:pt idx="376">
                  <c:v>2.5471626153529655E-2</c:v>
                </c:pt>
                <c:pt idx="377">
                  <c:v>2.5617859417704225E-2</c:v>
                </c:pt>
                <c:pt idx="378">
                  <c:v>2.5676443939339634E-2</c:v>
                </c:pt>
                <c:pt idx="379">
                  <c:v>2.5676443939339634E-2</c:v>
                </c:pt>
                <c:pt idx="380">
                  <c:v>2.5713085734280341E-2</c:v>
                </c:pt>
                <c:pt idx="381">
                  <c:v>2.5929686766613416E-2</c:v>
                </c:pt>
                <c:pt idx="382">
                  <c:v>2.7319203307111527E-2</c:v>
                </c:pt>
                <c:pt idx="383">
                  <c:v>2.7383039837945364E-2</c:v>
                </c:pt>
                <c:pt idx="384">
                  <c:v>2.7420618225389763E-2</c:v>
                </c:pt>
                <c:pt idx="385">
                  <c:v>2.7430016003611273E-2</c:v>
                </c:pt>
                <c:pt idx="386">
                  <c:v>2.758243730165242E-2</c:v>
                </c:pt>
                <c:pt idx="387">
                  <c:v>2.7858015480183292E-2</c:v>
                </c:pt>
                <c:pt idx="388">
                  <c:v>2.802464148059805E-2</c:v>
                </c:pt>
                <c:pt idx="389">
                  <c:v>2.876401113697109E-2</c:v>
                </c:pt>
                <c:pt idx="390">
                  <c:v>2.9005764017105501E-2</c:v>
                </c:pt>
                <c:pt idx="391">
                  <c:v>2.9021140689667234E-2</c:v>
                </c:pt>
                <c:pt idx="392">
                  <c:v>2.9171233971668958E-2</c:v>
                </c:pt>
                <c:pt idx="393">
                  <c:v>2.9375703287390566E-2</c:v>
                </c:pt>
                <c:pt idx="394">
                  <c:v>2.9453010152896537E-2</c:v>
                </c:pt>
                <c:pt idx="395">
                  <c:v>2.9530398461228916E-2</c:v>
                </c:pt>
                <c:pt idx="396">
                  <c:v>2.9576870538785022E-2</c:v>
                </c:pt>
                <c:pt idx="397">
                  <c:v>2.9743636248716621E-2</c:v>
                </c:pt>
                <c:pt idx="398">
                  <c:v>2.9969172408604462E-2</c:v>
                </c:pt>
                <c:pt idx="399">
                  <c:v>3.1196132624168506E-2</c:v>
                </c:pt>
                <c:pt idx="400">
                  <c:v>3.1225823997821263E-2</c:v>
                </c:pt>
                <c:pt idx="401">
                  <c:v>3.1352635871738768E-2</c:v>
                </c:pt>
                <c:pt idx="402">
                  <c:v>3.1740301196939831E-2</c:v>
                </c:pt>
                <c:pt idx="403">
                  <c:v>3.1814076677744434E-2</c:v>
                </c:pt>
                <c:pt idx="404">
                  <c:v>3.196983166143097E-2</c:v>
                </c:pt>
                <c:pt idx="405">
                  <c:v>3.349550377162544E-2</c:v>
                </c:pt>
                <c:pt idx="406">
                  <c:v>3.3748523487434672E-2</c:v>
                </c:pt>
                <c:pt idx="407">
                  <c:v>3.3777139400648616E-2</c:v>
                </c:pt>
                <c:pt idx="408">
                  <c:v>3.3918320730125691E-2</c:v>
                </c:pt>
                <c:pt idx="409">
                  <c:v>3.5403890863227469E-2</c:v>
                </c:pt>
                <c:pt idx="410">
                  <c:v>3.5566633641419799E-2</c:v>
                </c:pt>
                <c:pt idx="411">
                  <c:v>3.5738056118697445E-2</c:v>
                </c:pt>
                <c:pt idx="412">
                  <c:v>3.5779918398810895E-2</c:v>
                </c:pt>
                <c:pt idx="413">
                  <c:v>3.5918208382398648E-2</c:v>
                </c:pt>
                <c:pt idx="414">
                  <c:v>3.7736155425674836E-2</c:v>
                </c:pt>
                <c:pt idx="415">
                  <c:v>3.7778978731139903E-2</c:v>
                </c:pt>
                <c:pt idx="416">
                  <c:v>3.8154551165350249E-2</c:v>
                </c:pt>
                <c:pt idx="417">
                  <c:v>3.8501454595804202E-2</c:v>
                </c:pt>
                <c:pt idx="418">
                  <c:v>3.9928564925708017E-2</c:v>
                </c:pt>
                <c:pt idx="419">
                  <c:v>4.0029458546568385E-2</c:v>
                </c:pt>
                <c:pt idx="420">
                  <c:v>4.0434110111389095E-2</c:v>
                </c:pt>
                <c:pt idx="421">
                  <c:v>4.0813929765248294E-2</c:v>
                </c:pt>
                <c:pt idx="422">
                  <c:v>4.2280860512019368E-2</c:v>
                </c:pt>
                <c:pt idx="423">
                  <c:v>4.2287599115224686E-2</c:v>
                </c:pt>
                <c:pt idx="424">
                  <c:v>4.2287599115224686E-2</c:v>
                </c:pt>
                <c:pt idx="425">
                  <c:v>4.2469714569577682E-2</c:v>
                </c:pt>
                <c:pt idx="426">
                  <c:v>4.2469714569577682E-2</c:v>
                </c:pt>
                <c:pt idx="427">
                  <c:v>4.2708542984904244E-2</c:v>
                </c:pt>
                <c:pt idx="428">
                  <c:v>4.4540951614919083E-2</c:v>
                </c:pt>
                <c:pt idx="429">
                  <c:v>4.4540951614919083E-2</c:v>
                </c:pt>
                <c:pt idx="430">
                  <c:v>4.7048799536050109E-2</c:v>
                </c:pt>
                <c:pt idx="431">
                  <c:v>4.719470245797544E-2</c:v>
                </c:pt>
                <c:pt idx="432">
                  <c:v>4.7248877491940622E-2</c:v>
                </c:pt>
                <c:pt idx="433">
                  <c:v>4.7513071170343264E-2</c:v>
                </c:pt>
                <c:pt idx="434">
                  <c:v>4.9397117902795329E-2</c:v>
                </c:pt>
                <c:pt idx="435">
                  <c:v>4.9738713095730344E-2</c:v>
                </c:pt>
                <c:pt idx="436">
                  <c:v>4.9972646318730697E-2</c:v>
                </c:pt>
                <c:pt idx="437">
                  <c:v>5.208976344063837E-2</c:v>
                </c:pt>
                <c:pt idx="438">
                  <c:v>5.2589864417755094E-2</c:v>
                </c:pt>
                <c:pt idx="439">
                  <c:v>5.4704151141319414E-2</c:v>
                </c:pt>
                <c:pt idx="440">
                  <c:v>5.4754399996482225E-2</c:v>
                </c:pt>
                <c:pt idx="441">
                  <c:v>5.5086553087078334E-2</c:v>
                </c:pt>
                <c:pt idx="442">
                  <c:v>5.5199989811521202E-2</c:v>
                </c:pt>
                <c:pt idx="443">
                  <c:v>5.5490351959127056E-2</c:v>
                </c:pt>
                <c:pt idx="444">
                  <c:v>5.5847279876056102E-2</c:v>
                </c:pt>
                <c:pt idx="445">
                  <c:v>5.7103216862445863E-2</c:v>
                </c:pt>
                <c:pt idx="446">
                  <c:v>5.7623963290646389E-2</c:v>
                </c:pt>
                <c:pt idx="447">
                  <c:v>5.7868382872535748E-2</c:v>
                </c:pt>
                <c:pt idx="448">
                  <c:v>5.792762721342716E-2</c:v>
                </c:pt>
                <c:pt idx="449">
                  <c:v>5.7986898481353057E-2</c:v>
                </c:pt>
                <c:pt idx="450">
                  <c:v>5.8069407647674043E-2</c:v>
                </c:pt>
                <c:pt idx="451">
                  <c:v>5.8255243848110053E-2</c:v>
                </c:pt>
                <c:pt idx="452">
                  <c:v>5.9892566509552388E-2</c:v>
                </c:pt>
                <c:pt idx="453">
                  <c:v>6.0327351014127596E-2</c:v>
                </c:pt>
                <c:pt idx="454">
                  <c:v>6.0516368371363108E-2</c:v>
                </c:pt>
                <c:pt idx="455">
                  <c:v>6.0553152389244545E-2</c:v>
                </c:pt>
                <c:pt idx="456">
                  <c:v>6.0710911182086706E-2</c:v>
                </c:pt>
                <c:pt idx="457">
                  <c:v>6.0900463618691704E-2</c:v>
                </c:pt>
                <c:pt idx="458">
                  <c:v>6.2634315765692283E-2</c:v>
                </c:pt>
                <c:pt idx="459">
                  <c:v>6.2986908155217847E-2</c:v>
                </c:pt>
                <c:pt idx="460">
                  <c:v>6.3996123556780776E-2</c:v>
                </c:pt>
                <c:pt idx="461">
                  <c:v>6.4141655036088846E-2</c:v>
                </c:pt>
                <c:pt idx="462">
                  <c:v>6.579047557070733E-2</c:v>
                </c:pt>
                <c:pt idx="463">
                  <c:v>6.6315064995201789E-2</c:v>
                </c:pt>
                <c:pt idx="464">
                  <c:v>6.6589031819583644E-2</c:v>
                </c:pt>
                <c:pt idx="465">
                  <c:v>6.6770128763552566E-2</c:v>
                </c:pt>
                <c:pt idx="466">
                  <c:v>5.8255243848110053E-2</c:v>
                </c:pt>
                <c:pt idx="467">
                  <c:v>6.2986908155217847E-2</c:v>
                </c:pt>
                <c:pt idx="468">
                  <c:v>6.3996123556780776E-2</c:v>
                </c:pt>
                <c:pt idx="469">
                  <c:v>6.4141655036088846E-2</c:v>
                </c:pt>
                <c:pt idx="470">
                  <c:v>6.579047557070733E-2</c:v>
                </c:pt>
                <c:pt idx="471">
                  <c:v>6.6006095060959308E-2</c:v>
                </c:pt>
                <c:pt idx="472">
                  <c:v>6.6008826457666078E-2</c:v>
                </c:pt>
                <c:pt idx="473">
                  <c:v>6.6770128763552566E-2</c:v>
                </c:pt>
                <c:pt idx="474">
                  <c:v>6.8854759925840392E-2</c:v>
                </c:pt>
                <c:pt idx="475">
                  <c:v>6.9094368099711215E-2</c:v>
                </c:pt>
                <c:pt idx="476">
                  <c:v>6.9111098997938589E-2</c:v>
                </c:pt>
                <c:pt idx="477">
                  <c:v>6.9703433639993068E-2</c:v>
                </c:pt>
                <c:pt idx="478">
                  <c:v>7.184569852760804E-2</c:v>
                </c:pt>
                <c:pt idx="479">
                  <c:v>7.5201129586171908E-2</c:v>
                </c:pt>
                <c:pt idx="480">
                  <c:v>7.566540790111112E-2</c:v>
                </c:pt>
                <c:pt idx="481">
                  <c:v>7.5874758274387624E-2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76-40E8-A572-57423D8C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61576"/>
        <c:axId val="1"/>
      </c:scatterChart>
      <c:valAx>
        <c:axId val="56556157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1148036253773"/>
              <c:y val="0.87147467068183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996978851963752E-2"/>
              <c:y val="0.36677181809954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561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39274924471302"/>
          <c:y val="0.92163141049375097"/>
          <c:w val="0.5634441087613293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And -- O-C Diagr.</a:t>
            </a:r>
          </a:p>
        </c:rich>
      </c:tx>
      <c:layout>
        <c:manualLayout>
          <c:xMode val="edge"/>
          <c:yMode val="edge"/>
          <c:x val="0.37421429627232672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7760474646956"/>
          <c:y val="0.12857142857142856"/>
          <c:w val="0.79088171752425673"/>
          <c:h val="0.677142857142857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2'!$H$21:$H$969</c:f>
              <c:numCache>
                <c:formatCode>General</c:formatCode>
                <c:ptCount val="949"/>
                <c:pt idx="0">
                  <c:v>-1.324400000157766E-2</c:v>
                </c:pt>
                <c:pt idx="1">
                  <c:v>-2.8044000000591041E-2</c:v>
                </c:pt>
                <c:pt idx="2">
                  <c:v>-1.5344000001277891E-2</c:v>
                </c:pt>
                <c:pt idx="3">
                  <c:v>-3.8544000000911183E-2</c:v>
                </c:pt>
                <c:pt idx="4">
                  <c:v>-3.9444000001822133E-2</c:v>
                </c:pt>
                <c:pt idx="5">
                  <c:v>-4.6143999999912921E-2</c:v>
                </c:pt>
                <c:pt idx="6">
                  <c:v>-3.104400000302121E-2</c:v>
                </c:pt>
                <c:pt idx="7">
                  <c:v>-3.2344000002922257E-2</c:v>
                </c:pt>
                <c:pt idx="8">
                  <c:v>-3.2044000003224937E-2</c:v>
                </c:pt>
                <c:pt idx="9">
                  <c:v>-3.2144000000698725E-2</c:v>
                </c:pt>
                <c:pt idx="10">
                  <c:v>-3.3430000003136229E-3</c:v>
                </c:pt>
                <c:pt idx="11">
                  <c:v>-2.5953000000299653E-2</c:v>
                </c:pt>
                <c:pt idx="12">
                  <c:v>-1.8936000000394415E-2</c:v>
                </c:pt>
                <c:pt idx="13">
                  <c:v>-2.356300000246847E-2</c:v>
                </c:pt>
                <c:pt idx="14">
                  <c:v>-3.0139000002236571E-2</c:v>
                </c:pt>
                <c:pt idx="15">
                  <c:v>-2.6376000001619104E-2</c:v>
                </c:pt>
                <c:pt idx="16">
                  <c:v>-3.2596000000921777E-2</c:v>
                </c:pt>
                <c:pt idx="17">
                  <c:v>-3.1001000003016088E-2</c:v>
                </c:pt>
                <c:pt idx="18">
                  <c:v>-3.2215999999607448E-2</c:v>
                </c:pt>
                <c:pt idx="19">
                  <c:v>-2.8826000001572538E-2</c:v>
                </c:pt>
                <c:pt idx="20">
                  <c:v>-2.6809000002685934E-2</c:v>
                </c:pt>
                <c:pt idx="21">
                  <c:v>-2.6656000001821667E-2</c:v>
                </c:pt>
                <c:pt idx="22">
                  <c:v>-2.5622000001021661E-2</c:v>
                </c:pt>
                <c:pt idx="23">
                  <c:v>-2.7232000000367407E-2</c:v>
                </c:pt>
                <c:pt idx="24">
                  <c:v>-3.0994000000646338E-2</c:v>
                </c:pt>
                <c:pt idx="25">
                  <c:v>-2.9434500000206754E-2</c:v>
                </c:pt>
                <c:pt idx="26">
                  <c:v>-2.3044000001391396E-2</c:v>
                </c:pt>
                <c:pt idx="27">
                  <c:v>-3.0483000005915528E-2</c:v>
                </c:pt>
                <c:pt idx="28">
                  <c:v>-2.5075999998080079E-2</c:v>
                </c:pt>
                <c:pt idx="29">
                  <c:v>-2.2901000000274507E-2</c:v>
                </c:pt>
                <c:pt idx="30">
                  <c:v>-3.0528000002959743E-2</c:v>
                </c:pt>
                <c:pt idx="31">
                  <c:v>-2.8730500001984183E-2</c:v>
                </c:pt>
                <c:pt idx="32">
                  <c:v>-3.0044000002817484E-2</c:v>
                </c:pt>
                <c:pt idx="33">
                  <c:v>-2.902650000032736E-2</c:v>
                </c:pt>
                <c:pt idx="34">
                  <c:v>-3.0128000002150657E-2</c:v>
                </c:pt>
                <c:pt idx="35">
                  <c:v>-3.0348000003868947E-2</c:v>
                </c:pt>
                <c:pt idx="36">
                  <c:v>-2.9374500001722481E-2</c:v>
                </c:pt>
                <c:pt idx="37">
                  <c:v>-2.8729999998176936E-2</c:v>
                </c:pt>
                <c:pt idx="38">
                  <c:v>-2.3693000002822373E-2</c:v>
                </c:pt>
                <c:pt idx="39">
                  <c:v>-2.7286000000458444E-2</c:v>
                </c:pt>
                <c:pt idx="40">
                  <c:v>-2.9706000001169741E-2</c:v>
                </c:pt>
                <c:pt idx="41">
                  <c:v>-2.8689000002486864E-2</c:v>
                </c:pt>
                <c:pt idx="42">
                  <c:v>-2.0892000000458211E-2</c:v>
                </c:pt>
                <c:pt idx="43">
                  <c:v>-2.1128000000317115E-2</c:v>
                </c:pt>
                <c:pt idx="44">
                  <c:v>-3.6111000001255888E-2</c:v>
                </c:pt>
                <c:pt idx="45">
                  <c:v>-1.7094000002543908E-2</c:v>
                </c:pt>
                <c:pt idx="46">
                  <c:v>-2.9483000002073823E-2</c:v>
                </c:pt>
                <c:pt idx="47">
                  <c:v>-2.1144000002095709E-2</c:v>
                </c:pt>
                <c:pt idx="48">
                  <c:v>-1.4754000003449619E-2</c:v>
                </c:pt>
                <c:pt idx="49">
                  <c:v>-2.7753000002121553E-2</c:v>
                </c:pt>
                <c:pt idx="50">
                  <c:v>-2.1346000001358334E-2</c:v>
                </c:pt>
                <c:pt idx="51">
                  <c:v>-3.2142000000021653E-2</c:v>
                </c:pt>
                <c:pt idx="52">
                  <c:v>-3.8356999997631647E-2</c:v>
                </c:pt>
                <c:pt idx="53">
                  <c:v>-3.640599999926053E-2</c:v>
                </c:pt>
                <c:pt idx="54">
                  <c:v>-3.014400000392925E-2</c:v>
                </c:pt>
                <c:pt idx="55">
                  <c:v>-3.6923499999829801E-2</c:v>
                </c:pt>
                <c:pt idx="56">
                  <c:v>-2.7296000000205822E-2</c:v>
                </c:pt>
                <c:pt idx="57">
                  <c:v>-1.7983000001549954E-2</c:v>
                </c:pt>
                <c:pt idx="58">
                  <c:v>-2.7211000000534113E-2</c:v>
                </c:pt>
                <c:pt idx="59">
                  <c:v>-2.6243999996950151E-2</c:v>
                </c:pt>
                <c:pt idx="60">
                  <c:v>-2.8066999999282416E-2</c:v>
                </c:pt>
                <c:pt idx="61">
                  <c:v>-2.6574000003165565E-2</c:v>
                </c:pt>
                <c:pt idx="62">
                  <c:v>-2.7345499998773448E-2</c:v>
                </c:pt>
                <c:pt idx="63">
                  <c:v>-2.5481000000581844E-2</c:v>
                </c:pt>
                <c:pt idx="64">
                  <c:v>-2.6047000003018184E-2</c:v>
                </c:pt>
                <c:pt idx="65">
                  <c:v>-2.5588000000425382E-2</c:v>
                </c:pt>
                <c:pt idx="66">
                  <c:v>-1.9594999997934792E-2</c:v>
                </c:pt>
                <c:pt idx="67">
                  <c:v>-2.4959500002296409E-2</c:v>
                </c:pt>
                <c:pt idx="68">
                  <c:v>-1.9586000002163928E-2</c:v>
                </c:pt>
                <c:pt idx="69">
                  <c:v>-4.8870000027818605E-3</c:v>
                </c:pt>
                <c:pt idx="70">
                  <c:v>1.893999993626494E-3</c:v>
                </c:pt>
                <c:pt idx="71">
                  <c:v>-3.1510000044363551E-3</c:v>
                </c:pt>
                <c:pt idx="72">
                  <c:v>-1.9110000066575594E-3</c:v>
                </c:pt>
                <c:pt idx="73">
                  <c:v>-4.43000000086613E-3</c:v>
                </c:pt>
                <c:pt idx="74">
                  <c:v>-2.7520000003278255E-3</c:v>
                </c:pt>
                <c:pt idx="75">
                  <c:v>-5.5825000017648563E-3</c:v>
                </c:pt>
                <c:pt idx="76">
                  <c:v>-6.9100000109756365E-4</c:v>
                </c:pt>
                <c:pt idx="77">
                  <c:v>-3.328000006149523E-3</c:v>
                </c:pt>
                <c:pt idx="78">
                  <c:v>3.4059999961755238E-3</c:v>
                </c:pt>
                <c:pt idx="79">
                  <c:v>3.4059999961755238E-3</c:v>
                </c:pt>
                <c:pt idx="80">
                  <c:v>-2.1500000002561137E-4</c:v>
                </c:pt>
                <c:pt idx="81">
                  <c:v>-5.198000006203074E-3</c:v>
                </c:pt>
                <c:pt idx="82">
                  <c:v>-1.6519500000867993E-2</c:v>
                </c:pt>
                <c:pt idx="83">
                  <c:v>-1.0110000002896413E-3</c:v>
                </c:pt>
                <c:pt idx="84">
                  <c:v>1.7519999964861199E-3</c:v>
                </c:pt>
                <c:pt idx="85">
                  <c:v>7.2499999805586413E-4</c:v>
                </c:pt>
                <c:pt idx="87">
                  <c:v>3.5229999994044192E-3</c:v>
                </c:pt>
                <c:pt idx="88">
                  <c:v>-1.0869999969145283E-3</c:v>
                </c:pt>
                <c:pt idx="89">
                  <c:v>1.9130000000586733E-3</c:v>
                </c:pt>
                <c:pt idx="90">
                  <c:v>-2.5306000003183726E-2</c:v>
                </c:pt>
                <c:pt idx="91">
                  <c:v>-5.7400000005145557E-3</c:v>
                </c:pt>
                <c:pt idx="92">
                  <c:v>-4.7400000039488077E-3</c:v>
                </c:pt>
                <c:pt idx="93">
                  <c:v>-4.7400000039488077E-3</c:v>
                </c:pt>
                <c:pt idx="111">
                  <c:v>8.1299999874318019E-4</c:v>
                </c:pt>
                <c:pt idx="112">
                  <c:v>-1.9779999995080288E-2</c:v>
                </c:pt>
                <c:pt idx="117">
                  <c:v>4.1500000224914402E-4</c:v>
                </c:pt>
                <c:pt idx="118">
                  <c:v>-2.2720499997376464E-2</c:v>
                </c:pt>
                <c:pt idx="120">
                  <c:v>-2.2619999945163727E-3</c:v>
                </c:pt>
                <c:pt idx="123">
                  <c:v>-1.1711999999533873E-2</c:v>
                </c:pt>
                <c:pt idx="124">
                  <c:v>-7.6950000075157732E-3</c:v>
                </c:pt>
                <c:pt idx="125">
                  <c:v>-1.4609500001824927E-2</c:v>
                </c:pt>
                <c:pt idx="126">
                  <c:v>-3.8084000007074792E-2</c:v>
                </c:pt>
                <c:pt idx="127">
                  <c:v>1.4254999994591344E-2</c:v>
                </c:pt>
                <c:pt idx="128">
                  <c:v>-2.021950000198558E-2</c:v>
                </c:pt>
                <c:pt idx="129">
                  <c:v>-1.2065000002621673E-2</c:v>
                </c:pt>
                <c:pt idx="130">
                  <c:v>-2.4804000000585802E-2</c:v>
                </c:pt>
                <c:pt idx="131">
                  <c:v>-5.0150000024586916E-3</c:v>
                </c:pt>
                <c:pt idx="133">
                  <c:v>1.9578999999794178E-2</c:v>
                </c:pt>
                <c:pt idx="134">
                  <c:v>-3.6239999972167425E-3</c:v>
                </c:pt>
                <c:pt idx="135">
                  <c:v>-5.2999999970779754E-3</c:v>
                </c:pt>
                <c:pt idx="136">
                  <c:v>-2.3000000001047738E-3</c:v>
                </c:pt>
                <c:pt idx="137">
                  <c:v>-1.2999999962630682E-3</c:v>
                </c:pt>
                <c:pt idx="138">
                  <c:v>-2.8390000006766059E-3</c:v>
                </c:pt>
                <c:pt idx="139">
                  <c:v>-1.4448000001721084E-2</c:v>
                </c:pt>
                <c:pt idx="140">
                  <c:v>-1.0243999997328501E-2</c:v>
                </c:pt>
                <c:pt idx="141">
                  <c:v>-9.2440000007627532E-3</c:v>
                </c:pt>
                <c:pt idx="142">
                  <c:v>-1.8710000003920868E-3</c:v>
                </c:pt>
                <c:pt idx="143">
                  <c:v>-2.4345000005268957E-2</c:v>
                </c:pt>
                <c:pt idx="144">
                  <c:v>-8.2600000023376197E-3</c:v>
                </c:pt>
                <c:pt idx="145">
                  <c:v>-1.6886999997950625E-2</c:v>
                </c:pt>
                <c:pt idx="146">
                  <c:v>-7.8869999997550622E-3</c:v>
                </c:pt>
                <c:pt idx="147">
                  <c:v>-7.4289999975007959E-3</c:v>
                </c:pt>
                <c:pt idx="148">
                  <c:v>3.3450000046286732E-4</c:v>
                </c:pt>
                <c:pt idx="150">
                  <c:v>-1.2168000001111068E-2</c:v>
                </c:pt>
                <c:pt idx="151">
                  <c:v>-1.1134000000311062E-2</c:v>
                </c:pt>
                <c:pt idx="154">
                  <c:v>-2.1555999999691267E-2</c:v>
                </c:pt>
                <c:pt idx="164">
                  <c:v>-7.9710000063641928E-3</c:v>
                </c:pt>
                <c:pt idx="166">
                  <c:v>-1.8767000001389533E-2</c:v>
                </c:pt>
                <c:pt idx="167">
                  <c:v>-1.2767000000167172E-2</c:v>
                </c:pt>
                <c:pt idx="210">
                  <c:v>-1.661400000739377E-2</c:v>
                </c:pt>
                <c:pt idx="240">
                  <c:v>-1.4178999997966457E-2</c:v>
                </c:pt>
                <c:pt idx="241">
                  <c:v>-1.017899999715155E-2</c:v>
                </c:pt>
                <c:pt idx="316">
                  <c:v>-4.0732999994361307E-2</c:v>
                </c:pt>
                <c:pt idx="325">
                  <c:v>-8.7470999998913612E-2</c:v>
                </c:pt>
                <c:pt idx="346">
                  <c:v>-2.8019999997923151E-2</c:v>
                </c:pt>
                <c:pt idx="348">
                  <c:v>-4.3319000003975816E-2</c:v>
                </c:pt>
                <c:pt idx="349">
                  <c:v>-3.8318999999319203E-2</c:v>
                </c:pt>
                <c:pt idx="350">
                  <c:v>-2.8929000000061933E-2</c:v>
                </c:pt>
                <c:pt idx="352">
                  <c:v>-3.0147999998007435E-2</c:v>
                </c:pt>
                <c:pt idx="354">
                  <c:v>-1.5011000003141817E-2</c:v>
                </c:pt>
                <c:pt idx="355">
                  <c:v>-3.902100000414066E-2</c:v>
                </c:pt>
                <c:pt idx="356">
                  <c:v>-3.4579999999550637E-2</c:v>
                </c:pt>
                <c:pt idx="357">
                  <c:v>-3.042700000514742E-2</c:v>
                </c:pt>
                <c:pt idx="358">
                  <c:v>-3.4392999994452111E-2</c:v>
                </c:pt>
                <c:pt idx="362">
                  <c:v>-2.5895000006130431E-2</c:v>
                </c:pt>
                <c:pt idx="368">
                  <c:v>-2.8918000003613997E-2</c:v>
                </c:pt>
                <c:pt idx="369">
                  <c:v>-2.8918000003613997E-2</c:v>
                </c:pt>
                <c:pt idx="372">
                  <c:v>-3.0780000000959262E-2</c:v>
                </c:pt>
                <c:pt idx="373">
                  <c:v>-3.3655999999609776E-2</c:v>
                </c:pt>
                <c:pt idx="384">
                  <c:v>-2.7087000002211425E-2</c:v>
                </c:pt>
                <c:pt idx="388">
                  <c:v>-2.8847000001405831E-2</c:v>
                </c:pt>
                <c:pt idx="392">
                  <c:v>-2.7147000000695698E-2</c:v>
                </c:pt>
                <c:pt idx="395">
                  <c:v>-2.7619999993476085E-2</c:v>
                </c:pt>
                <c:pt idx="396">
                  <c:v>-2.5551999999152031E-2</c:v>
                </c:pt>
                <c:pt idx="398">
                  <c:v>-3.0313000002934132E-2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3-4FA1-9D5C-416B07674D7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2'!$I$21:$I$969</c:f>
              <c:numCache>
                <c:formatCode>General</c:formatCode>
                <c:ptCount val="949"/>
                <c:pt idx="86">
                  <c:v>3.9799999940441921E-3</c:v>
                </c:pt>
                <c:pt idx="94">
                  <c:v>1.0261999996146187E-2</c:v>
                </c:pt>
                <c:pt idx="95">
                  <c:v>-1.1517000006278977E-2</c:v>
                </c:pt>
                <c:pt idx="96">
                  <c:v>-6.5170000016223639E-3</c:v>
                </c:pt>
                <c:pt idx="97">
                  <c:v>8.0430000016349368E-3</c:v>
                </c:pt>
                <c:pt idx="98">
                  <c:v>-4.1540000020177104E-3</c:v>
                </c:pt>
                <c:pt idx="99">
                  <c:v>-7.3909999991883524E-3</c:v>
                </c:pt>
                <c:pt idx="100">
                  <c:v>-6.2040000048000365E-3</c:v>
                </c:pt>
                <c:pt idx="101">
                  <c:v>-2.2040000039851293E-3</c:v>
                </c:pt>
                <c:pt idx="102">
                  <c:v>2.0169999988866039E-3</c:v>
                </c:pt>
                <c:pt idx="103">
                  <c:v>4.5429999954649247E-3</c:v>
                </c:pt>
                <c:pt idx="104">
                  <c:v>5.7699999888427556E-4</c:v>
                </c:pt>
                <c:pt idx="105">
                  <c:v>-4.4060000000172295E-3</c:v>
                </c:pt>
                <c:pt idx="106">
                  <c:v>-1.5015999997558538E-2</c:v>
                </c:pt>
                <c:pt idx="107">
                  <c:v>1.1119999995571561E-2</c:v>
                </c:pt>
                <c:pt idx="108">
                  <c:v>-1.2140000035287812E-3</c:v>
                </c:pt>
                <c:pt idx="109">
                  <c:v>-1.2823999997635838E-2</c:v>
                </c:pt>
                <c:pt idx="110">
                  <c:v>-1.4685000001918525E-2</c:v>
                </c:pt>
                <c:pt idx="113">
                  <c:v>-1.0000000038417056E-3</c:v>
                </c:pt>
                <c:pt idx="114">
                  <c:v>0</c:v>
                </c:pt>
                <c:pt idx="115">
                  <c:v>-9.2030000014347024E-3</c:v>
                </c:pt>
                <c:pt idx="116">
                  <c:v>-1.9144999969284981E-3</c:v>
                </c:pt>
                <c:pt idx="119">
                  <c:v>3.0425000004470348E-3</c:v>
                </c:pt>
                <c:pt idx="121">
                  <c:v>1.4164999956847169E-3</c:v>
                </c:pt>
                <c:pt idx="122">
                  <c:v>-8.2929999989573844E-3</c:v>
                </c:pt>
                <c:pt idx="132">
                  <c:v>-1.0217999995802529E-2</c:v>
                </c:pt>
                <c:pt idx="149">
                  <c:v>6.9000001531094313E-5</c:v>
                </c:pt>
                <c:pt idx="152">
                  <c:v>-1.7710000000079162E-2</c:v>
                </c:pt>
                <c:pt idx="153">
                  <c:v>-2.352999996219296E-3</c:v>
                </c:pt>
                <c:pt idx="155">
                  <c:v>-4.2529999991529621E-3</c:v>
                </c:pt>
                <c:pt idx="156">
                  <c:v>-1.8861999997170642E-2</c:v>
                </c:pt>
                <c:pt idx="157">
                  <c:v>-1.7845000002125744E-2</c:v>
                </c:pt>
                <c:pt idx="158">
                  <c:v>-2.130100000067614E-2</c:v>
                </c:pt>
                <c:pt idx="159">
                  <c:v>-2.4756999999226537E-2</c:v>
                </c:pt>
                <c:pt idx="160">
                  <c:v>-2.1977000003971625E-2</c:v>
                </c:pt>
                <c:pt idx="161">
                  <c:v>-1.0785999998915941E-2</c:v>
                </c:pt>
                <c:pt idx="162">
                  <c:v>-2.2751000004063826E-2</c:v>
                </c:pt>
                <c:pt idx="163">
                  <c:v>-3.2344000006560236E-2</c:v>
                </c:pt>
                <c:pt idx="165">
                  <c:v>1.4529999971273355E-3</c:v>
                </c:pt>
                <c:pt idx="168">
                  <c:v>-1.3020000005781185E-2</c:v>
                </c:pt>
                <c:pt idx="169">
                  <c:v>-2.4794000004476402E-2</c:v>
                </c:pt>
                <c:pt idx="170">
                  <c:v>-5.4709999967599288E-3</c:v>
                </c:pt>
                <c:pt idx="171">
                  <c:v>-2.2420000001147855E-2</c:v>
                </c:pt>
                <c:pt idx="172">
                  <c:v>-2.0809000001463573E-2</c:v>
                </c:pt>
                <c:pt idx="173">
                  <c:v>-2.7436000003945082E-2</c:v>
                </c:pt>
                <c:pt idx="174">
                  <c:v>-9.4189999945228919E-3</c:v>
                </c:pt>
                <c:pt idx="175">
                  <c:v>-1.8690000004426111E-2</c:v>
                </c:pt>
                <c:pt idx="176">
                  <c:v>-2.265600000100676E-2</c:v>
                </c:pt>
                <c:pt idx="177">
                  <c:v>-1.8282999997609295E-2</c:v>
                </c:pt>
                <c:pt idx="178">
                  <c:v>-1.8502999999327585E-2</c:v>
                </c:pt>
                <c:pt idx="179">
                  <c:v>-9.1130000000703149E-3</c:v>
                </c:pt>
                <c:pt idx="180">
                  <c:v>-2.4315999995451421E-2</c:v>
                </c:pt>
                <c:pt idx="181">
                  <c:v>-1.9451000000117347E-2</c:v>
                </c:pt>
                <c:pt idx="182">
                  <c:v>-3.6497000000963453E-2</c:v>
                </c:pt>
                <c:pt idx="183">
                  <c:v>-3.0496999999741092E-2</c:v>
                </c:pt>
                <c:pt idx="184">
                  <c:v>-1.3327000000572298E-2</c:v>
                </c:pt>
                <c:pt idx="185">
                  <c:v>-2.0140000000537839E-2</c:v>
                </c:pt>
                <c:pt idx="186">
                  <c:v>-2.0733000004838686E-2</c:v>
                </c:pt>
                <c:pt idx="187">
                  <c:v>-1.7733000000589527E-2</c:v>
                </c:pt>
                <c:pt idx="188">
                  <c:v>-1.4733000003616326E-2</c:v>
                </c:pt>
                <c:pt idx="189">
                  <c:v>-3.1682000000728294E-2</c:v>
                </c:pt>
                <c:pt idx="190">
                  <c:v>-1.4951000004657544E-2</c:v>
                </c:pt>
                <c:pt idx="191">
                  <c:v>-2.7557000001252163E-2</c:v>
                </c:pt>
                <c:pt idx="192">
                  <c:v>-2.357299999857787E-2</c:v>
                </c:pt>
                <c:pt idx="193">
                  <c:v>-1.5573000004224014E-2</c:v>
                </c:pt>
                <c:pt idx="194">
                  <c:v>-1.357300000381656E-2</c:v>
                </c:pt>
                <c:pt idx="195">
                  <c:v>-1.2572999999974854E-2</c:v>
                </c:pt>
                <c:pt idx="196">
                  <c:v>-2.0793000003322959E-2</c:v>
                </c:pt>
                <c:pt idx="197">
                  <c:v>-1.7793000006349757E-2</c:v>
                </c:pt>
                <c:pt idx="198">
                  <c:v>-2.2419000008085277E-2</c:v>
                </c:pt>
                <c:pt idx="199">
                  <c:v>-1.1553999996976927E-2</c:v>
                </c:pt>
                <c:pt idx="200">
                  <c:v>-1.7028000002028421E-2</c:v>
                </c:pt>
                <c:pt idx="201">
                  <c:v>-1.7806999996537343E-2</c:v>
                </c:pt>
                <c:pt idx="202">
                  <c:v>-3.0637000003480352E-2</c:v>
                </c:pt>
                <c:pt idx="203">
                  <c:v>-1.6230000001087319E-2</c:v>
                </c:pt>
                <c:pt idx="204">
                  <c:v>-3.0839999999443535E-2</c:v>
                </c:pt>
                <c:pt idx="205">
                  <c:v>-2.2043000004487112E-2</c:v>
                </c:pt>
                <c:pt idx="206">
                  <c:v>-2.2852000001876149E-2</c:v>
                </c:pt>
                <c:pt idx="207">
                  <c:v>-1.7852000004495494E-2</c:v>
                </c:pt>
                <c:pt idx="208">
                  <c:v>-1.7852000004495494E-2</c:v>
                </c:pt>
                <c:pt idx="209">
                  <c:v>-1.585200000408804E-2</c:v>
                </c:pt>
                <c:pt idx="211">
                  <c:v>-1.5037000004667789E-2</c:v>
                </c:pt>
                <c:pt idx="212">
                  <c:v>-7.6980000012554228E-3</c:v>
                </c:pt>
                <c:pt idx="213">
                  <c:v>-1.8681000001379289E-2</c:v>
                </c:pt>
                <c:pt idx="214">
                  <c:v>-1.298549999773968E-2</c:v>
                </c:pt>
                <c:pt idx="217">
                  <c:v>-2.8443000002880581E-2</c:v>
                </c:pt>
                <c:pt idx="218">
                  <c:v>-1.7103999998653308E-2</c:v>
                </c:pt>
                <c:pt idx="219">
                  <c:v>-3.2086999999592081E-2</c:v>
                </c:pt>
                <c:pt idx="220">
                  <c:v>-1.9917000005079899E-2</c:v>
                </c:pt>
                <c:pt idx="221">
                  <c:v>-2.323900000192225E-2</c:v>
                </c:pt>
                <c:pt idx="222">
                  <c:v>-1.5899999998509884E-2</c:v>
                </c:pt>
                <c:pt idx="223">
                  <c:v>-1.2882999995781574E-2</c:v>
                </c:pt>
                <c:pt idx="224">
                  <c:v>-2.4492999997164588E-2</c:v>
                </c:pt>
                <c:pt idx="225">
                  <c:v>-2.5910999996995088E-2</c:v>
                </c:pt>
                <c:pt idx="226">
                  <c:v>-2.5910999996995088E-2</c:v>
                </c:pt>
                <c:pt idx="227">
                  <c:v>-1.3114000001223758E-2</c:v>
                </c:pt>
                <c:pt idx="228">
                  <c:v>-2.6334000001952518E-2</c:v>
                </c:pt>
                <c:pt idx="235">
                  <c:v>-7.7569999994011596E-3</c:v>
                </c:pt>
                <c:pt idx="236">
                  <c:v>-2.3536000000603963E-2</c:v>
                </c:pt>
                <c:pt idx="237">
                  <c:v>-3.3095000006142072E-2</c:v>
                </c:pt>
                <c:pt idx="242">
                  <c:v>-1.250100000470411E-2</c:v>
                </c:pt>
                <c:pt idx="243">
                  <c:v>-2.7313999999023508E-2</c:v>
                </c:pt>
                <c:pt idx="244">
                  <c:v>-2.6924000005237758E-2</c:v>
                </c:pt>
                <c:pt idx="245">
                  <c:v>-3.1161000006250106E-2</c:v>
                </c:pt>
                <c:pt idx="246">
                  <c:v>-3.1377000006614253E-2</c:v>
                </c:pt>
                <c:pt idx="247">
                  <c:v>-3.1377000006614253E-2</c:v>
                </c:pt>
                <c:pt idx="248">
                  <c:v>-3.0377000002772547E-2</c:v>
                </c:pt>
                <c:pt idx="249">
                  <c:v>-3.2800000000861473E-2</c:v>
                </c:pt>
                <c:pt idx="250">
                  <c:v>-2.4799999999231659E-2</c:v>
                </c:pt>
                <c:pt idx="251">
                  <c:v>-2.2799999998824205E-2</c:v>
                </c:pt>
                <c:pt idx="252">
                  <c:v>-2.1800000002258457E-2</c:v>
                </c:pt>
                <c:pt idx="253">
                  <c:v>-2.0799999998416752E-2</c:v>
                </c:pt>
                <c:pt idx="256">
                  <c:v>-3.8442000004579313E-2</c:v>
                </c:pt>
                <c:pt idx="257">
                  <c:v>-2.4764000001596287E-2</c:v>
                </c:pt>
                <c:pt idx="258">
                  <c:v>-2.7186999999685213E-2</c:v>
                </c:pt>
                <c:pt idx="259">
                  <c:v>-2.1000000000640284E-2</c:v>
                </c:pt>
                <c:pt idx="260">
                  <c:v>-3.3859000002848916E-2</c:v>
                </c:pt>
                <c:pt idx="261">
                  <c:v>-2.3859000000811648E-2</c:v>
                </c:pt>
                <c:pt idx="262">
                  <c:v>-1.6027999998186715E-2</c:v>
                </c:pt>
                <c:pt idx="263">
                  <c:v>-1.7858000006526709E-2</c:v>
                </c:pt>
                <c:pt idx="264">
                  <c:v>-1.7858000006526709E-2</c:v>
                </c:pt>
                <c:pt idx="265">
                  <c:v>-2.224700000078883E-2</c:v>
                </c:pt>
                <c:pt idx="266">
                  <c:v>-2.5230000006558839E-2</c:v>
                </c:pt>
                <c:pt idx="267">
                  <c:v>-2.2043000004487112E-2</c:v>
                </c:pt>
                <c:pt idx="268">
                  <c:v>-2.5703999999677762E-2</c:v>
                </c:pt>
                <c:pt idx="269">
                  <c:v>-2.0261999998183455E-2</c:v>
                </c:pt>
                <c:pt idx="270">
                  <c:v>-3.8899999999557622E-2</c:v>
                </c:pt>
                <c:pt idx="271">
                  <c:v>-3.9561000005051028E-2</c:v>
                </c:pt>
                <c:pt idx="272">
                  <c:v>-3.4119000003556721E-2</c:v>
                </c:pt>
                <c:pt idx="273">
                  <c:v>-2.1185999998124316E-2</c:v>
                </c:pt>
                <c:pt idx="274">
                  <c:v>-4.8372000004746951E-2</c:v>
                </c:pt>
                <c:pt idx="275">
                  <c:v>-5.0913999999465887E-2</c:v>
                </c:pt>
                <c:pt idx="276">
                  <c:v>-2.6133999999728985E-2</c:v>
                </c:pt>
                <c:pt idx="277">
                  <c:v>-4.0145000006305054E-2</c:v>
                </c:pt>
                <c:pt idx="278">
                  <c:v>-4.0772000000288244E-2</c:v>
                </c:pt>
                <c:pt idx="279">
                  <c:v>-1.5992000000551343E-2</c:v>
                </c:pt>
                <c:pt idx="280">
                  <c:v>-2.8178000000480097E-2</c:v>
                </c:pt>
                <c:pt idx="281">
                  <c:v>-3.3787000000302214E-2</c:v>
                </c:pt>
                <c:pt idx="282">
                  <c:v>-2.9448000001139008E-2</c:v>
                </c:pt>
                <c:pt idx="283">
                  <c:v>-3.0396999994991347E-2</c:v>
                </c:pt>
                <c:pt idx="284">
                  <c:v>-2.4058000002696645E-2</c:v>
                </c:pt>
                <c:pt idx="285">
                  <c:v>-2.4260999998659827E-2</c:v>
                </c:pt>
                <c:pt idx="286">
                  <c:v>-3.3255000002100132E-2</c:v>
                </c:pt>
                <c:pt idx="287">
                  <c:v>-3.0051000001549255E-2</c:v>
                </c:pt>
                <c:pt idx="288">
                  <c:v>-3.4712000000581611E-2</c:v>
                </c:pt>
                <c:pt idx="289">
                  <c:v>-2.3694999996223487E-2</c:v>
                </c:pt>
                <c:pt idx="290">
                  <c:v>-3.8439999996626284E-2</c:v>
                </c:pt>
                <c:pt idx="291">
                  <c:v>-2.2728000003553461E-2</c:v>
                </c:pt>
                <c:pt idx="292">
                  <c:v>-3.625300000567222E-2</c:v>
                </c:pt>
                <c:pt idx="293">
                  <c:v>-3.5523999998986255E-2</c:v>
                </c:pt>
                <c:pt idx="294">
                  <c:v>-1.6134000004967675E-2</c:v>
                </c:pt>
                <c:pt idx="295">
                  <c:v>-3.8269000004220288E-2</c:v>
                </c:pt>
                <c:pt idx="296">
                  <c:v>-4.3297000003803987E-2</c:v>
                </c:pt>
                <c:pt idx="297">
                  <c:v>-1.9178000002284534E-2</c:v>
                </c:pt>
                <c:pt idx="298">
                  <c:v>-3.3719999999448191E-2</c:v>
                </c:pt>
                <c:pt idx="299">
                  <c:v>-1.1600999998336192E-2</c:v>
                </c:pt>
                <c:pt idx="300">
                  <c:v>-3.6905999993905425E-2</c:v>
                </c:pt>
                <c:pt idx="301">
                  <c:v>-4.2533000007097144E-2</c:v>
                </c:pt>
                <c:pt idx="302">
                  <c:v>-3.5939000001235399E-2</c:v>
                </c:pt>
                <c:pt idx="303">
                  <c:v>-4.1142000001855195E-2</c:v>
                </c:pt>
                <c:pt idx="304">
                  <c:v>-3.5000999996555038E-2</c:v>
                </c:pt>
                <c:pt idx="305">
                  <c:v>-2.6611000001139473E-2</c:v>
                </c:pt>
                <c:pt idx="306">
                  <c:v>-3.0220000000554137E-2</c:v>
                </c:pt>
                <c:pt idx="307">
                  <c:v>-1.586200000019744E-2</c:v>
                </c:pt>
                <c:pt idx="308">
                  <c:v>-3.5652000005939044E-2</c:v>
                </c:pt>
                <c:pt idx="309">
                  <c:v>-4.1734000005817506E-2</c:v>
                </c:pt>
                <c:pt idx="310">
                  <c:v>-4.0101999999023974E-2</c:v>
                </c:pt>
                <c:pt idx="311">
                  <c:v>-3.1355999999505002E-2</c:v>
                </c:pt>
                <c:pt idx="312">
                  <c:v>-3.1761999998707324E-2</c:v>
                </c:pt>
                <c:pt idx="313">
                  <c:v>-1.9742999997106381E-2</c:v>
                </c:pt>
                <c:pt idx="314">
                  <c:v>-3.6599999999452848E-2</c:v>
                </c:pt>
                <c:pt idx="315">
                  <c:v>-4.0582000001450069E-2</c:v>
                </c:pt>
                <c:pt idx="322">
                  <c:v>-4.5016000003670342E-2</c:v>
                </c:pt>
                <c:pt idx="323">
                  <c:v>-4.0066000001388602E-2</c:v>
                </c:pt>
                <c:pt idx="324">
                  <c:v>-3.5929999998188578E-2</c:v>
                </c:pt>
                <c:pt idx="326">
                  <c:v>-3.7080000001878943E-2</c:v>
                </c:pt>
                <c:pt idx="327">
                  <c:v>-3.9278999996895436E-2</c:v>
                </c:pt>
                <c:pt idx="328">
                  <c:v>-3.8735000001906883E-2</c:v>
                </c:pt>
                <c:pt idx="329">
                  <c:v>-3.1972000004316214E-2</c:v>
                </c:pt>
                <c:pt idx="330">
                  <c:v>-4.1937999994843267E-2</c:v>
                </c:pt>
                <c:pt idx="331">
                  <c:v>-3.3801999998104293E-2</c:v>
                </c:pt>
                <c:pt idx="332">
                  <c:v>-3.8207999998121522E-2</c:v>
                </c:pt>
                <c:pt idx="333">
                  <c:v>-3.5156999998434912E-2</c:v>
                </c:pt>
                <c:pt idx="334">
                  <c:v>-3.3020000002579764E-2</c:v>
                </c:pt>
                <c:pt idx="335">
                  <c:v>-4.7454999999899883E-2</c:v>
                </c:pt>
                <c:pt idx="336">
                  <c:v>-1.8589999999676365E-2</c:v>
                </c:pt>
                <c:pt idx="337">
                  <c:v>-4.5216999998956453E-2</c:v>
                </c:pt>
                <c:pt idx="338">
                  <c:v>-2.9826999998476822E-2</c:v>
                </c:pt>
                <c:pt idx="339">
                  <c:v>-3.8674000003084075E-2</c:v>
                </c:pt>
                <c:pt idx="340">
                  <c:v>-3.7622999996528961E-2</c:v>
                </c:pt>
                <c:pt idx="341">
                  <c:v>-3.6029000002599787E-2</c:v>
                </c:pt>
                <c:pt idx="342">
                  <c:v>-4.3039999996835832E-2</c:v>
                </c:pt>
                <c:pt idx="343">
                  <c:v>-2.7683000000251923E-2</c:v>
                </c:pt>
                <c:pt idx="344">
                  <c:v>-3.617600000143284E-2</c:v>
                </c:pt>
                <c:pt idx="345">
                  <c:v>-5.2088999997067731E-2</c:v>
                </c:pt>
                <c:pt idx="347">
                  <c:v>-1.8324999997275881E-2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53-4FA1-9D5C-416B07674D75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2'!$J$21:$J$969</c:f>
              <c:numCache>
                <c:formatCode>General</c:formatCode>
                <c:ptCount val="949"/>
                <c:pt idx="215">
                  <c:v>-2.4599000003945548E-2</c:v>
                </c:pt>
                <c:pt idx="216">
                  <c:v>-2.4599000003945548E-2</c:v>
                </c:pt>
                <c:pt idx="229">
                  <c:v>-2.3167500003182795E-2</c:v>
                </c:pt>
                <c:pt idx="230">
                  <c:v>-2.3167500003182795E-2</c:v>
                </c:pt>
                <c:pt idx="231">
                  <c:v>-2.5058999999600928E-2</c:v>
                </c:pt>
                <c:pt idx="232">
                  <c:v>-2.5058999999600928E-2</c:v>
                </c:pt>
                <c:pt idx="233">
                  <c:v>-2.5996000003942754E-2</c:v>
                </c:pt>
                <c:pt idx="234">
                  <c:v>-2.5996000003942754E-2</c:v>
                </c:pt>
                <c:pt idx="238">
                  <c:v>-3.6688000000140164E-2</c:v>
                </c:pt>
                <c:pt idx="239">
                  <c:v>-2.5688000001537148E-2</c:v>
                </c:pt>
                <c:pt idx="254">
                  <c:v>-2.6153999999223743E-2</c:v>
                </c:pt>
                <c:pt idx="255">
                  <c:v>-2.6153999999223743E-2</c:v>
                </c:pt>
                <c:pt idx="317">
                  <c:v>-4.1294000002380926E-2</c:v>
                </c:pt>
                <c:pt idx="318">
                  <c:v>-3.9294000001973473E-2</c:v>
                </c:pt>
                <c:pt idx="319">
                  <c:v>-3.8593999997829087E-2</c:v>
                </c:pt>
                <c:pt idx="320">
                  <c:v>-3.579399999580346E-2</c:v>
                </c:pt>
                <c:pt idx="321">
                  <c:v>-2.609400000073947E-2</c:v>
                </c:pt>
                <c:pt idx="351">
                  <c:v>-3.609600000345381E-2</c:v>
                </c:pt>
                <c:pt idx="375">
                  <c:v>-2.9449000001477543E-2</c:v>
                </c:pt>
                <c:pt idx="385">
                  <c:v>-2.8839500002504792E-2</c:v>
                </c:pt>
                <c:pt idx="393">
                  <c:v>-2.6680000002670567E-2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53-4FA1-9D5C-416B07674D75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2'!$K$21:$K$969</c:f>
              <c:numCache>
                <c:formatCode>General</c:formatCode>
                <c:ptCount val="949"/>
                <c:pt idx="353">
                  <c:v>-3.531700000166893E-2</c:v>
                </c:pt>
                <c:pt idx="359">
                  <c:v>-3.3126000002084766E-2</c:v>
                </c:pt>
                <c:pt idx="360">
                  <c:v>-3.2736000001023058E-2</c:v>
                </c:pt>
                <c:pt idx="361">
                  <c:v>-3.5345999996934552E-2</c:v>
                </c:pt>
                <c:pt idx="364">
                  <c:v>-3.1759000004967675E-2</c:v>
                </c:pt>
                <c:pt idx="365">
                  <c:v>-3.330899999855319E-2</c:v>
                </c:pt>
                <c:pt idx="366">
                  <c:v>-3.1304500000260305E-2</c:v>
                </c:pt>
                <c:pt idx="367">
                  <c:v>-3.1285999997635372E-2</c:v>
                </c:pt>
                <c:pt idx="370">
                  <c:v>-3.1465000000025611E-2</c:v>
                </c:pt>
                <c:pt idx="371">
                  <c:v>-3.1074999998963904E-2</c:v>
                </c:pt>
                <c:pt idx="374">
                  <c:v>-3.2855999997991603E-2</c:v>
                </c:pt>
                <c:pt idx="376">
                  <c:v>-2.8801000000385102E-2</c:v>
                </c:pt>
                <c:pt idx="377">
                  <c:v>-2.9641000008268747E-2</c:v>
                </c:pt>
                <c:pt idx="378">
                  <c:v>-2.9518574381654616E-2</c:v>
                </c:pt>
                <c:pt idx="379">
                  <c:v>-2.9517000002670102E-2</c:v>
                </c:pt>
                <c:pt idx="380">
                  <c:v>-2.9826999998476822E-2</c:v>
                </c:pt>
                <c:pt idx="381">
                  <c:v>-2.8725999996822793E-2</c:v>
                </c:pt>
                <c:pt idx="382">
                  <c:v>-2.7539999995497055E-2</c:v>
                </c:pt>
                <c:pt idx="383">
                  <c:v>-2.8177000000141561E-2</c:v>
                </c:pt>
                <c:pt idx="386">
                  <c:v>-2.7710000002116431E-2</c:v>
                </c:pt>
                <c:pt idx="389">
                  <c:v>-2.6981000002706423E-2</c:v>
                </c:pt>
                <c:pt idx="390">
                  <c:v>-2.6324000005843118E-2</c:v>
                </c:pt>
                <c:pt idx="394">
                  <c:v>-2.5820000002568122E-2</c:v>
                </c:pt>
                <c:pt idx="397">
                  <c:v>-2.5374999997438863E-2</c:v>
                </c:pt>
                <c:pt idx="400">
                  <c:v>-2.4432999998680316E-2</c:v>
                </c:pt>
                <c:pt idx="401">
                  <c:v>-2.4284999999508727E-2</c:v>
                </c:pt>
                <c:pt idx="402">
                  <c:v>-2.2632499996689148E-2</c:v>
                </c:pt>
                <c:pt idx="403">
                  <c:v>-2.4161000001186039E-2</c:v>
                </c:pt>
                <c:pt idx="404">
                  <c:v>-2.4140000001352746E-2</c:v>
                </c:pt>
                <c:pt idx="405">
                  <c:v>-2.1198000002186745E-2</c:v>
                </c:pt>
                <c:pt idx="406">
                  <c:v>-2.2379999994882382E-2</c:v>
                </c:pt>
                <c:pt idx="407">
                  <c:v>-2.2507000001496635E-2</c:v>
                </c:pt>
                <c:pt idx="408">
                  <c:v>-2.241150000190828E-2</c:v>
                </c:pt>
                <c:pt idx="409">
                  <c:v>-2.1241000002191868E-2</c:v>
                </c:pt>
                <c:pt idx="410">
                  <c:v>-1.9619999999122228E-2</c:v>
                </c:pt>
                <c:pt idx="411">
                  <c:v>-2.002100000390783E-2</c:v>
                </c:pt>
                <c:pt idx="412">
                  <c:v>-2.1031000003858935E-2</c:v>
                </c:pt>
                <c:pt idx="413">
                  <c:v>-1.9544000002497341E-2</c:v>
                </c:pt>
                <c:pt idx="414">
                  <c:v>-1.9413000001804903E-2</c:v>
                </c:pt>
                <c:pt idx="415">
                  <c:v>-1.9023000000743195E-2</c:v>
                </c:pt>
                <c:pt idx="416">
                  <c:v>-1.7460500006563962E-2</c:v>
                </c:pt>
                <c:pt idx="417">
                  <c:v>-1.8571000000520144E-2</c:v>
                </c:pt>
                <c:pt idx="418">
                  <c:v>-1.7978999996557832E-2</c:v>
                </c:pt>
                <c:pt idx="419">
                  <c:v>-1.7582000000402331E-2</c:v>
                </c:pt>
                <c:pt idx="420">
                  <c:v>-1.7593999997188803E-2</c:v>
                </c:pt>
                <c:pt idx="421">
                  <c:v>-1.7840000000433065E-2</c:v>
                </c:pt>
                <c:pt idx="422">
                  <c:v>-1.6008999999030493E-2</c:v>
                </c:pt>
                <c:pt idx="423">
                  <c:v>-1.6380499997467268E-2</c:v>
                </c:pt>
                <c:pt idx="424">
                  <c:v>-1.6240500001003966E-2</c:v>
                </c:pt>
                <c:pt idx="425">
                  <c:v>-1.627100000041537E-2</c:v>
                </c:pt>
                <c:pt idx="426">
                  <c:v>-1.627100000041537E-2</c:v>
                </c:pt>
                <c:pt idx="427">
                  <c:v>-1.5163999996730126E-2</c:v>
                </c:pt>
                <c:pt idx="428">
                  <c:v>-1.2846500001614913E-2</c:v>
                </c:pt>
                <c:pt idx="429">
                  <c:v>-1.2756500000250526E-2</c:v>
                </c:pt>
                <c:pt idx="430">
                  <c:v>-1.2466000000131316E-2</c:v>
                </c:pt>
                <c:pt idx="431">
                  <c:v>-1.0826999998243991E-2</c:v>
                </c:pt>
                <c:pt idx="432">
                  <c:v>-1.1468499993497971E-2</c:v>
                </c:pt>
                <c:pt idx="433">
                  <c:v>-1.0984499996993691E-2</c:v>
                </c:pt>
                <c:pt idx="434">
                  <c:v>-9.0600000039557926E-3</c:v>
                </c:pt>
                <c:pt idx="435">
                  <c:v>-1.0830999999598134E-2</c:v>
                </c:pt>
                <c:pt idx="436">
                  <c:v>-8.329500000400003E-3</c:v>
                </c:pt>
                <c:pt idx="437">
                  <c:v>-8.6940000037429854E-3</c:v>
                </c:pt>
                <c:pt idx="438">
                  <c:v>-7.3855000009643845E-3</c:v>
                </c:pt>
                <c:pt idx="439">
                  <c:v>-7.780000007187482E-3</c:v>
                </c:pt>
                <c:pt idx="440">
                  <c:v>-7.3899999988498166E-3</c:v>
                </c:pt>
                <c:pt idx="441">
                  <c:v>-6.5160000012838282E-3</c:v>
                </c:pt>
                <c:pt idx="442">
                  <c:v>-6.6965000005438924E-3</c:v>
                </c:pt>
                <c:pt idx="443">
                  <c:v>-5.3330000082496554E-3</c:v>
                </c:pt>
                <c:pt idx="444">
                  <c:v>-2.5244999924325384E-3</c:v>
                </c:pt>
                <c:pt idx="445">
                  <c:v>-5.2219999997760169E-3</c:v>
                </c:pt>
                <c:pt idx="446">
                  <c:v>-6.1249999998835847E-3</c:v>
                </c:pt>
                <c:pt idx="447">
                  <c:v>-5.4010000021662563E-3</c:v>
                </c:pt>
                <c:pt idx="448">
                  <c:v>-5.1529999982449226E-3</c:v>
                </c:pt>
                <c:pt idx="449">
                  <c:v>-4.412000002048444E-3</c:v>
                </c:pt>
                <c:pt idx="450">
                  <c:v>-5.1749999984167516E-3</c:v>
                </c:pt>
                <c:pt idx="451">
                  <c:v>-4.2709999979706481E-3</c:v>
                </c:pt>
                <c:pt idx="452">
                  <c:v>-3.4979999982169829E-3</c:v>
                </c:pt>
                <c:pt idx="453">
                  <c:v>-2.9279999944265001E-3</c:v>
                </c:pt>
                <c:pt idx="454">
                  <c:v>-2.6239999933750369E-3</c:v>
                </c:pt>
                <c:pt idx="455">
                  <c:v>-3.8710000007995404E-3</c:v>
                </c:pt>
                <c:pt idx="456">
                  <c:v>-2.6970000035362318E-3</c:v>
                </c:pt>
                <c:pt idx="457">
                  <c:v>-1.7650000008870848E-3</c:v>
                </c:pt>
                <c:pt idx="458">
                  <c:v>-2.4120000016409904E-3</c:v>
                </c:pt>
                <c:pt idx="459">
                  <c:v>-1.4559999981429428E-3</c:v>
                </c:pt>
                <c:pt idx="460">
                  <c:v>9.8799999977927655E-4</c:v>
                </c:pt>
                <c:pt idx="461">
                  <c:v>-4.8900023102760315E-4</c:v>
                </c:pt>
                <c:pt idx="462">
                  <c:v>-2.7499999850988388E-4</c:v>
                </c:pt>
                <c:pt idx="463">
                  <c:v>-5.1969999985885806E-3</c:v>
                </c:pt>
                <c:pt idx="464">
                  <c:v>-2.6970000035362318E-3</c:v>
                </c:pt>
                <c:pt idx="465">
                  <c:v>-1.7650000008870848E-3</c:v>
                </c:pt>
                <c:pt idx="466">
                  <c:v>-2.4120000016409904E-3</c:v>
                </c:pt>
                <c:pt idx="467">
                  <c:v>-1.4559999981429428E-3</c:v>
                </c:pt>
                <c:pt idx="468">
                  <c:v>-1.6654999999445863E-3</c:v>
                </c:pt>
                <c:pt idx="469">
                  <c:v>1.4040000023669563E-3</c:v>
                </c:pt>
                <c:pt idx="470">
                  <c:v>-2.7499999850988388E-4</c:v>
                </c:pt>
                <c:pt idx="471">
                  <c:v>1.0279999987687916E-3</c:v>
                </c:pt>
                <c:pt idx="472">
                  <c:v>1.5050000001792796E-3</c:v>
                </c:pt>
                <c:pt idx="473">
                  <c:v>1.4220000011846423E-3</c:v>
                </c:pt>
                <c:pt idx="474">
                  <c:v>2.5599999935366213E-4</c:v>
                </c:pt>
                <c:pt idx="475">
                  <c:v>2.7760000011767261E-3</c:v>
                </c:pt>
                <c:pt idx="476">
                  <c:v>5.4910000035306439E-3</c:v>
                </c:pt>
                <c:pt idx="477">
                  <c:v>2.0110000041313469E-3</c:v>
                </c:pt>
                <c:pt idx="478">
                  <c:v>8.0149999921559356E-3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53-4FA1-9D5C-416B07674D75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53-4FA1-9D5C-416B07674D75}"/>
            </c:ext>
          </c:extLst>
        </c:ser>
        <c:ser>
          <c:idx val="6"/>
          <c:order val="5"/>
          <c:tx>
            <c:strRef>
              <c:f>'Active 2'!$O$20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2'!$O$21:$O$969</c:f>
              <c:numCache>
                <c:formatCode>General</c:formatCode>
                <c:ptCount val="949"/>
                <c:pt idx="353">
                  <c:v>-3.6143448076588196E-2</c:v>
                </c:pt>
                <c:pt idx="359">
                  <c:v>-3.4280741809739876E-2</c:v>
                </c:pt>
                <c:pt idx="360">
                  <c:v>-3.4248005319988589E-2</c:v>
                </c:pt>
                <c:pt idx="361">
                  <c:v>-3.4215268830237303E-2</c:v>
                </c:pt>
                <c:pt idx="363">
                  <c:v>-3.3203711296922483E-2</c:v>
                </c:pt>
                <c:pt idx="364">
                  <c:v>-3.2797778824006509E-2</c:v>
                </c:pt>
                <c:pt idx="365">
                  <c:v>-3.2634096375250062E-2</c:v>
                </c:pt>
                <c:pt idx="366">
                  <c:v>-3.1437577674840469E-2</c:v>
                </c:pt>
                <c:pt idx="367">
                  <c:v>-3.113803879361618E-2</c:v>
                </c:pt>
                <c:pt idx="370">
                  <c:v>-3.1010366483586155E-2</c:v>
                </c:pt>
                <c:pt idx="371">
                  <c:v>-3.0977629993834868E-2</c:v>
                </c:pt>
                <c:pt idx="374">
                  <c:v>-2.9599423775305618E-2</c:v>
                </c:pt>
                <c:pt idx="376">
                  <c:v>-2.9452109571424821E-2</c:v>
                </c:pt>
                <c:pt idx="377">
                  <c:v>-2.9321163612419668E-2</c:v>
                </c:pt>
                <c:pt idx="378">
                  <c:v>-2.9268785228817602E-2</c:v>
                </c:pt>
                <c:pt idx="379">
                  <c:v>-2.9268785228817602E-2</c:v>
                </c:pt>
                <c:pt idx="380">
                  <c:v>-2.9236048739066316E-2</c:v>
                </c:pt>
                <c:pt idx="381">
                  <c:v>-2.9042903449533711E-2</c:v>
                </c:pt>
                <c:pt idx="382">
                  <c:v>-2.7818558732835522E-2</c:v>
                </c:pt>
                <c:pt idx="383">
                  <c:v>-2.7762906700258334E-2</c:v>
                </c:pt>
                <c:pt idx="385">
                  <c:v>-2.7721986088069223E-2</c:v>
                </c:pt>
                <c:pt idx="386">
                  <c:v>-2.7589403304576501E-2</c:v>
                </c:pt>
                <c:pt idx="387">
                  <c:v>-2.7350426929392095E-2</c:v>
                </c:pt>
                <c:pt idx="389">
                  <c:v>-2.6571298473311432E-2</c:v>
                </c:pt>
                <c:pt idx="390">
                  <c:v>-2.6365058587878312E-2</c:v>
                </c:pt>
                <c:pt idx="391">
                  <c:v>-2.6351963991977798E-2</c:v>
                </c:pt>
                <c:pt idx="393">
                  <c:v>-2.605078828626594E-2</c:v>
                </c:pt>
                <c:pt idx="394">
                  <c:v>-2.5985315306763367E-2</c:v>
                </c:pt>
                <c:pt idx="397">
                  <c:v>-2.5739791633628703E-2</c:v>
                </c:pt>
                <c:pt idx="399">
                  <c:v>-2.4526904688343461E-2</c:v>
                </c:pt>
                <c:pt idx="400">
                  <c:v>-2.4502352321029992E-2</c:v>
                </c:pt>
                <c:pt idx="401">
                  <c:v>-2.4397595553825875E-2</c:v>
                </c:pt>
                <c:pt idx="402">
                  <c:v>-2.4078414778750806E-2</c:v>
                </c:pt>
                <c:pt idx="403">
                  <c:v>-2.4017852272710923E-2</c:v>
                </c:pt>
                <c:pt idx="404">
                  <c:v>-2.3890179962680898E-2</c:v>
                </c:pt>
                <c:pt idx="405">
                  <c:v>-2.2652740650082201E-2</c:v>
                </c:pt>
                <c:pt idx="406">
                  <c:v>-2.244977441362421E-2</c:v>
                </c:pt>
                <c:pt idx="407">
                  <c:v>-2.2426858870798302E-2</c:v>
                </c:pt>
                <c:pt idx="408">
                  <c:v>-2.2313917981156353E-2</c:v>
                </c:pt>
                <c:pt idx="409">
                  <c:v>-2.113704117459754E-2</c:v>
                </c:pt>
                <c:pt idx="410">
                  <c:v>-2.1009368864567515E-2</c:v>
                </c:pt>
                <c:pt idx="411">
                  <c:v>-2.0875149256587233E-2</c:v>
                </c:pt>
                <c:pt idx="412">
                  <c:v>-2.0842412766835933E-2</c:v>
                </c:pt>
                <c:pt idx="413">
                  <c:v>-2.0734382350656694E-2</c:v>
                </c:pt>
                <c:pt idx="414">
                  <c:v>-1.9329986940326407E-2</c:v>
                </c:pt>
                <c:pt idx="415">
                  <c:v>-1.9297250450575121E-2</c:v>
                </c:pt>
                <c:pt idx="416">
                  <c:v>-1.9010806165251345E-2</c:v>
                </c:pt>
                <c:pt idx="417">
                  <c:v>-1.8747277422753478E-2</c:v>
                </c:pt>
                <c:pt idx="418">
                  <c:v>-1.7673520558911207E-2</c:v>
                </c:pt>
                <c:pt idx="419">
                  <c:v>-1.7598226632483241E-2</c:v>
                </c:pt>
                <c:pt idx="420">
                  <c:v>-1.729705092677139E-2</c:v>
                </c:pt>
                <c:pt idx="421">
                  <c:v>-1.7015517114910311E-2</c:v>
                </c:pt>
                <c:pt idx="422">
                  <c:v>-1.5938486602092919E-2</c:v>
                </c:pt>
                <c:pt idx="423">
                  <c:v>-1.5933576128630222E-2</c:v>
                </c:pt>
                <c:pt idx="424">
                  <c:v>-1.5933576128630222E-2</c:v>
                </c:pt>
                <c:pt idx="425">
                  <c:v>-1.5800993345137501E-2</c:v>
                </c:pt>
                <c:pt idx="426">
                  <c:v>-1.5800993345137501E-2</c:v>
                </c:pt>
                <c:pt idx="427">
                  <c:v>-1.5627489949455675E-2</c:v>
                </c:pt>
                <c:pt idx="428">
                  <c:v>-1.4309846236966309E-2</c:v>
                </c:pt>
                <c:pt idx="429">
                  <c:v>-1.4309846236966309E-2</c:v>
                </c:pt>
                <c:pt idx="430">
                  <c:v>-1.2543712614884295E-2</c:v>
                </c:pt>
                <c:pt idx="431">
                  <c:v>-1.2442229496655299E-2</c:v>
                </c:pt>
                <c:pt idx="432">
                  <c:v>-1.2404582533441316E-2</c:v>
                </c:pt>
                <c:pt idx="433">
                  <c:v>-1.2221258190834111E-2</c:v>
                </c:pt>
                <c:pt idx="434">
                  <c:v>-1.0926530021170652E-2</c:v>
                </c:pt>
                <c:pt idx="435">
                  <c:v>-1.0694100943936496E-2</c:v>
                </c:pt>
                <c:pt idx="436">
                  <c:v>-1.0535328968642746E-2</c:v>
                </c:pt>
                <c:pt idx="437">
                  <c:v>-9.1129284889492623E-3</c:v>
                </c:pt>
                <c:pt idx="438">
                  <c:v>-8.7806531179736858E-3</c:v>
                </c:pt>
                <c:pt idx="439">
                  <c:v>-7.3909891280314888E-3</c:v>
                </c:pt>
                <c:pt idx="440">
                  <c:v>-7.3582526382802022E-3</c:v>
                </c:pt>
                <c:pt idx="441">
                  <c:v>-7.1421918059216966E-3</c:v>
                </c:pt>
                <c:pt idx="442">
                  <c:v>-6.6495076351647947E-3</c:v>
                </c:pt>
                <c:pt idx="443">
                  <c:v>-5.8425531627955413E-3</c:v>
                </c:pt>
                <c:pt idx="444">
                  <c:v>-5.5102777918199647E-3</c:v>
                </c:pt>
                <c:pt idx="445">
                  <c:v>-5.3547794655013359E-3</c:v>
                </c:pt>
                <c:pt idx="446">
                  <c:v>-5.2794855390733697E-3</c:v>
                </c:pt>
                <c:pt idx="447">
                  <c:v>-5.2271071554713111E-3</c:v>
                </c:pt>
                <c:pt idx="448">
                  <c:v>-5.1092557923666793E-3</c:v>
                </c:pt>
                <c:pt idx="449">
                  <c:v>-4.0780563652010882E-3</c:v>
                </c:pt>
                <c:pt idx="450">
                  <c:v>-3.8063435002653884E-3</c:v>
                </c:pt>
                <c:pt idx="451">
                  <c:v>-3.6884921371607565E-3</c:v>
                </c:pt>
                <c:pt idx="452">
                  <c:v>-3.6655765943348489E-3</c:v>
                </c:pt>
                <c:pt idx="453">
                  <c:v>-3.5673671250809891E-3</c:v>
                </c:pt>
                <c:pt idx="454">
                  <c:v>-3.4495157619763434E-3</c:v>
                </c:pt>
                <c:pt idx="455">
                  <c:v>-2.3790325471092083E-3</c:v>
                </c:pt>
                <c:pt idx="456">
                  <c:v>-2.1629717147507027E-3</c:v>
                </c:pt>
                <c:pt idx="457">
                  <c:v>-1.5475257074264864E-3</c:v>
                </c:pt>
                <c:pt idx="458">
                  <c:v>-1.4591371850980056E-3</c:v>
                </c:pt>
                <c:pt idx="459">
                  <c:v>-4.6394789665883673E-4</c:v>
                </c:pt>
                <c:pt idx="460">
                  <c:v>-1.4967759504647127E-4</c:v>
                </c:pt>
                <c:pt idx="461">
                  <c:v>1.4004853709975729E-5</c:v>
                </c:pt>
                <c:pt idx="462">
                  <c:v>1.2203526988922853E-4</c:v>
                </c:pt>
                <c:pt idx="463">
                  <c:v>-5.1092557923666793E-3</c:v>
                </c:pt>
                <c:pt idx="464">
                  <c:v>-2.1629717147507027E-3</c:v>
                </c:pt>
                <c:pt idx="465">
                  <c:v>-1.5475257074264864E-3</c:v>
                </c:pt>
                <c:pt idx="466">
                  <c:v>-1.4591371850980056E-3</c:v>
                </c:pt>
                <c:pt idx="467">
                  <c:v>-4.6394789665883673E-4</c:v>
                </c:pt>
                <c:pt idx="468">
                  <c:v>-3.346387621412511E-4</c:v>
                </c:pt>
                <c:pt idx="469">
                  <c:v>-3.3300193765367636E-4</c:v>
                </c:pt>
                <c:pt idx="470">
                  <c:v>1.2203526988922853E-4</c:v>
                </c:pt>
                <c:pt idx="471">
                  <c:v>1.3562009335128106E-3</c:v>
                </c:pt>
                <c:pt idx="472">
                  <c:v>1.49696783944335E-3</c:v>
                </c:pt>
                <c:pt idx="473">
                  <c:v>1.506788786368729E-3</c:v>
                </c:pt>
                <c:pt idx="474">
                  <c:v>1.853795577732395E-3</c:v>
                </c:pt>
                <c:pt idx="475">
                  <c:v>3.0977821882813561E-3</c:v>
                </c:pt>
                <c:pt idx="476">
                  <c:v>5.0128668387317415E-3</c:v>
                </c:pt>
                <c:pt idx="477">
                  <c:v>5.2747587567420484E-3</c:v>
                </c:pt>
                <c:pt idx="478">
                  <c:v>5.3926101198466803E-3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53-4FA1-9D5C-416B07674D75}"/>
            </c:ext>
          </c:extLst>
        </c:ser>
        <c:ser>
          <c:idx val="7"/>
          <c:order val="6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2'!$P$21:$P$969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53-4FA1-9D5C-416B07674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68056"/>
        <c:axId val="1"/>
      </c:scatterChart>
      <c:valAx>
        <c:axId val="56556805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44740469085205"/>
              <c:y val="0.88285714285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327169149518408E-2"/>
              <c:y val="0.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56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00664357594572"/>
          <c:y val="0.9285714285714286"/>
          <c:w val="0.58647874495140162"/>
          <c:h val="5.7142857142857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And -- O-C Diagr.</a:t>
            </a:r>
          </a:p>
        </c:rich>
      </c:tx>
      <c:layout>
        <c:manualLayout>
          <c:xMode val="edge"/>
          <c:yMode val="edge"/>
          <c:x val="0.37915407854984895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891238670695"/>
          <c:y val="0.13793124560890602"/>
          <c:w val="0.79456193353474325"/>
          <c:h val="0.648903814569171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2'!$H$21:$H$969</c:f>
              <c:numCache>
                <c:formatCode>General</c:formatCode>
                <c:ptCount val="949"/>
                <c:pt idx="0">
                  <c:v>-1.324400000157766E-2</c:v>
                </c:pt>
                <c:pt idx="1">
                  <c:v>-2.8044000000591041E-2</c:v>
                </c:pt>
                <c:pt idx="2">
                  <c:v>-1.5344000001277891E-2</c:v>
                </c:pt>
                <c:pt idx="3">
                  <c:v>-3.8544000000911183E-2</c:v>
                </c:pt>
                <c:pt idx="4">
                  <c:v>-3.9444000001822133E-2</c:v>
                </c:pt>
                <c:pt idx="5">
                  <c:v>-4.6143999999912921E-2</c:v>
                </c:pt>
                <c:pt idx="6">
                  <c:v>-3.104400000302121E-2</c:v>
                </c:pt>
                <c:pt idx="7">
                  <c:v>-3.2344000002922257E-2</c:v>
                </c:pt>
                <c:pt idx="8">
                  <c:v>-3.2044000003224937E-2</c:v>
                </c:pt>
                <c:pt idx="9">
                  <c:v>-3.2144000000698725E-2</c:v>
                </c:pt>
                <c:pt idx="10">
                  <c:v>-3.3430000003136229E-3</c:v>
                </c:pt>
                <c:pt idx="11">
                  <c:v>-2.5953000000299653E-2</c:v>
                </c:pt>
                <c:pt idx="12">
                  <c:v>-1.8936000000394415E-2</c:v>
                </c:pt>
                <c:pt idx="13">
                  <c:v>-2.356300000246847E-2</c:v>
                </c:pt>
                <c:pt idx="14">
                  <c:v>-3.0139000002236571E-2</c:v>
                </c:pt>
                <c:pt idx="15">
                  <c:v>-2.6376000001619104E-2</c:v>
                </c:pt>
                <c:pt idx="16">
                  <c:v>-3.2596000000921777E-2</c:v>
                </c:pt>
                <c:pt idx="17">
                  <c:v>-3.1001000003016088E-2</c:v>
                </c:pt>
                <c:pt idx="18">
                  <c:v>-3.2215999999607448E-2</c:v>
                </c:pt>
                <c:pt idx="19">
                  <c:v>-2.8826000001572538E-2</c:v>
                </c:pt>
                <c:pt idx="20">
                  <c:v>-2.6809000002685934E-2</c:v>
                </c:pt>
                <c:pt idx="21">
                  <c:v>-2.6656000001821667E-2</c:v>
                </c:pt>
                <c:pt idx="22">
                  <c:v>-2.5622000001021661E-2</c:v>
                </c:pt>
                <c:pt idx="23">
                  <c:v>-2.7232000000367407E-2</c:v>
                </c:pt>
                <c:pt idx="24">
                  <c:v>-3.0994000000646338E-2</c:v>
                </c:pt>
                <c:pt idx="25">
                  <c:v>-2.9434500000206754E-2</c:v>
                </c:pt>
                <c:pt idx="26">
                  <c:v>-2.3044000001391396E-2</c:v>
                </c:pt>
                <c:pt idx="27">
                  <c:v>-3.0483000005915528E-2</c:v>
                </c:pt>
                <c:pt idx="28">
                  <c:v>-2.5075999998080079E-2</c:v>
                </c:pt>
                <c:pt idx="29">
                  <c:v>-2.2901000000274507E-2</c:v>
                </c:pt>
                <c:pt idx="30">
                  <c:v>-3.0528000002959743E-2</c:v>
                </c:pt>
                <c:pt idx="31">
                  <c:v>-2.8730500001984183E-2</c:v>
                </c:pt>
                <c:pt idx="32">
                  <c:v>-3.0044000002817484E-2</c:v>
                </c:pt>
                <c:pt idx="33">
                  <c:v>-2.902650000032736E-2</c:v>
                </c:pt>
                <c:pt idx="34">
                  <c:v>-3.0128000002150657E-2</c:v>
                </c:pt>
                <c:pt idx="35">
                  <c:v>-3.0348000003868947E-2</c:v>
                </c:pt>
                <c:pt idx="36">
                  <c:v>-2.9374500001722481E-2</c:v>
                </c:pt>
                <c:pt idx="37">
                  <c:v>-2.8729999998176936E-2</c:v>
                </c:pt>
                <c:pt idx="38">
                  <c:v>-2.3693000002822373E-2</c:v>
                </c:pt>
                <c:pt idx="39">
                  <c:v>-2.7286000000458444E-2</c:v>
                </c:pt>
                <c:pt idx="40">
                  <c:v>-2.9706000001169741E-2</c:v>
                </c:pt>
                <c:pt idx="41">
                  <c:v>-2.8689000002486864E-2</c:v>
                </c:pt>
                <c:pt idx="42">
                  <c:v>-2.0892000000458211E-2</c:v>
                </c:pt>
                <c:pt idx="43">
                  <c:v>-2.1128000000317115E-2</c:v>
                </c:pt>
                <c:pt idx="44">
                  <c:v>-3.6111000001255888E-2</c:v>
                </c:pt>
                <c:pt idx="45">
                  <c:v>-1.7094000002543908E-2</c:v>
                </c:pt>
                <c:pt idx="46">
                  <c:v>-2.9483000002073823E-2</c:v>
                </c:pt>
                <c:pt idx="47">
                  <c:v>-2.1144000002095709E-2</c:v>
                </c:pt>
                <c:pt idx="48">
                  <c:v>-1.4754000003449619E-2</c:v>
                </c:pt>
                <c:pt idx="49">
                  <c:v>-2.7753000002121553E-2</c:v>
                </c:pt>
                <c:pt idx="50">
                  <c:v>-2.1346000001358334E-2</c:v>
                </c:pt>
                <c:pt idx="51">
                  <c:v>-3.2142000000021653E-2</c:v>
                </c:pt>
                <c:pt idx="52">
                  <c:v>-3.8356999997631647E-2</c:v>
                </c:pt>
                <c:pt idx="53">
                  <c:v>-3.640599999926053E-2</c:v>
                </c:pt>
                <c:pt idx="54">
                  <c:v>-3.014400000392925E-2</c:v>
                </c:pt>
                <c:pt idx="55">
                  <c:v>-3.6923499999829801E-2</c:v>
                </c:pt>
                <c:pt idx="56">
                  <c:v>-2.7296000000205822E-2</c:v>
                </c:pt>
                <c:pt idx="57">
                  <c:v>-1.7983000001549954E-2</c:v>
                </c:pt>
                <c:pt idx="58">
                  <c:v>-2.7211000000534113E-2</c:v>
                </c:pt>
                <c:pt idx="59">
                  <c:v>-2.6243999996950151E-2</c:v>
                </c:pt>
                <c:pt idx="60">
                  <c:v>-2.8066999999282416E-2</c:v>
                </c:pt>
                <c:pt idx="61">
                  <c:v>-2.6574000003165565E-2</c:v>
                </c:pt>
                <c:pt idx="62">
                  <c:v>-2.7345499998773448E-2</c:v>
                </c:pt>
                <c:pt idx="63">
                  <c:v>-2.5481000000581844E-2</c:v>
                </c:pt>
                <c:pt idx="64">
                  <c:v>-2.6047000003018184E-2</c:v>
                </c:pt>
                <c:pt idx="65">
                  <c:v>-2.5588000000425382E-2</c:v>
                </c:pt>
                <c:pt idx="66">
                  <c:v>-1.9594999997934792E-2</c:v>
                </c:pt>
                <c:pt idx="67">
                  <c:v>-2.4959500002296409E-2</c:v>
                </c:pt>
                <c:pt idx="68">
                  <c:v>-1.9586000002163928E-2</c:v>
                </c:pt>
                <c:pt idx="69">
                  <c:v>-4.8870000027818605E-3</c:v>
                </c:pt>
                <c:pt idx="70">
                  <c:v>1.893999993626494E-3</c:v>
                </c:pt>
                <c:pt idx="71">
                  <c:v>-3.1510000044363551E-3</c:v>
                </c:pt>
                <c:pt idx="72">
                  <c:v>-1.9110000066575594E-3</c:v>
                </c:pt>
                <c:pt idx="73">
                  <c:v>-4.43000000086613E-3</c:v>
                </c:pt>
                <c:pt idx="74">
                  <c:v>-2.7520000003278255E-3</c:v>
                </c:pt>
                <c:pt idx="75">
                  <c:v>-5.5825000017648563E-3</c:v>
                </c:pt>
                <c:pt idx="76">
                  <c:v>-6.9100000109756365E-4</c:v>
                </c:pt>
                <c:pt idx="77">
                  <c:v>-3.328000006149523E-3</c:v>
                </c:pt>
                <c:pt idx="78">
                  <c:v>3.4059999961755238E-3</c:v>
                </c:pt>
                <c:pt idx="79">
                  <c:v>3.4059999961755238E-3</c:v>
                </c:pt>
                <c:pt idx="80">
                  <c:v>-2.1500000002561137E-4</c:v>
                </c:pt>
                <c:pt idx="81">
                  <c:v>-5.198000006203074E-3</c:v>
                </c:pt>
                <c:pt idx="82">
                  <c:v>-1.6519500000867993E-2</c:v>
                </c:pt>
                <c:pt idx="83">
                  <c:v>-1.0110000002896413E-3</c:v>
                </c:pt>
                <c:pt idx="84">
                  <c:v>1.7519999964861199E-3</c:v>
                </c:pt>
                <c:pt idx="85">
                  <c:v>7.2499999805586413E-4</c:v>
                </c:pt>
                <c:pt idx="87">
                  <c:v>3.5229999994044192E-3</c:v>
                </c:pt>
                <c:pt idx="88">
                  <c:v>-1.0869999969145283E-3</c:v>
                </c:pt>
                <c:pt idx="89">
                  <c:v>1.9130000000586733E-3</c:v>
                </c:pt>
                <c:pt idx="90">
                  <c:v>-2.5306000003183726E-2</c:v>
                </c:pt>
                <c:pt idx="91">
                  <c:v>-5.7400000005145557E-3</c:v>
                </c:pt>
                <c:pt idx="92">
                  <c:v>-4.7400000039488077E-3</c:v>
                </c:pt>
                <c:pt idx="93">
                  <c:v>-4.7400000039488077E-3</c:v>
                </c:pt>
                <c:pt idx="111">
                  <c:v>8.1299999874318019E-4</c:v>
                </c:pt>
                <c:pt idx="112">
                  <c:v>-1.9779999995080288E-2</c:v>
                </c:pt>
                <c:pt idx="117">
                  <c:v>4.1500000224914402E-4</c:v>
                </c:pt>
                <c:pt idx="118">
                  <c:v>-2.2720499997376464E-2</c:v>
                </c:pt>
                <c:pt idx="120">
                  <c:v>-2.2619999945163727E-3</c:v>
                </c:pt>
                <c:pt idx="123">
                  <c:v>-1.1711999999533873E-2</c:v>
                </c:pt>
                <c:pt idx="124">
                  <c:v>-7.6950000075157732E-3</c:v>
                </c:pt>
                <c:pt idx="125">
                  <c:v>-1.4609500001824927E-2</c:v>
                </c:pt>
                <c:pt idx="126">
                  <c:v>-3.8084000007074792E-2</c:v>
                </c:pt>
                <c:pt idx="127">
                  <c:v>1.4254999994591344E-2</c:v>
                </c:pt>
                <c:pt idx="128">
                  <c:v>-2.021950000198558E-2</c:v>
                </c:pt>
                <c:pt idx="129">
                  <c:v>-1.2065000002621673E-2</c:v>
                </c:pt>
                <c:pt idx="130">
                  <c:v>-2.4804000000585802E-2</c:v>
                </c:pt>
                <c:pt idx="131">
                  <c:v>-5.0150000024586916E-3</c:v>
                </c:pt>
                <c:pt idx="133">
                  <c:v>1.9578999999794178E-2</c:v>
                </c:pt>
                <c:pt idx="134">
                  <c:v>-3.6239999972167425E-3</c:v>
                </c:pt>
                <c:pt idx="135">
                  <c:v>-5.2999999970779754E-3</c:v>
                </c:pt>
                <c:pt idx="136">
                  <c:v>-2.3000000001047738E-3</c:v>
                </c:pt>
                <c:pt idx="137">
                  <c:v>-1.2999999962630682E-3</c:v>
                </c:pt>
                <c:pt idx="138">
                  <c:v>-2.8390000006766059E-3</c:v>
                </c:pt>
                <c:pt idx="139">
                  <c:v>-1.4448000001721084E-2</c:v>
                </c:pt>
                <c:pt idx="140">
                  <c:v>-1.0243999997328501E-2</c:v>
                </c:pt>
                <c:pt idx="141">
                  <c:v>-9.2440000007627532E-3</c:v>
                </c:pt>
                <c:pt idx="142">
                  <c:v>-1.8710000003920868E-3</c:v>
                </c:pt>
                <c:pt idx="143">
                  <c:v>-2.4345000005268957E-2</c:v>
                </c:pt>
                <c:pt idx="144">
                  <c:v>-8.2600000023376197E-3</c:v>
                </c:pt>
                <c:pt idx="145">
                  <c:v>-1.6886999997950625E-2</c:v>
                </c:pt>
                <c:pt idx="146">
                  <c:v>-7.8869999997550622E-3</c:v>
                </c:pt>
                <c:pt idx="147">
                  <c:v>-7.4289999975007959E-3</c:v>
                </c:pt>
                <c:pt idx="148">
                  <c:v>3.3450000046286732E-4</c:v>
                </c:pt>
                <c:pt idx="150">
                  <c:v>-1.2168000001111068E-2</c:v>
                </c:pt>
                <c:pt idx="151">
                  <c:v>-1.1134000000311062E-2</c:v>
                </c:pt>
                <c:pt idx="154">
                  <c:v>-2.1555999999691267E-2</c:v>
                </c:pt>
                <c:pt idx="164">
                  <c:v>-7.9710000063641928E-3</c:v>
                </c:pt>
                <c:pt idx="166">
                  <c:v>-1.8767000001389533E-2</c:v>
                </c:pt>
                <c:pt idx="167">
                  <c:v>-1.2767000000167172E-2</c:v>
                </c:pt>
                <c:pt idx="210">
                  <c:v>-1.661400000739377E-2</c:v>
                </c:pt>
                <c:pt idx="240">
                  <c:v>-1.4178999997966457E-2</c:v>
                </c:pt>
                <c:pt idx="241">
                  <c:v>-1.017899999715155E-2</c:v>
                </c:pt>
                <c:pt idx="316">
                  <c:v>-4.0732999994361307E-2</c:v>
                </c:pt>
                <c:pt idx="325">
                  <c:v>-8.7470999998913612E-2</c:v>
                </c:pt>
                <c:pt idx="346">
                  <c:v>-2.8019999997923151E-2</c:v>
                </c:pt>
                <c:pt idx="348">
                  <c:v>-4.3319000003975816E-2</c:v>
                </c:pt>
                <c:pt idx="349">
                  <c:v>-3.8318999999319203E-2</c:v>
                </c:pt>
                <c:pt idx="350">
                  <c:v>-2.8929000000061933E-2</c:v>
                </c:pt>
                <c:pt idx="352">
                  <c:v>-3.0147999998007435E-2</c:v>
                </c:pt>
                <c:pt idx="354">
                  <c:v>-1.5011000003141817E-2</c:v>
                </c:pt>
                <c:pt idx="355">
                  <c:v>-3.902100000414066E-2</c:v>
                </c:pt>
                <c:pt idx="356">
                  <c:v>-3.4579999999550637E-2</c:v>
                </c:pt>
                <c:pt idx="357">
                  <c:v>-3.042700000514742E-2</c:v>
                </c:pt>
                <c:pt idx="358">
                  <c:v>-3.4392999994452111E-2</c:v>
                </c:pt>
                <c:pt idx="362">
                  <c:v>-2.5895000006130431E-2</c:v>
                </c:pt>
                <c:pt idx="368">
                  <c:v>-2.8918000003613997E-2</c:v>
                </c:pt>
                <c:pt idx="369">
                  <c:v>-2.8918000003613997E-2</c:v>
                </c:pt>
                <c:pt idx="372">
                  <c:v>-3.0780000000959262E-2</c:v>
                </c:pt>
                <c:pt idx="373">
                  <c:v>-3.3655999999609776E-2</c:v>
                </c:pt>
                <c:pt idx="384">
                  <c:v>-2.7087000002211425E-2</c:v>
                </c:pt>
                <c:pt idx="388">
                  <c:v>-2.8847000001405831E-2</c:v>
                </c:pt>
                <c:pt idx="392">
                  <c:v>-2.7147000000695698E-2</c:v>
                </c:pt>
                <c:pt idx="395">
                  <c:v>-2.7619999993476085E-2</c:v>
                </c:pt>
                <c:pt idx="396">
                  <c:v>-2.5551999999152031E-2</c:v>
                </c:pt>
                <c:pt idx="398">
                  <c:v>-3.0313000002934132E-2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A8-43DB-A2E6-18B0216DB61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2'!$I$21:$I$969</c:f>
              <c:numCache>
                <c:formatCode>General</c:formatCode>
                <c:ptCount val="949"/>
                <c:pt idx="86">
                  <c:v>3.9799999940441921E-3</c:v>
                </c:pt>
                <c:pt idx="94">
                  <c:v>1.0261999996146187E-2</c:v>
                </c:pt>
                <c:pt idx="95">
                  <c:v>-1.1517000006278977E-2</c:v>
                </c:pt>
                <c:pt idx="96">
                  <c:v>-6.5170000016223639E-3</c:v>
                </c:pt>
                <c:pt idx="97">
                  <c:v>8.0430000016349368E-3</c:v>
                </c:pt>
                <c:pt idx="98">
                  <c:v>-4.1540000020177104E-3</c:v>
                </c:pt>
                <c:pt idx="99">
                  <c:v>-7.3909999991883524E-3</c:v>
                </c:pt>
                <c:pt idx="100">
                  <c:v>-6.2040000048000365E-3</c:v>
                </c:pt>
                <c:pt idx="101">
                  <c:v>-2.2040000039851293E-3</c:v>
                </c:pt>
                <c:pt idx="102">
                  <c:v>2.0169999988866039E-3</c:v>
                </c:pt>
                <c:pt idx="103">
                  <c:v>4.5429999954649247E-3</c:v>
                </c:pt>
                <c:pt idx="104">
                  <c:v>5.7699999888427556E-4</c:v>
                </c:pt>
                <c:pt idx="105">
                  <c:v>-4.4060000000172295E-3</c:v>
                </c:pt>
                <c:pt idx="106">
                  <c:v>-1.5015999997558538E-2</c:v>
                </c:pt>
                <c:pt idx="107">
                  <c:v>1.1119999995571561E-2</c:v>
                </c:pt>
                <c:pt idx="108">
                  <c:v>-1.2140000035287812E-3</c:v>
                </c:pt>
                <c:pt idx="109">
                  <c:v>-1.2823999997635838E-2</c:v>
                </c:pt>
                <c:pt idx="110">
                  <c:v>-1.4685000001918525E-2</c:v>
                </c:pt>
                <c:pt idx="113">
                  <c:v>-1.0000000038417056E-3</c:v>
                </c:pt>
                <c:pt idx="114">
                  <c:v>0</c:v>
                </c:pt>
                <c:pt idx="115">
                  <c:v>-9.2030000014347024E-3</c:v>
                </c:pt>
                <c:pt idx="116">
                  <c:v>-1.9144999969284981E-3</c:v>
                </c:pt>
                <c:pt idx="119">
                  <c:v>3.0425000004470348E-3</c:v>
                </c:pt>
                <c:pt idx="121">
                  <c:v>1.4164999956847169E-3</c:v>
                </c:pt>
                <c:pt idx="122">
                  <c:v>-8.2929999989573844E-3</c:v>
                </c:pt>
                <c:pt idx="132">
                  <c:v>-1.0217999995802529E-2</c:v>
                </c:pt>
                <c:pt idx="149">
                  <c:v>6.9000001531094313E-5</c:v>
                </c:pt>
                <c:pt idx="152">
                  <c:v>-1.7710000000079162E-2</c:v>
                </c:pt>
                <c:pt idx="153">
                  <c:v>-2.352999996219296E-3</c:v>
                </c:pt>
                <c:pt idx="155">
                  <c:v>-4.2529999991529621E-3</c:v>
                </c:pt>
                <c:pt idx="156">
                  <c:v>-1.8861999997170642E-2</c:v>
                </c:pt>
                <c:pt idx="157">
                  <c:v>-1.7845000002125744E-2</c:v>
                </c:pt>
                <c:pt idx="158">
                  <c:v>-2.130100000067614E-2</c:v>
                </c:pt>
                <c:pt idx="159">
                  <c:v>-2.4756999999226537E-2</c:v>
                </c:pt>
                <c:pt idx="160">
                  <c:v>-2.1977000003971625E-2</c:v>
                </c:pt>
                <c:pt idx="161">
                  <c:v>-1.0785999998915941E-2</c:v>
                </c:pt>
                <c:pt idx="162">
                  <c:v>-2.2751000004063826E-2</c:v>
                </c:pt>
                <c:pt idx="163">
                  <c:v>-3.2344000006560236E-2</c:v>
                </c:pt>
                <c:pt idx="165">
                  <c:v>1.4529999971273355E-3</c:v>
                </c:pt>
                <c:pt idx="168">
                  <c:v>-1.3020000005781185E-2</c:v>
                </c:pt>
                <c:pt idx="169">
                  <c:v>-2.4794000004476402E-2</c:v>
                </c:pt>
                <c:pt idx="170">
                  <c:v>-5.4709999967599288E-3</c:v>
                </c:pt>
                <c:pt idx="171">
                  <c:v>-2.2420000001147855E-2</c:v>
                </c:pt>
                <c:pt idx="172">
                  <c:v>-2.0809000001463573E-2</c:v>
                </c:pt>
                <c:pt idx="173">
                  <c:v>-2.7436000003945082E-2</c:v>
                </c:pt>
                <c:pt idx="174">
                  <c:v>-9.4189999945228919E-3</c:v>
                </c:pt>
                <c:pt idx="175">
                  <c:v>-1.8690000004426111E-2</c:v>
                </c:pt>
                <c:pt idx="176">
                  <c:v>-2.265600000100676E-2</c:v>
                </c:pt>
                <c:pt idx="177">
                  <c:v>-1.8282999997609295E-2</c:v>
                </c:pt>
                <c:pt idx="178">
                  <c:v>-1.8502999999327585E-2</c:v>
                </c:pt>
                <c:pt idx="179">
                  <c:v>-9.1130000000703149E-3</c:v>
                </c:pt>
                <c:pt idx="180">
                  <c:v>-2.4315999995451421E-2</c:v>
                </c:pt>
                <c:pt idx="181">
                  <c:v>-1.9451000000117347E-2</c:v>
                </c:pt>
                <c:pt idx="182">
                  <c:v>-3.6497000000963453E-2</c:v>
                </c:pt>
                <c:pt idx="183">
                  <c:v>-3.0496999999741092E-2</c:v>
                </c:pt>
                <c:pt idx="184">
                  <c:v>-1.3327000000572298E-2</c:v>
                </c:pt>
                <c:pt idx="185">
                  <c:v>-2.0140000000537839E-2</c:v>
                </c:pt>
                <c:pt idx="186">
                  <c:v>-2.0733000004838686E-2</c:v>
                </c:pt>
                <c:pt idx="187">
                  <c:v>-1.7733000000589527E-2</c:v>
                </c:pt>
                <c:pt idx="188">
                  <c:v>-1.4733000003616326E-2</c:v>
                </c:pt>
                <c:pt idx="189">
                  <c:v>-3.1682000000728294E-2</c:v>
                </c:pt>
                <c:pt idx="190">
                  <c:v>-1.4951000004657544E-2</c:v>
                </c:pt>
                <c:pt idx="191">
                  <c:v>-2.7557000001252163E-2</c:v>
                </c:pt>
                <c:pt idx="192">
                  <c:v>-2.357299999857787E-2</c:v>
                </c:pt>
                <c:pt idx="193">
                  <c:v>-1.5573000004224014E-2</c:v>
                </c:pt>
                <c:pt idx="194">
                  <c:v>-1.357300000381656E-2</c:v>
                </c:pt>
                <c:pt idx="195">
                  <c:v>-1.2572999999974854E-2</c:v>
                </c:pt>
                <c:pt idx="196">
                  <c:v>-2.0793000003322959E-2</c:v>
                </c:pt>
                <c:pt idx="197">
                  <c:v>-1.7793000006349757E-2</c:v>
                </c:pt>
                <c:pt idx="198">
                  <c:v>-2.2419000008085277E-2</c:v>
                </c:pt>
                <c:pt idx="199">
                  <c:v>-1.1553999996976927E-2</c:v>
                </c:pt>
                <c:pt idx="200">
                  <c:v>-1.7028000002028421E-2</c:v>
                </c:pt>
                <c:pt idx="201">
                  <c:v>-1.7806999996537343E-2</c:v>
                </c:pt>
                <c:pt idx="202">
                  <c:v>-3.0637000003480352E-2</c:v>
                </c:pt>
                <c:pt idx="203">
                  <c:v>-1.6230000001087319E-2</c:v>
                </c:pt>
                <c:pt idx="204">
                  <c:v>-3.0839999999443535E-2</c:v>
                </c:pt>
                <c:pt idx="205">
                  <c:v>-2.2043000004487112E-2</c:v>
                </c:pt>
                <c:pt idx="206">
                  <c:v>-2.2852000001876149E-2</c:v>
                </c:pt>
                <c:pt idx="207">
                  <c:v>-1.7852000004495494E-2</c:v>
                </c:pt>
                <c:pt idx="208">
                  <c:v>-1.7852000004495494E-2</c:v>
                </c:pt>
                <c:pt idx="209">
                  <c:v>-1.585200000408804E-2</c:v>
                </c:pt>
                <c:pt idx="211">
                  <c:v>-1.5037000004667789E-2</c:v>
                </c:pt>
                <c:pt idx="212">
                  <c:v>-7.6980000012554228E-3</c:v>
                </c:pt>
                <c:pt idx="213">
                  <c:v>-1.8681000001379289E-2</c:v>
                </c:pt>
                <c:pt idx="214">
                  <c:v>-1.298549999773968E-2</c:v>
                </c:pt>
                <c:pt idx="217">
                  <c:v>-2.8443000002880581E-2</c:v>
                </c:pt>
                <c:pt idx="218">
                  <c:v>-1.7103999998653308E-2</c:v>
                </c:pt>
                <c:pt idx="219">
                  <c:v>-3.2086999999592081E-2</c:v>
                </c:pt>
                <c:pt idx="220">
                  <c:v>-1.9917000005079899E-2</c:v>
                </c:pt>
                <c:pt idx="221">
                  <c:v>-2.323900000192225E-2</c:v>
                </c:pt>
                <c:pt idx="222">
                  <c:v>-1.5899999998509884E-2</c:v>
                </c:pt>
                <c:pt idx="223">
                  <c:v>-1.2882999995781574E-2</c:v>
                </c:pt>
                <c:pt idx="224">
                  <c:v>-2.4492999997164588E-2</c:v>
                </c:pt>
                <c:pt idx="225">
                  <c:v>-2.5910999996995088E-2</c:v>
                </c:pt>
                <c:pt idx="226">
                  <c:v>-2.5910999996995088E-2</c:v>
                </c:pt>
                <c:pt idx="227">
                  <c:v>-1.3114000001223758E-2</c:v>
                </c:pt>
                <c:pt idx="228">
                  <c:v>-2.6334000001952518E-2</c:v>
                </c:pt>
                <c:pt idx="235">
                  <c:v>-7.7569999994011596E-3</c:v>
                </c:pt>
                <c:pt idx="236">
                  <c:v>-2.3536000000603963E-2</c:v>
                </c:pt>
                <c:pt idx="237">
                  <c:v>-3.3095000006142072E-2</c:v>
                </c:pt>
                <c:pt idx="242">
                  <c:v>-1.250100000470411E-2</c:v>
                </c:pt>
                <c:pt idx="243">
                  <c:v>-2.7313999999023508E-2</c:v>
                </c:pt>
                <c:pt idx="244">
                  <c:v>-2.6924000005237758E-2</c:v>
                </c:pt>
                <c:pt idx="245">
                  <c:v>-3.1161000006250106E-2</c:v>
                </c:pt>
                <c:pt idx="246">
                  <c:v>-3.1377000006614253E-2</c:v>
                </c:pt>
                <c:pt idx="247">
                  <c:v>-3.1377000006614253E-2</c:v>
                </c:pt>
                <c:pt idx="248">
                  <c:v>-3.0377000002772547E-2</c:v>
                </c:pt>
                <c:pt idx="249">
                  <c:v>-3.2800000000861473E-2</c:v>
                </c:pt>
                <c:pt idx="250">
                  <c:v>-2.4799999999231659E-2</c:v>
                </c:pt>
                <c:pt idx="251">
                  <c:v>-2.2799999998824205E-2</c:v>
                </c:pt>
                <c:pt idx="252">
                  <c:v>-2.1800000002258457E-2</c:v>
                </c:pt>
                <c:pt idx="253">
                  <c:v>-2.0799999998416752E-2</c:v>
                </c:pt>
                <c:pt idx="256">
                  <c:v>-3.8442000004579313E-2</c:v>
                </c:pt>
                <c:pt idx="257">
                  <c:v>-2.4764000001596287E-2</c:v>
                </c:pt>
                <c:pt idx="258">
                  <c:v>-2.7186999999685213E-2</c:v>
                </c:pt>
                <c:pt idx="259">
                  <c:v>-2.1000000000640284E-2</c:v>
                </c:pt>
                <c:pt idx="260">
                  <c:v>-3.3859000002848916E-2</c:v>
                </c:pt>
                <c:pt idx="261">
                  <c:v>-2.3859000000811648E-2</c:v>
                </c:pt>
                <c:pt idx="262">
                  <c:v>-1.6027999998186715E-2</c:v>
                </c:pt>
                <c:pt idx="263">
                  <c:v>-1.7858000006526709E-2</c:v>
                </c:pt>
                <c:pt idx="264">
                  <c:v>-1.7858000006526709E-2</c:v>
                </c:pt>
                <c:pt idx="265">
                  <c:v>-2.224700000078883E-2</c:v>
                </c:pt>
                <c:pt idx="266">
                  <c:v>-2.5230000006558839E-2</c:v>
                </c:pt>
                <c:pt idx="267">
                  <c:v>-2.2043000004487112E-2</c:v>
                </c:pt>
                <c:pt idx="268">
                  <c:v>-2.5703999999677762E-2</c:v>
                </c:pt>
                <c:pt idx="269">
                  <c:v>-2.0261999998183455E-2</c:v>
                </c:pt>
                <c:pt idx="270">
                  <c:v>-3.8899999999557622E-2</c:v>
                </c:pt>
                <c:pt idx="271">
                  <c:v>-3.9561000005051028E-2</c:v>
                </c:pt>
                <c:pt idx="272">
                  <c:v>-3.4119000003556721E-2</c:v>
                </c:pt>
                <c:pt idx="273">
                  <c:v>-2.1185999998124316E-2</c:v>
                </c:pt>
                <c:pt idx="274">
                  <c:v>-4.8372000004746951E-2</c:v>
                </c:pt>
                <c:pt idx="275">
                  <c:v>-5.0913999999465887E-2</c:v>
                </c:pt>
                <c:pt idx="276">
                  <c:v>-2.6133999999728985E-2</c:v>
                </c:pt>
                <c:pt idx="277">
                  <c:v>-4.0145000006305054E-2</c:v>
                </c:pt>
                <c:pt idx="278">
                  <c:v>-4.0772000000288244E-2</c:v>
                </c:pt>
                <c:pt idx="279">
                  <c:v>-1.5992000000551343E-2</c:v>
                </c:pt>
                <c:pt idx="280">
                  <c:v>-2.8178000000480097E-2</c:v>
                </c:pt>
                <c:pt idx="281">
                  <c:v>-3.3787000000302214E-2</c:v>
                </c:pt>
                <c:pt idx="282">
                  <c:v>-2.9448000001139008E-2</c:v>
                </c:pt>
                <c:pt idx="283">
                  <c:v>-3.0396999994991347E-2</c:v>
                </c:pt>
                <c:pt idx="284">
                  <c:v>-2.4058000002696645E-2</c:v>
                </c:pt>
                <c:pt idx="285">
                  <c:v>-2.4260999998659827E-2</c:v>
                </c:pt>
                <c:pt idx="286">
                  <c:v>-3.3255000002100132E-2</c:v>
                </c:pt>
                <c:pt idx="287">
                  <c:v>-3.0051000001549255E-2</c:v>
                </c:pt>
                <c:pt idx="288">
                  <c:v>-3.4712000000581611E-2</c:v>
                </c:pt>
                <c:pt idx="289">
                  <c:v>-2.3694999996223487E-2</c:v>
                </c:pt>
                <c:pt idx="290">
                  <c:v>-3.8439999996626284E-2</c:v>
                </c:pt>
                <c:pt idx="291">
                  <c:v>-2.2728000003553461E-2</c:v>
                </c:pt>
                <c:pt idx="292">
                  <c:v>-3.625300000567222E-2</c:v>
                </c:pt>
                <c:pt idx="293">
                  <c:v>-3.5523999998986255E-2</c:v>
                </c:pt>
                <c:pt idx="294">
                  <c:v>-1.6134000004967675E-2</c:v>
                </c:pt>
                <c:pt idx="295">
                  <c:v>-3.8269000004220288E-2</c:v>
                </c:pt>
                <c:pt idx="296">
                  <c:v>-4.3297000003803987E-2</c:v>
                </c:pt>
                <c:pt idx="297">
                  <c:v>-1.9178000002284534E-2</c:v>
                </c:pt>
                <c:pt idx="298">
                  <c:v>-3.3719999999448191E-2</c:v>
                </c:pt>
                <c:pt idx="299">
                  <c:v>-1.1600999998336192E-2</c:v>
                </c:pt>
                <c:pt idx="300">
                  <c:v>-3.6905999993905425E-2</c:v>
                </c:pt>
                <c:pt idx="301">
                  <c:v>-4.2533000007097144E-2</c:v>
                </c:pt>
                <c:pt idx="302">
                  <c:v>-3.5939000001235399E-2</c:v>
                </c:pt>
                <c:pt idx="303">
                  <c:v>-4.1142000001855195E-2</c:v>
                </c:pt>
                <c:pt idx="304">
                  <c:v>-3.5000999996555038E-2</c:v>
                </c:pt>
                <c:pt idx="305">
                  <c:v>-2.6611000001139473E-2</c:v>
                </c:pt>
                <c:pt idx="306">
                  <c:v>-3.0220000000554137E-2</c:v>
                </c:pt>
                <c:pt idx="307">
                  <c:v>-1.586200000019744E-2</c:v>
                </c:pt>
                <c:pt idx="308">
                  <c:v>-3.5652000005939044E-2</c:v>
                </c:pt>
                <c:pt idx="309">
                  <c:v>-4.1734000005817506E-2</c:v>
                </c:pt>
                <c:pt idx="310">
                  <c:v>-4.0101999999023974E-2</c:v>
                </c:pt>
                <c:pt idx="311">
                  <c:v>-3.1355999999505002E-2</c:v>
                </c:pt>
                <c:pt idx="312">
                  <c:v>-3.1761999998707324E-2</c:v>
                </c:pt>
                <c:pt idx="313">
                  <c:v>-1.9742999997106381E-2</c:v>
                </c:pt>
                <c:pt idx="314">
                  <c:v>-3.6599999999452848E-2</c:v>
                </c:pt>
                <c:pt idx="315">
                  <c:v>-4.0582000001450069E-2</c:v>
                </c:pt>
                <c:pt idx="322">
                  <c:v>-4.5016000003670342E-2</c:v>
                </c:pt>
                <c:pt idx="323">
                  <c:v>-4.0066000001388602E-2</c:v>
                </c:pt>
                <c:pt idx="324">
                  <c:v>-3.5929999998188578E-2</c:v>
                </c:pt>
                <c:pt idx="326">
                  <c:v>-3.7080000001878943E-2</c:v>
                </c:pt>
                <c:pt idx="327">
                  <c:v>-3.9278999996895436E-2</c:v>
                </c:pt>
                <c:pt idx="328">
                  <c:v>-3.8735000001906883E-2</c:v>
                </c:pt>
                <c:pt idx="329">
                  <c:v>-3.1972000004316214E-2</c:v>
                </c:pt>
                <c:pt idx="330">
                  <c:v>-4.1937999994843267E-2</c:v>
                </c:pt>
                <c:pt idx="331">
                  <c:v>-3.3801999998104293E-2</c:v>
                </c:pt>
                <c:pt idx="332">
                  <c:v>-3.8207999998121522E-2</c:v>
                </c:pt>
                <c:pt idx="333">
                  <c:v>-3.5156999998434912E-2</c:v>
                </c:pt>
                <c:pt idx="334">
                  <c:v>-3.3020000002579764E-2</c:v>
                </c:pt>
                <c:pt idx="335">
                  <c:v>-4.7454999999899883E-2</c:v>
                </c:pt>
                <c:pt idx="336">
                  <c:v>-1.8589999999676365E-2</c:v>
                </c:pt>
                <c:pt idx="337">
                  <c:v>-4.5216999998956453E-2</c:v>
                </c:pt>
                <c:pt idx="338">
                  <c:v>-2.9826999998476822E-2</c:v>
                </c:pt>
                <c:pt idx="339">
                  <c:v>-3.8674000003084075E-2</c:v>
                </c:pt>
                <c:pt idx="340">
                  <c:v>-3.7622999996528961E-2</c:v>
                </c:pt>
                <c:pt idx="341">
                  <c:v>-3.6029000002599787E-2</c:v>
                </c:pt>
                <c:pt idx="342">
                  <c:v>-4.3039999996835832E-2</c:v>
                </c:pt>
                <c:pt idx="343">
                  <c:v>-2.7683000000251923E-2</c:v>
                </c:pt>
                <c:pt idx="344">
                  <c:v>-3.617600000143284E-2</c:v>
                </c:pt>
                <c:pt idx="345">
                  <c:v>-5.2088999997067731E-2</c:v>
                </c:pt>
                <c:pt idx="347">
                  <c:v>-1.8324999997275881E-2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A8-43DB-A2E6-18B0216DB616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2'!$J$21:$J$969</c:f>
              <c:numCache>
                <c:formatCode>General</c:formatCode>
                <c:ptCount val="949"/>
                <c:pt idx="215">
                  <c:v>-2.4599000003945548E-2</c:v>
                </c:pt>
                <c:pt idx="216">
                  <c:v>-2.4599000003945548E-2</c:v>
                </c:pt>
                <c:pt idx="229">
                  <c:v>-2.3167500003182795E-2</c:v>
                </c:pt>
                <c:pt idx="230">
                  <c:v>-2.3167500003182795E-2</c:v>
                </c:pt>
                <c:pt idx="231">
                  <c:v>-2.5058999999600928E-2</c:v>
                </c:pt>
                <c:pt idx="232">
                  <c:v>-2.5058999999600928E-2</c:v>
                </c:pt>
                <c:pt idx="233">
                  <c:v>-2.5996000003942754E-2</c:v>
                </c:pt>
                <c:pt idx="234">
                  <c:v>-2.5996000003942754E-2</c:v>
                </c:pt>
                <c:pt idx="238">
                  <c:v>-3.6688000000140164E-2</c:v>
                </c:pt>
                <c:pt idx="239">
                  <c:v>-2.5688000001537148E-2</c:v>
                </c:pt>
                <c:pt idx="254">
                  <c:v>-2.6153999999223743E-2</c:v>
                </c:pt>
                <c:pt idx="255">
                  <c:v>-2.6153999999223743E-2</c:v>
                </c:pt>
                <c:pt idx="317">
                  <c:v>-4.1294000002380926E-2</c:v>
                </c:pt>
                <c:pt idx="318">
                  <c:v>-3.9294000001973473E-2</c:v>
                </c:pt>
                <c:pt idx="319">
                  <c:v>-3.8593999997829087E-2</c:v>
                </c:pt>
                <c:pt idx="320">
                  <c:v>-3.579399999580346E-2</c:v>
                </c:pt>
                <c:pt idx="321">
                  <c:v>-2.609400000073947E-2</c:v>
                </c:pt>
                <c:pt idx="351">
                  <c:v>-3.609600000345381E-2</c:v>
                </c:pt>
                <c:pt idx="375">
                  <c:v>-2.9449000001477543E-2</c:v>
                </c:pt>
                <c:pt idx="385">
                  <c:v>-2.8839500002504792E-2</c:v>
                </c:pt>
                <c:pt idx="393">
                  <c:v>-2.6680000002670567E-2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A8-43DB-A2E6-18B0216DB616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2'!$K$21:$K$969</c:f>
              <c:numCache>
                <c:formatCode>General</c:formatCode>
                <c:ptCount val="949"/>
                <c:pt idx="353">
                  <c:v>-3.531700000166893E-2</c:v>
                </c:pt>
                <c:pt idx="359">
                  <c:v>-3.3126000002084766E-2</c:v>
                </c:pt>
                <c:pt idx="360">
                  <c:v>-3.2736000001023058E-2</c:v>
                </c:pt>
                <c:pt idx="361">
                  <c:v>-3.5345999996934552E-2</c:v>
                </c:pt>
                <c:pt idx="364">
                  <c:v>-3.1759000004967675E-2</c:v>
                </c:pt>
                <c:pt idx="365">
                  <c:v>-3.330899999855319E-2</c:v>
                </c:pt>
                <c:pt idx="366">
                  <c:v>-3.1304500000260305E-2</c:v>
                </c:pt>
                <c:pt idx="367">
                  <c:v>-3.1285999997635372E-2</c:v>
                </c:pt>
                <c:pt idx="370">
                  <c:v>-3.1465000000025611E-2</c:v>
                </c:pt>
                <c:pt idx="371">
                  <c:v>-3.1074999998963904E-2</c:v>
                </c:pt>
                <c:pt idx="374">
                  <c:v>-3.2855999997991603E-2</c:v>
                </c:pt>
                <c:pt idx="376">
                  <c:v>-2.8801000000385102E-2</c:v>
                </c:pt>
                <c:pt idx="377">
                  <c:v>-2.9641000008268747E-2</c:v>
                </c:pt>
                <c:pt idx="378">
                  <c:v>-2.9518574381654616E-2</c:v>
                </c:pt>
                <c:pt idx="379">
                  <c:v>-2.9517000002670102E-2</c:v>
                </c:pt>
                <c:pt idx="380">
                  <c:v>-2.9826999998476822E-2</c:v>
                </c:pt>
                <c:pt idx="381">
                  <c:v>-2.8725999996822793E-2</c:v>
                </c:pt>
                <c:pt idx="382">
                  <c:v>-2.7539999995497055E-2</c:v>
                </c:pt>
                <c:pt idx="383">
                  <c:v>-2.8177000000141561E-2</c:v>
                </c:pt>
                <c:pt idx="386">
                  <c:v>-2.7710000002116431E-2</c:v>
                </c:pt>
                <c:pt idx="389">
                  <c:v>-2.6981000002706423E-2</c:v>
                </c:pt>
                <c:pt idx="390">
                  <c:v>-2.6324000005843118E-2</c:v>
                </c:pt>
                <c:pt idx="394">
                  <c:v>-2.5820000002568122E-2</c:v>
                </c:pt>
                <c:pt idx="397">
                  <c:v>-2.5374999997438863E-2</c:v>
                </c:pt>
                <c:pt idx="400">
                  <c:v>-2.4432999998680316E-2</c:v>
                </c:pt>
                <c:pt idx="401">
                  <c:v>-2.4284999999508727E-2</c:v>
                </c:pt>
                <c:pt idx="402">
                  <c:v>-2.2632499996689148E-2</c:v>
                </c:pt>
                <c:pt idx="403">
                  <c:v>-2.4161000001186039E-2</c:v>
                </c:pt>
                <c:pt idx="404">
                  <c:v>-2.4140000001352746E-2</c:v>
                </c:pt>
                <c:pt idx="405">
                  <c:v>-2.1198000002186745E-2</c:v>
                </c:pt>
                <c:pt idx="406">
                  <c:v>-2.2379999994882382E-2</c:v>
                </c:pt>
                <c:pt idx="407">
                  <c:v>-2.2507000001496635E-2</c:v>
                </c:pt>
                <c:pt idx="408">
                  <c:v>-2.241150000190828E-2</c:v>
                </c:pt>
                <c:pt idx="409">
                  <c:v>-2.1241000002191868E-2</c:v>
                </c:pt>
                <c:pt idx="410">
                  <c:v>-1.9619999999122228E-2</c:v>
                </c:pt>
                <c:pt idx="411">
                  <c:v>-2.002100000390783E-2</c:v>
                </c:pt>
                <c:pt idx="412">
                  <c:v>-2.1031000003858935E-2</c:v>
                </c:pt>
                <c:pt idx="413">
                  <c:v>-1.9544000002497341E-2</c:v>
                </c:pt>
                <c:pt idx="414">
                  <c:v>-1.9413000001804903E-2</c:v>
                </c:pt>
                <c:pt idx="415">
                  <c:v>-1.9023000000743195E-2</c:v>
                </c:pt>
                <c:pt idx="416">
                  <c:v>-1.7460500006563962E-2</c:v>
                </c:pt>
                <c:pt idx="417">
                  <c:v>-1.8571000000520144E-2</c:v>
                </c:pt>
                <c:pt idx="418">
                  <c:v>-1.7978999996557832E-2</c:v>
                </c:pt>
                <c:pt idx="419">
                  <c:v>-1.7582000000402331E-2</c:v>
                </c:pt>
                <c:pt idx="420">
                  <c:v>-1.7593999997188803E-2</c:v>
                </c:pt>
                <c:pt idx="421">
                  <c:v>-1.7840000000433065E-2</c:v>
                </c:pt>
                <c:pt idx="422">
                  <c:v>-1.6008999999030493E-2</c:v>
                </c:pt>
                <c:pt idx="423">
                  <c:v>-1.6380499997467268E-2</c:v>
                </c:pt>
                <c:pt idx="424">
                  <c:v>-1.6240500001003966E-2</c:v>
                </c:pt>
                <c:pt idx="425">
                  <c:v>-1.627100000041537E-2</c:v>
                </c:pt>
                <c:pt idx="426">
                  <c:v>-1.627100000041537E-2</c:v>
                </c:pt>
                <c:pt idx="427">
                  <c:v>-1.5163999996730126E-2</c:v>
                </c:pt>
                <c:pt idx="428">
                  <c:v>-1.2846500001614913E-2</c:v>
                </c:pt>
                <c:pt idx="429">
                  <c:v>-1.2756500000250526E-2</c:v>
                </c:pt>
                <c:pt idx="430">
                  <c:v>-1.2466000000131316E-2</c:v>
                </c:pt>
                <c:pt idx="431">
                  <c:v>-1.0826999998243991E-2</c:v>
                </c:pt>
                <c:pt idx="432">
                  <c:v>-1.1468499993497971E-2</c:v>
                </c:pt>
                <c:pt idx="433">
                  <c:v>-1.0984499996993691E-2</c:v>
                </c:pt>
                <c:pt idx="434">
                  <c:v>-9.0600000039557926E-3</c:v>
                </c:pt>
                <c:pt idx="435">
                  <c:v>-1.0830999999598134E-2</c:v>
                </c:pt>
                <c:pt idx="436">
                  <c:v>-8.329500000400003E-3</c:v>
                </c:pt>
                <c:pt idx="437">
                  <c:v>-8.6940000037429854E-3</c:v>
                </c:pt>
                <c:pt idx="438">
                  <c:v>-7.3855000009643845E-3</c:v>
                </c:pt>
                <c:pt idx="439">
                  <c:v>-7.780000007187482E-3</c:v>
                </c:pt>
                <c:pt idx="440">
                  <c:v>-7.3899999988498166E-3</c:v>
                </c:pt>
                <c:pt idx="441">
                  <c:v>-6.5160000012838282E-3</c:v>
                </c:pt>
                <c:pt idx="442">
                  <c:v>-6.6965000005438924E-3</c:v>
                </c:pt>
                <c:pt idx="443">
                  <c:v>-5.3330000082496554E-3</c:v>
                </c:pt>
                <c:pt idx="444">
                  <c:v>-2.5244999924325384E-3</c:v>
                </c:pt>
                <c:pt idx="445">
                  <c:v>-5.2219999997760169E-3</c:v>
                </c:pt>
                <c:pt idx="446">
                  <c:v>-6.1249999998835847E-3</c:v>
                </c:pt>
                <c:pt idx="447">
                  <c:v>-5.4010000021662563E-3</c:v>
                </c:pt>
                <c:pt idx="448">
                  <c:v>-5.1529999982449226E-3</c:v>
                </c:pt>
                <c:pt idx="449">
                  <c:v>-4.412000002048444E-3</c:v>
                </c:pt>
                <c:pt idx="450">
                  <c:v>-5.1749999984167516E-3</c:v>
                </c:pt>
                <c:pt idx="451">
                  <c:v>-4.2709999979706481E-3</c:v>
                </c:pt>
                <c:pt idx="452">
                  <c:v>-3.4979999982169829E-3</c:v>
                </c:pt>
                <c:pt idx="453">
                  <c:v>-2.9279999944265001E-3</c:v>
                </c:pt>
                <c:pt idx="454">
                  <c:v>-2.6239999933750369E-3</c:v>
                </c:pt>
                <c:pt idx="455">
                  <c:v>-3.8710000007995404E-3</c:v>
                </c:pt>
                <c:pt idx="456">
                  <c:v>-2.6970000035362318E-3</c:v>
                </c:pt>
                <c:pt idx="457">
                  <c:v>-1.7650000008870848E-3</c:v>
                </c:pt>
                <c:pt idx="458">
                  <c:v>-2.4120000016409904E-3</c:v>
                </c:pt>
                <c:pt idx="459">
                  <c:v>-1.4559999981429428E-3</c:v>
                </c:pt>
                <c:pt idx="460">
                  <c:v>9.8799999977927655E-4</c:v>
                </c:pt>
                <c:pt idx="461">
                  <c:v>-4.8900023102760315E-4</c:v>
                </c:pt>
                <c:pt idx="462">
                  <c:v>-2.7499999850988388E-4</c:v>
                </c:pt>
                <c:pt idx="463">
                  <c:v>-5.1969999985885806E-3</c:v>
                </c:pt>
                <c:pt idx="464">
                  <c:v>-2.6970000035362318E-3</c:v>
                </c:pt>
                <c:pt idx="465">
                  <c:v>-1.7650000008870848E-3</c:v>
                </c:pt>
                <c:pt idx="466">
                  <c:v>-2.4120000016409904E-3</c:v>
                </c:pt>
                <c:pt idx="467">
                  <c:v>-1.4559999981429428E-3</c:v>
                </c:pt>
                <c:pt idx="468">
                  <c:v>-1.6654999999445863E-3</c:v>
                </c:pt>
                <c:pt idx="469">
                  <c:v>1.4040000023669563E-3</c:v>
                </c:pt>
                <c:pt idx="470">
                  <c:v>-2.7499999850988388E-4</c:v>
                </c:pt>
                <c:pt idx="471">
                  <c:v>1.0279999987687916E-3</c:v>
                </c:pt>
                <c:pt idx="472">
                  <c:v>1.5050000001792796E-3</c:v>
                </c:pt>
                <c:pt idx="473">
                  <c:v>1.4220000011846423E-3</c:v>
                </c:pt>
                <c:pt idx="474">
                  <c:v>2.5599999935366213E-4</c:v>
                </c:pt>
                <c:pt idx="475">
                  <c:v>2.7760000011767261E-3</c:v>
                </c:pt>
                <c:pt idx="476">
                  <c:v>5.4910000035306439E-3</c:v>
                </c:pt>
                <c:pt idx="477">
                  <c:v>2.0110000041313469E-3</c:v>
                </c:pt>
                <c:pt idx="478">
                  <c:v>8.0149999921559356E-3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A8-43DB-A2E6-18B0216DB616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A8-43DB-A2E6-18B0216DB616}"/>
            </c:ext>
          </c:extLst>
        </c:ser>
        <c:ser>
          <c:idx val="6"/>
          <c:order val="5"/>
          <c:tx>
            <c:strRef>
              <c:f>'Active 2'!$O$20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2'!$O$21:$O$969</c:f>
              <c:numCache>
                <c:formatCode>General</c:formatCode>
                <c:ptCount val="949"/>
                <c:pt idx="353">
                  <c:v>-3.6143448076588196E-2</c:v>
                </c:pt>
                <c:pt idx="359">
                  <c:v>-3.4280741809739876E-2</c:v>
                </c:pt>
                <c:pt idx="360">
                  <c:v>-3.4248005319988589E-2</c:v>
                </c:pt>
                <c:pt idx="361">
                  <c:v>-3.4215268830237303E-2</c:v>
                </c:pt>
                <c:pt idx="363">
                  <c:v>-3.3203711296922483E-2</c:v>
                </c:pt>
                <c:pt idx="364">
                  <c:v>-3.2797778824006509E-2</c:v>
                </c:pt>
                <c:pt idx="365">
                  <c:v>-3.2634096375250062E-2</c:v>
                </c:pt>
                <c:pt idx="366">
                  <c:v>-3.1437577674840469E-2</c:v>
                </c:pt>
                <c:pt idx="367">
                  <c:v>-3.113803879361618E-2</c:v>
                </c:pt>
                <c:pt idx="370">
                  <c:v>-3.1010366483586155E-2</c:v>
                </c:pt>
                <c:pt idx="371">
                  <c:v>-3.0977629993834868E-2</c:v>
                </c:pt>
                <c:pt idx="374">
                  <c:v>-2.9599423775305618E-2</c:v>
                </c:pt>
                <c:pt idx="376">
                  <c:v>-2.9452109571424821E-2</c:v>
                </c:pt>
                <c:pt idx="377">
                  <c:v>-2.9321163612419668E-2</c:v>
                </c:pt>
                <c:pt idx="378">
                  <c:v>-2.9268785228817602E-2</c:v>
                </c:pt>
                <c:pt idx="379">
                  <c:v>-2.9268785228817602E-2</c:v>
                </c:pt>
                <c:pt idx="380">
                  <c:v>-2.9236048739066316E-2</c:v>
                </c:pt>
                <c:pt idx="381">
                  <c:v>-2.9042903449533711E-2</c:v>
                </c:pt>
                <c:pt idx="382">
                  <c:v>-2.7818558732835522E-2</c:v>
                </c:pt>
                <c:pt idx="383">
                  <c:v>-2.7762906700258334E-2</c:v>
                </c:pt>
                <c:pt idx="385">
                  <c:v>-2.7721986088069223E-2</c:v>
                </c:pt>
                <c:pt idx="386">
                  <c:v>-2.7589403304576501E-2</c:v>
                </c:pt>
                <c:pt idx="387">
                  <c:v>-2.7350426929392095E-2</c:v>
                </c:pt>
                <c:pt idx="389">
                  <c:v>-2.6571298473311432E-2</c:v>
                </c:pt>
                <c:pt idx="390">
                  <c:v>-2.6365058587878312E-2</c:v>
                </c:pt>
                <c:pt idx="391">
                  <c:v>-2.6351963991977798E-2</c:v>
                </c:pt>
                <c:pt idx="393">
                  <c:v>-2.605078828626594E-2</c:v>
                </c:pt>
                <c:pt idx="394">
                  <c:v>-2.5985315306763367E-2</c:v>
                </c:pt>
                <c:pt idx="397">
                  <c:v>-2.5739791633628703E-2</c:v>
                </c:pt>
                <c:pt idx="399">
                  <c:v>-2.4526904688343461E-2</c:v>
                </c:pt>
                <c:pt idx="400">
                  <c:v>-2.4502352321029992E-2</c:v>
                </c:pt>
                <c:pt idx="401">
                  <c:v>-2.4397595553825875E-2</c:v>
                </c:pt>
                <c:pt idx="402">
                  <c:v>-2.4078414778750806E-2</c:v>
                </c:pt>
                <c:pt idx="403">
                  <c:v>-2.4017852272710923E-2</c:v>
                </c:pt>
                <c:pt idx="404">
                  <c:v>-2.3890179962680898E-2</c:v>
                </c:pt>
                <c:pt idx="405">
                  <c:v>-2.2652740650082201E-2</c:v>
                </c:pt>
                <c:pt idx="406">
                  <c:v>-2.244977441362421E-2</c:v>
                </c:pt>
                <c:pt idx="407">
                  <c:v>-2.2426858870798302E-2</c:v>
                </c:pt>
                <c:pt idx="408">
                  <c:v>-2.2313917981156353E-2</c:v>
                </c:pt>
                <c:pt idx="409">
                  <c:v>-2.113704117459754E-2</c:v>
                </c:pt>
                <c:pt idx="410">
                  <c:v>-2.1009368864567515E-2</c:v>
                </c:pt>
                <c:pt idx="411">
                  <c:v>-2.0875149256587233E-2</c:v>
                </c:pt>
                <c:pt idx="412">
                  <c:v>-2.0842412766835933E-2</c:v>
                </c:pt>
                <c:pt idx="413">
                  <c:v>-2.0734382350656694E-2</c:v>
                </c:pt>
                <c:pt idx="414">
                  <c:v>-1.9329986940326407E-2</c:v>
                </c:pt>
                <c:pt idx="415">
                  <c:v>-1.9297250450575121E-2</c:v>
                </c:pt>
                <c:pt idx="416">
                  <c:v>-1.9010806165251345E-2</c:v>
                </c:pt>
                <c:pt idx="417">
                  <c:v>-1.8747277422753478E-2</c:v>
                </c:pt>
                <c:pt idx="418">
                  <c:v>-1.7673520558911207E-2</c:v>
                </c:pt>
                <c:pt idx="419">
                  <c:v>-1.7598226632483241E-2</c:v>
                </c:pt>
                <c:pt idx="420">
                  <c:v>-1.729705092677139E-2</c:v>
                </c:pt>
                <c:pt idx="421">
                  <c:v>-1.7015517114910311E-2</c:v>
                </c:pt>
                <c:pt idx="422">
                  <c:v>-1.5938486602092919E-2</c:v>
                </c:pt>
                <c:pt idx="423">
                  <c:v>-1.5933576128630222E-2</c:v>
                </c:pt>
                <c:pt idx="424">
                  <c:v>-1.5933576128630222E-2</c:v>
                </c:pt>
                <c:pt idx="425">
                  <c:v>-1.5800993345137501E-2</c:v>
                </c:pt>
                <c:pt idx="426">
                  <c:v>-1.5800993345137501E-2</c:v>
                </c:pt>
                <c:pt idx="427">
                  <c:v>-1.5627489949455675E-2</c:v>
                </c:pt>
                <c:pt idx="428">
                  <c:v>-1.4309846236966309E-2</c:v>
                </c:pt>
                <c:pt idx="429">
                  <c:v>-1.4309846236966309E-2</c:v>
                </c:pt>
                <c:pt idx="430">
                  <c:v>-1.2543712614884295E-2</c:v>
                </c:pt>
                <c:pt idx="431">
                  <c:v>-1.2442229496655299E-2</c:v>
                </c:pt>
                <c:pt idx="432">
                  <c:v>-1.2404582533441316E-2</c:v>
                </c:pt>
                <c:pt idx="433">
                  <c:v>-1.2221258190834111E-2</c:v>
                </c:pt>
                <c:pt idx="434">
                  <c:v>-1.0926530021170652E-2</c:v>
                </c:pt>
                <c:pt idx="435">
                  <c:v>-1.0694100943936496E-2</c:v>
                </c:pt>
                <c:pt idx="436">
                  <c:v>-1.0535328968642746E-2</c:v>
                </c:pt>
                <c:pt idx="437">
                  <c:v>-9.1129284889492623E-3</c:v>
                </c:pt>
                <c:pt idx="438">
                  <c:v>-8.7806531179736858E-3</c:v>
                </c:pt>
                <c:pt idx="439">
                  <c:v>-7.3909891280314888E-3</c:v>
                </c:pt>
                <c:pt idx="440">
                  <c:v>-7.3582526382802022E-3</c:v>
                </c:pt>
                <c:pt idx="441">
                  <c:v>-7.1421918059216966E-3</c:v>
                </c:pt>
                <c:pt idx="442">
                  <c:v>-6.6495076351647947E-3</c:v>
                </c:pt>
                <c:pt idx="443">
                  <c:v>-5.8425531627955413E-3</c:v>
                </c:pt>
                <c:pt idx="444">
                  <c:v>-5.5102777918199647E-3</c:v>
                </c:pt>
                <c:pt idx="445">
                  <c:v>-5.3547794655013359E-3</c:v>
                </c:pt>
                <c:pt idx="446">
                  <c:v>-5.2794855390733697E-3</c:v>
                </c:pt>
                <c:pt idx="447">
                  <c:v>-5.2271071554713111E-3</c:v>
                </c:pt>
                <c:pt idx="448">
                  <c:v>-5.1092557923666793E-3</c:v>
                </c:pt>
                <c:pt idx="449">
                  <c:v>-4.0780563652010882E-3</c:v>
                </c:pt>
                <c:pt idx="450">
                  <c:v>-3.8063435002653884E-3</c:v>
                </c:pt>
                <c:pt idx="451">
                  <c:v>-3.6884921371607565E-3</c:v>
                </c:pt>
                <c:pt idx="452">
                  <c:v>-3.6655765943348489E-3</c:v>
                </c:pt>
                <c:pt idx="453">
                  <c:v>-3.5673671250809891E-3</c:v>
                </c:pt>
                <c:pt idx="454">
                  <c:v>-3.4495157619763434E-3</c:v>
                </c:pt>
                <c:pt idx="455">
                  <c:v>-2.3790325471092083E-3</c:v>
                </c:pt>
                <c:pt idx="456">
                  <c:v>-2.1629717147507027E-3</c:v>
                </c:pt>
                <c:pt idx="457">
                  <c:v>-1.5475257074264864E-3</c:v>
                </c:pt>
                <c:pt idx="458">
                  <c:v>-1.4591371850980056E-3</c:v>
                </c:pt>
                <c:pt idx="459">
                  <c:v>-4.6394789665883673E-4</c:v>
                </c:pt>
                <c:pt idx="460">
                  <c:v>-1.4967759504647127E-4</c:v>
                </c:pt>
                <c:pt idx="461">
                  <c:v>1.4004853709975729E-5</c:v>
                </c:pt>
                <c:pt idx="462">
                  <c:v>1.2203526988922853E-4</c:v>
                </c:pt>
                <c:pt idx="463">
                  <c:v>-5.1092557923666793E-3</c:v>
                </c:pt>
                <c:pt idx="464">
                  <c:v>-2.1629717147507027E-3</c:v>
                </c:pt>
                <c:pt idx="465">
                  <c:v>-1.5475257074264864E-3</c:v>
                </c:pt>
                <c:pt idx="466">
                  <c:v>-1.4591371850980056E-3</c:v>
                </c:pt>
                <c:pt idx="467">
                  <c:v>-4.6394789665883673E-4</c:v>
                </c:pt>
                <c:pt idx="468">
                  <c:v>-3.346387621412511E-4</c:v>
                </c:pt>
                <c:pt idx="469">
                  <c:v>-3.3300193765367636E-4</c:v>
                </c:pt>
                <c:pt idx="470">
                  <c:v>1.2203526988922853E-4</c:v>
                </c:pt>
                <c:pt idx="471">
                  <c:v>1.3562009335128106E-3</c:v>
                </c:pt>
                <c:pt idx="472">
                  <c:v>1.49696783944335E-3</c:v>
                </c:pt>
                <c:pt idx="473">
                  <c:v>1.506788786368729E-3</c:v>
                </c:pt>
                <c:pt idx="474">
                  <c:v>1.853795577732395E-3</c:v>
                </c:pt>
                <c:pt idx="475">
                  <c:v>3.0977821882813561E-3</c:v>
                </c:pt>
                <c:pt idx="476">
                  <c:v>5.0128668387317415E-3</c:v>
                </c:pt>
                <c:pt idx="477">
                  <c:v>5.2747587567420484E-3</c:v>
                </c:pt>
                <c:pt idx="478">
                  <c:v>5.3926101198466803E-3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A8-43DB-A2E6-18B0216DB616}"/>
            </c:ext>
          </c:extLst>
        </c:ser>
        <c:ser>
          <c:idx val="7"/>
          <c:order val="6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2'!$P$21:$P$969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A8-43DB-A2E6-18B0216DB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68416"/>
        <c:axId val="1"/>
      </c:scatterChart>
      <c:valAx>
        <c:axId val="56556841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1148036253773"/>
              <c:y val="0.87147467068183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996978851963752E-2"/>
              <c:y val="0.36677181809954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568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39274924471302"/>
          <c:y val="0.92163141049375097"/>
          <c:w val="0.5634441087613293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And -- O-C Diagr.</a:t>
            </a:r>
          </a:p>
        </c:rich>
      </c:tx>
      <c:layout>
        <c:manualLayout>
          <c:xMode val="edge"/>
          <c:yMode val="edge"/>
          <c:x val="0.3800911311425437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35467830098496"/>
          <c:y val="0.13750000000000001"/>
          <c:w val="0.79487296567591337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2'!$H$21:$H$969</c:f>
              <c:numCache>
                <c:formatCode>General</c:formatCode>
                <c:ptCount val="949"/>
                <c:pt idx="0">
                  <c:v>-1.324400000157766E-2</c:v>
                </c:pt>
                <c:pt idx="1">
                  <c:v>-2.8044000000591041E-2</c:v>
                </c:pt>
                <c:pt idx="2">
                  <c:v>-1.5344000001277891E-2</c:v>
                </c:pt>
                <c:pt idx="3">
                  <c:v>-3.8544000000911183E-2</c:v>
                </c:pt>
                <c:pt idx="4">
                  <c:v>-3.9444000001822133E-2</c:v>
                </c:pt>
                <c:pt idx="5">
                  <c:v>-4.6143999999912921E-2</c:v>
                </c:pt>
                <c:pt idx="6">
                  <c:v>-3.104400000302121E-2</c:v>
                </c:pt>
                <c:pt idx="7">
                  <c:v>-3.2344000002922257E-2</c:v>
                </c:pt>
                <c:pt idx="8">
                  <c:v>-3.2044000003224937E-2</c:v>
                </c:pt>
                <c:pt idx="9">
                  <c:v>-3.2144000000698725E-2</c:v>
                </c:pt>
                <c:pt idx="10">
                  <c:v>-3.3430000003136229E-3</c:v>
                </c:pt>
                <c:pt idx="11">
                  <c:v>-2.5953000000299653E-2</c:v>
                </c:pt>
                <c:pt idx="12">
                  <c:v>-1.8936000000394415E-2</c:v>
                </c:pt>
                <c:pt idx="13">
                  <c:v>-2.356300000246847E-2</c:v>
                </c:pt>
                <c:pt idx="14">
                  <c:v>-3.0139000002236571E-2</c:v>
                </c:pt>
                <c:pt idx="15">
                  <c:v>-2.6376000001619104E-2</c:v>
                </c:pt>
                <c:pt idx="16">
                  <c:v>-3.2596000000921777E-2</c:v>
                </c:pt>
                <c:pt idx="17">
                  <c:v>-3.1001000003016088E-2</c:v>
                </c:pt>
                <c:pt idx="18">
                  <c:v>-3.2215999999607448E-2</c:v>
                </c:pt>
                <c:pt idx="19">
                  <c:v>-2.8826000001572538E-2</c:v>
                </c:pt>
                <c:pt idx="20">
                  <c:v>-2.6809000002685934E-2</c:v>
                </c:pt>
                <c:pt idx="21">
                  <c:v>-2.6656000001821667E-2</c:v>
                </c:pt>
                <c:pt idx="22">
                  <c:v>-2.5622000001021661E-2</c:v>
                </c:pt>
                <c:pt idx="23">
                  <c:v>-2.7232000000367407E-2</c:v>
                </c:pt>
                <c:pt idx="24">
                  <c:v>-3.0994000000646338E-2</c:v>
                </c:pt>
                <c:pt idx="25">
                  <c:v>-2.9434500000206754E-2</c:v>
                </c:pt>
                <c:pt idx="26">
                  <c:v>-2.3044000001391396E-2</c:v>
                </c:pt>
                <c:pt idx="27">
                  <c:v>-3.0483000005915528E-2</c:v>
                </c:pt>
                <c:pt idx="28">
                  <c:v>-2.5075999998080079E-2</c:v>
                </c:pt>
                <c:pt idx="29">
                  <c:v>-2.2901000000274507E-2</c:v>
                </c:pt>
                <c:pt idx="30">
                  <c:v>-3.0528000002959743E-2</c:v>
                </c:pt>
                <c:pt idx="31">
                  <c:v>-2.8730500001984183E-2</c:v>
                </c:pt>
                <c:pt idx="32">
                  <c:v>-3.0044000002817484E-2</c:v>
                </c:pt>
                <c:pt idx="33">
                  <c:v>-2.902650000032736E-2</c:v>
                </c:pt>
                <c:pt idx="34">
                  <c:v>-3.0128000002150657E-2</c:v>
                </c:pt>
                <c:pt idx="35">
                  <c:v>-3.0348000003868947E-2</c:v>
                </c:pt>
                <c:pt idx="36">
                  <c:v>-2.9374500001722481E-2</c:v>
                </c:pt>
                <c:pt idx="37">
                  <c:v>-2.8729999998176936E-2</c:v>
                </c:pt>
                <c:pt idx="38">
                  <c:v>-2.3693000002822373E-2</c:v>
                </c:pt>
                <c:pt idx="39">
                  <c:v>-2.7286000000458444E-2</c:v>
                </c:pt>
                <c:pt idx="40">
                  <c:v>-2.9706000001169741E-2</c:v>
                </c:pt>
                <c:pt idx="41">
                  <c:v>-2.8689000002486864E-2</c:v>
                </c:pt>
                <c:pt idx="42">
                  <c:v>-2.0892000000458211E-2</c:v>
                </c:pt>
                <c:pt idx="43">
                  <c:v>-2.1128000000317115E-2</c:v>
                </c:pt>
                <c:pt idx="44">
                  <c:v>-3.6111000001255888E-2</c:v>
                </c:pt>
                <c:pt idx="45">
                  <c:v>-1.7094000002543908E-2</c:v>
                </c:pt>
                <c:pt idx="46">
                  <c:v>-2.9483000002073823E-2</c:v>
                </c:pt>
                <c:pt idx="47">
                  <c:v>-2.1144000002095709E-2</c:v>
                </c:pt>
                <c:pt idx="48">
                  <c:v>-1.4754000003449619E-2</c:v>
                </c:pt>
                <c:pt idx="49">
                  <c:v>-2.7753000002121553E-2</c:v>
                </c:pt>
                <c:pt idx="50">
                  <c:v>-2.1346000001358334E-2</c:v>
                </c:pt>
                <c:pt idx="51">
                  <c:v>-3.2142000000021653E-2</c:v>
                </c:pt>
                <c:pt idx="52">
                  <c:v>-3.8356999997631647E-2</c:v>
                </c:pt>
                <c:pt idx="53">
                  <c:v>-3.640599999926053E-2</c:v>
                </c:pt>
                <c:pt idx="54">
                  <c:v>-3.014400000392925E-2</c:v>
                </c:pt>
                <c:pt idx="55">
                  <c:v>-3.6923499999829801E-2</c:v>
                </c:pt>
                <c:pt idx="56">
                  <c:v>-2.7296000000205822E-2</c:v>
                </c:pt>
                <c:pt idx="57">
                  <c:v>-1.7983000001549954E-2</c:v>
                </c:pt>
                <c:pt idx="58">
                  <c:v>-2.7211000000534113E-2</c:v>
                </c:pt>
                <c:pt idx="59">
                  <c:v>-2.6243999996950151E-2</c:v>
                </c:pt>
                <c:pt idx="60">
                  <c:v>-2.8066999999282416E-2</c:v>
                </c:pt>
                <c:pt idx="61">
                  <c:v>-2.6574000003165565E-2</c:v>
                </c:pt>
                <c:pt idx="62">
                  <c:v>-2.7345499998773448E-2</c:v>
                </c:pt>
                <c:pt idx="63">
                  <c:v>-2.5481000000581844E-2</c:v>
                </c:pt>
                <c:pt idx="64">
                  <c:v>-2.6047000003018184E-2</c:v>
                </c:pt>
                <c:pt idx="65">
                  <c:v>-2.5588000000425382E-2</c:v>
                </c:pt>
                <c:pt idx="66">
                  <c:v>-1.9594999997934792E-2</c:v>
                </c:pt>
                <c:pt idx="67">
                  <c:v>-2.4959500002296409E-2</c:v>
                </c:pt>
                <c:pt idx="68">
                  <c:v>-1.9586000002163928E-2</c:v>
                </c:pt>
                <c:pt idx="69">
                  <c:v>-4.8870000027818605E-3</c:v>
                </c:pt>
                <c:pt idx="70">
                  <c:v>1.893999993626494E-3</c:v>
                </c:pt>
                <c:pt idx="71">
                  <c:v>-3.1510000044363551E-3</c:v>
                </c:pt>
                <c:pt idx="72">
                  <c:v>-1.9110000066575594E-3</c:v>
                </c:pt>
                <c:pt idx="73">
                  <c:v>-4.43000000086613E-3</c:v>
                </c:pt>
                <c:pt idx="74">
                  <c:v>-2.7520000003278255E-3</c:v>
                </c:pt>
                <c:pt idx="75">
                  <c:v>-5.5825000017648563E-3</c:v>
                </c:pt>
                <c:pt idx="76">
                  <c:v>-6.9100000109756365E-4</c:v>
                </c:pt>
                <c:pt idx="77">
                  <c:v>-3.328000006149523E-3</c:v>
                </c:pt>
                <c:pt idx="78">
                  <c:v>3.4059999961755238E-3</c:v>
                </c:pt>
                <c:pt idx="79">
                  <c:v>3.4059999961755238E-3</c:v>
                </c:pt>
                <c:pt idx="80">
                  <c:v>-2.1500000002561137E-4</c:v>
                </c:pt>
                <c:pt idx="81">
                  <c:v>-5.198000006203074E-3</c:v>
                </c:pt>
                <c:pt idx="82">
                  <c:v>-1.6519500000867993E-2</c:v>
                </c:pt>
                <c:pt idx="83">
                  <c:v>-1.0110000002896413E-3</c:v>
                </c:pt>
                <c:pt idx="84">
                  <c:v>1.7519999964861199E-3</c:v>
                </c:pt>
                <c:pt idx="85">
                  <c:v>7.2499999805586413E-4</c:v>
                </c:pt>
                <c:pt idx="87">
                  <c:v>3.5229999994044192E-3</c:v>
                </c:pt>
                <c:pt idx="88">
                  <c:v>-1.0869999969145283E-3</c:v>
                </c:pt>
                <c:pt idx="89">
                  <c:v>1.9130000000586733E-3</c:v>
                </c:pt>
                <c:pt idx="90">
                  <c:v>-2.5306000003183726E-2</c:v>
                </c:pt>
                <c:pt idx="91">
                  <c:v>-5.7400000005145557E-3</c:v>
                </c:pt>
                <c:pt idx="92">
                  <c:v>-4.7400000039488077E-3</c:v>
                </c:pt>
                <c:pt idx="93">
                  <c:v>-4.7400000039488077E-3</c:v>
                </c:pt>
                <c:pt idx="111">
                  <c:v>8.1299999874318019E-4</c:v>
                </c:pt>
                <c:pt idx="112">
                  <c:v>-1.9779999995080288E-2</c:v>
                </c:pt>
                <c:pt idx="117">
                  <c:v>4.1500000224914402E-4</c:v>
                </c:pt>
                <c:pt idx="118">
                  <c:v>-2.2720499997376464E-2</c:v>
                </c:pt>
                <c:pt idx="120">
                  <c:v>-2.2619999945163727E-3</c:v>
                </c:pt>
                <c:pt idx="123">
                  <c:v>-1.1711999999533873E-2</c:v>
                </c:pt>
                <c:pt idx="124">
                  <c:v>-7.6950000075157732E-3</c:v>
                </c:pt>
                <c:pt idx="125">
                  <c:v>-1.4609500001824927E-2</c:v>
                </c:pt>
                <c:pt idx="126">
                  <c:v>-3.8084000007074792E-2</c:v>
                </c:pt>
                <c:pt idx="127">
                  <c:v>1.4254999994591344E-2</c:v>
                </c:pt>
                <c:pt idx="128">
                  <c:v>-2.021950000198558E-2</c:v>
                </c:pt>
                <c:pt idx="129">
                  <c:v>-1.2065000002621673E-2</c:v>
                </c:pt>
                <c:pt idx="130">
                  <c:v>-2.4804000000585802E-2</c:v>
                </c:pt>
                <c:pt idx="131">
                  <c:v>-5.0150000024586916E-3</c:v>
                </c:pt>
                <c:pt idx="133">
                  <c:v>1.9578999999794178E-2</c:v>
                </c:pt>
                <c:pt idx="134">
                  <c:v>-3.6239999972167425E-3</c:v>
                </c:pt>
                <c:pt idx="135">
                  <c:v>-5.2999999970779754E-3</c:v>
                </c:pt>
                <c:pt idx="136">
                  <c:v>-2.3000000001047738E-3</c:v>
                </c:pt>
                <c:pt idx="137">
                  <c:v>-1.2999999962630682E-3</c:v>
                </c:pt>
                <c:pt idx="138">
                  <c:v>-2.8390000006766059E-3</c:v>
                </c:pt>
                <c:pt idx="139">
                  <c:v>-1.4448000001721084E-2</c:v>
                </c:pt>
                <c:pt idx="140">
                  <c:v>-1.0243999997328501E-2</c:v>
                </c:pt>
                <c:pt idx="141">
                  <c:v>-9.2440000007627532E-3</c:v>
                </c:pt>
                <c:pt idx="142">
                  <c:v>-1.8710000003920868E-3</c:v>
                </c:pt>
                <c:pt idx="143">
                  <c:v>-2.4345000005268957E-2</c:v>
                </c:pt>
                <c:pt idx="144">
                  <c:v>-8.2600000023376197E-3</c:v>
                </c:pt>
                <c:pt idx="145">
                  <c:v>-1.6886999997950625E-2</c:v>
                </c:pt>
                <c:pt idx="146">
                  <c:v>-7.8869999997550622E-3</c:v>
                </c:pt>
                <c:pt idx="147">
                  <c:v>-7.4289999975007959E-3</c:v>
                </c:pt>
                <c:pt idx="148">
                  <c:v>3.3450000046286732E-4</c:v>
                </c:pt>
                <c:pt idx="150">
                  <c:v>-1.2168000001111068E-2</c:v>
                </c:pt>
                <c:pt idx="151">
                  <c:v>-1.1134000000311062E-2</c:v>
                </c:pt>
                <c:pt idx="154">
                  <c:v>-2.1555999999691267E-2</c:v>
                </c:pt>
                <c:pt idx="164">
                  <c:v>-7.9710000063641928E-3</c:v>
                </c:pt>
                <c:pt idx="166">
                  <c:v>-1.8767000001389533E-2</c:v>
                </c:pt>
                <c:pt idx="167">
                  <c:v>-1.2767000000167172E-2</c:v>
                </c:pt>
                <c:pt idx="210">
                  <c:v>-1.661400000739377E-2</c:v>
                </c:pt>
                <c:pt idx="240">
                  <c:v>-1.4178999997966457E-2</c:v>
                </c:pt>
                <c:pt idx="241">
                  <c:v>-1.017899999715155E-2</c:v>
                </c:pt>
                <c:pt idx="316">
                  <c:v>-4.0732999994361307E-2</c:v>
                </c:pt>
                <c:pt idx="325">
                  <c:v>-8.7470999998913612E-2</c:v>
                </c:pt>
                <c:pt idx="346">
                  <c:v>-2.8019999997923151E-2</c:v>
                </c:pt>
                <c:pt idx="348">
                  <c:v>-4.3319000003975816E-2</c:v>
                </c:pt>
                <c:pt idx="349">
                  <c:v>-3.8318999999319203E-2</c:v>
                </c:pt>
                <c:pt idx="350">
                  <c:v>-2.8929000000061933E-2</c:v>
                </c:pt>
                <c:pt idx="352">
                  <c:v>-3.0147999998007435E-2</c:v>
                </c:pt>
                <c:pt idx="354">
                  <c:v>-1.5011000003141817E-2</c:v>
                </c:pt>
                <c:pt idx="355">
                  <c:v>-3.902100000414066E-2</c:v>
                </c:pt>
                <c:pt idx="356">
                  <c:v>-3.4579999999550637E-2</c:v>
                </c:pt>
                <c:pt idx="357">
                  <c:v>-3.042700000514742E-2</c:v>
                </c:pt>
                <c:pt idx="358">
                  <c:v>-3.4392999994452111E-2</c:v>
                </c:pt>
                <c:pt idx="362">
                  <c:v>-2.5895000006130431E-2</c:v>
                </c:pt>
                <c:pt idx="368">
                  <c:v>-2.8918000003613997E-2</c:v>
                </c:pt>
                <c:pt idx="369">
                  <c:v>-2.8918000003613997E-2</c:v>
                </c:pt>
                <c:pt idx="372">
                  <c:v>-3.0780000000959262E-2</c:v>
                </c:pt>
                <c:pt idx="373">
                  <c:v>-3.3655999999609776E-2</c:v>
                </c:pt>
                <c:pt idx="384">
                  <c:v>-2.7087000002211425E-2</c:v>
                </c:pt>
                <c:pt idx="388">
                  <c:v>-2.8847000001405831E-2</c:v>
                </c:pt>
                <c:pt idx="392">
                  <c:v>-2.7147000000695698E-2</c:v>
                </c:pt>
                <c:pt idx="395">
                  <c:v>-2.7619999993476085E-2</c:v>
                </c:pt>
                <c:pt idx="396">
                  <c:v>-2.5551999999152031E-2</c:v>
                </c:pt>
                <c:pt idx="398">
                  <c:v>-3.0313000002934132E-2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43-4291-BCED-4A2599E4963E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2'!$I$21:$I$969</c:f>
              <c:numCache>
                <c:formatCode>General</c:formatCode>
                <c:ptCount val="949"/>
                <c:pt idx="86">
                  <c:v>3.9799999940441921E-3</c:v>
                </c:pt>
                <c:pt idx="94">
                  <c:v>1.0261999996146187E-2</c:v>
                </c:pt>
                <c:pt idx="95">
                  <c:v>-1.1517000006278977E-2</c:v>
                </c:pt>
                <c:pt idx="96">
                  <c:v>-6.5170000016223639E-3</c:v>
                </c:pt>
                <c:pt idx="97">
                  <c:v>8.0430000016349368E-3</c:v>
                </c:pt>
                <c:pt idx="98">
                  <c:v>-4.1540000020177104E-3</c:v>
                </c:pt>
                <c:pt idx="99">
                  <c:v>-7.3909999991883524E-3</c:v>
                </c:pt>
                <c:pt idx="100">
                  <c:v>-6.2040000048000365E-3</c:v>
                </c:pt>
                <c:pt idx="101">
                  <c:v>-2.2040000039851293E-3</c:v>
                </c:pt>
                <c:pt idx="102">
                  <c:v>2.0169999988866039E-3</c:v>
                </c:pt>
                <c:pt idx="103">
                  <c:v>4.5429999954649247E-3</c:v>
                </c:pt>
                <c:pt idx="104">
                  <c:v>5.7699999888427556E-4</c:v>
                </c:pt>
                <c:pt idx="105">
                  <c:v>-4.4060000000172295E-3</c:v>
                </c:pt>
                <c:pt idx="106">
                  <c:v>-1.5015999997558538E-2</c:v>
                </c:pt>
                <c:pt idx="107">
                  <c:v>1.1119999995571561E-2</c:v>
                </c:pt>
                <c:pt idx="108">
                  <c:v>-1.2140000035287812E-3</c:v>
                </c:pt>
                <c:pt idx="109">
                  <c:v>-1.2823999997635838E-2</c:v>
                </c:pt>
                <c:pt idx="110">
                  <c:v>-1.4685000001918525E-2</c:v>
                </c:pt>
                <c:pt idx="113">
                  <c:v>-1.0000000038417056E-3</c:v>
                </c:pt>
                <c:pt idx="114">
                  <c:v>0</c:v>
                </c:pt>
                <c:pt idx="115">
                  <c:v>-9.2030000014347024E-3</c:v>
                </c:pt>
                <c:pt idx="116">
                  <c:v>-1.9144999969284981E-3</c:v>
                </c:pt>
                <c:pt idx="119">
                  <c:v>3.0425000004470348E-3</c:v>
                </c:pt>
                <c:pt idx="121">
                  <c:v>1.4164999956847169E-3</c:v>
                </c:pt>
                <c:pt idx="122">
                  <c:v>-8.2929999989573844E-3</c:v>
                </c:pt>
                <c:pt idx="132">
                  <c:v>-1.0217999995802529E-2</c:v>
                </c:pt>
                <c:pt idx="149">
                  <c:v>6.9000001531094313E-5</c:v>
                </c:pt>
                <c:pt idx="152">
                  <c:v>-1.7710000000079162E-2</c:v>
                </c:pt>
                <c:pt idx="153">
                  <c:v>-2.352999996219296E-3</c:v>
                </c:pt>
                <c:pt idx="155">
                  <c:v>-4.2529999991529621E-3</c:v>
                </c:pt>
                <c:pt idx="156">
                  <c:v>-1.8861999997170642E-2</c:v>
                </c:pt>
                <c:pt idx="157">
                  <c:v>-1.7845000002125744E-2</c:v>
                </c:pt>
                <c:pt idx="158">
                  <c:v>-2.130100000067614E-2</c:v>
                </c:pt>
                <c:pt idx="159">
                  <c:v>-2.4756999999226537E-2</c:v>
                </c:pt>
                <c:pt idx="160">
                  <c:v>-2.1977000003971625E-2</c:v>
                </c:pt>
                <c:pt idx="161">
                  <c:v>-1.0785999998915941E-2</c:v>
                </c:pt>
                <c:pt idx="162">
                  <c:v>-2.2751000004063826E-2</c:v>
                </c:pt>
                <c:pt idx="163">
                  <c:v>-3.2344000006560236E-2</c:v>
                </c:pt>
                <c:pt idx="165">
                  <c:v>1.4529999971273355E-3</c:v>
                </c:pt>
                <c:pt idx="168">
                  <c:v>-1.3020000005781185E-2</c:v>
                </c:pt>
                <c:pt idx="169">
                  <c:v>-2.4794000004476402E-2</c:v>
                </c:pt>
                <c:pt idx="170">
                  <c:v>-5.4709999967599288E-3</c:v>
                </c:pt>
                <c:pt idx="171">
                  <c:v>-2.2420000001147855E-2</c:v>
                </c:pt>
                <c:pt idx="172">
                  <c:v>-2.0809000001463573E-2</c:v>
                </c:pt>
                <c:pt idx="173">
                  <c:v>-2.7436000003945082E-2</c:v>
                </c:pt>
                <c:pt idx="174">
                  <c:v>-9.4189999945228919E-3</c:v>
                </c:pt>
                <c:pt idx="175">
                  <c:v>-1.8690000004426111E-2</c:v>
                </c:pt>
                <c:pt idx="176">
                  <c:v>-2.265600000100676E-2</c:v>
                </c:pt>
                <c:pt idx="177">
                  <c:v>-1.8282999997609295E-2</c:v>
                </c:pt>
                <c:pt idx="178">
                  <c:v>-1.8502999999327585E-2</c:v>
                </c:pt>
                <c:pt idx="179">
                  <c:v>-9.1130000000703149E-3</c:v>
                </c:pt>
                <c:pt idx="180">
                  <c:v>-2.4315999995451421E-2</c:v>
                </c:pt>
                <c:pt idx="181">
                  <c:v>-1.9451000000117347E-2</c:v>
                </c:pt>
                <c:pt idx="182">
                  <c:v>-3.6497000000963453E-2</c:v>
                </c:pt>
                <c:pt idx="183">
                  <c:v>-3.0496999999741092E-2</c:v>
                </c:pt>
                <c:pt idx="184">
                  <c:v>-1.3327000000572298E-2</c:v>
                </c:pt>
                <c:pt idx="185">
                  <c:v>-2.0140000000537839E-2</c:v>
                </c:pt>
                <c:pt idx="186">
                  <c:v>-2.0733000004838686E-2</c:v>
                </c:pt>
                <c:pt idx="187">
                  <c:v>-1.7733000000589527E-2</c:v>
                </c:pt>
                <c:pt idx="188">
                  <c:v>-1.4733000003616326E-2</c:v>
                </c:pt>
                <c:pt idx="189">
                  <c:v>-3.1682000000728294E-2</c:v>
                </c:pt>
                <c:pt idx="190">
                  <c:v>-1.4951000004657544E-2</c:v>
                </c:pt>
                <c:pt idx="191">
                  <c:v>-2.7557000001252163E-2</c:v>
                </c:pt>
                <c:pt idx="192">
                  <c:v>-2.357299999857787E-2</c:v>
                </c:pt>
                <c:pt idx="193">
                  <c:v>-1.5573000004224014E-2</c:v>
                </c:pt>
                <c:pt idx="194">
                  <c:v>-1.357300000381656E-2</c:v>
                </c:pt>
                <c:pt idx="195">
                  <c:v>-1.2572999999974854E-2</c:v>
                </c:pt>
                <c:pt idx="196">
                  <c:v>-2.0793000003322959E-2</c:v>
                </c:pt>
                <c:pt idx="197">
                  <c:v>-1.7793000006349757E-2</c:v>
                </c:pt>
                <c:pt idx="198">
                  <c:v>-2.2419000008085277E-2</c:v>
                </c:pt>
                <c:pt idx="199">
                  <c:v>-1.1553999996976927E-2</c:v>
                </c:pt>
                <c:pt idx="200">
                  <c:v>-1.7028000002028421E-2</c:v>
                </c:pt>
                <c:pt idx="201">
                  <c:v>-1.7806999996537343E-2</c:v>
                </c:pt>
                <c:pt idx="202">
                  <c:v>-3.0637000003480352E-2</c:v>
                </c:pt>
                <c:pt idx="203">
                  <c:v>-1.6230000001087319E-2</c:v>
                </c:pt>
                <c:pt idx="204">
                  <c:v>-3.0839999999443535E-2</c:v>
                </c:pt>
                <c:pt idx="205">
                  <c:v>-2.2043000004487112E-2</c:v>
                </c:pt>
                <c:pt idx="206">
                  <c:v>-2.2852000001876149E-2</c:v>
                </c:pt>
                <c:pt idx="207">
                  <c:v>-1.7852000004495494E-2</c:v>
                </c:pt>
                <c:pt idx="208">
                  <c:v>-1.7852000004495494E-2</c:v>
                </c:pt>
                <c:pt idx="209">
                  <c:v>-1.585200000408804E-2</c:v>
                </c:pt>
                <c:pt idx="211">
                  <c:v>-1.5037000004667789E-2</c:v>
                </c:pt>
                <c:pt idx="212">
                  <c:v>-7.6980000012554228E-3</c:v>
                </c:pt>
                <c:pt idx="213">
                  <c:v>-1.8681000001379289E-2</c:v>
                </c:pt>
                <c:pt idx="214">
                  <c:v>-1.298549999773968E-2</c:v>
                </c:pt>
                <c:pt idx="217">
                  <c:v>-2.8443000002880581E-2</c:v>
                </c:pt>
                <c:pt idx="218">
                  <c:v>-1.7103999998653308E-2</c:v>
                </c:pt>
                <c:pt idx="219">
                  <c:v>-3.2086999999592081E-2</c:v>
                </c:pt>
                <c:pt idx="220">
                  <c:v>-1.9917000005079899E-2</c:v>
                </c:pt>
                <c:pt idx="221">
                  <c:v>-2.323900000192225E-2</c:v>
                </c:pt>
                <c:pt idx="222">
                  <c:v>-1.5899999998509884E-2</c:v>
                </c:pt>
                <c:pt idx="223">
                  <c:v>-1.2882999995781574E-2</c:v>
                </c:pt>
                <c:pt idx="224">
                  <c:v>-2.4492999997164588E-2</c:v>
                </c:pt>
                <c:pt idx="225">
                  <c:v>-2.5910999996995088E-2</c:v>
                </c:pt>
                <c:pt idx="226">
                  <c:v>-2.5910999996995088E-2</c:v>
                </c:pt>
                <c:pt idx="227">
                  <c:v>-1.3114000001223758E-2</c:v>
                </c:pt>
                <c:pt idx="228">
                  <c:v>-2.6334000001952518E-2</c:v>
                </c:pt>
                <c:pt idx="235">
                  <c:v>-7.7569999994011596E-3</c:v>
                </c:pt>
                <c:pt idx="236">
                  <c:v>-2.3536000000603963E-2</c:v>
                </c:pt>
                <c:pt idx="237">
                  <c:v>-3.3095000006142072E-2</c:v>
                </c:pt>
                <c:pt idx="242">
                  <c:v>-1.250100000470411E-2</c:v>
                </c:pt>
                <c:pt idx="243">
                  <c:v>-2.7313999999023508E-2</c:v>
                </c:pt>
                <c:pt idx="244">
                  <c:v>-2.6924000005237758E-2</c:v>
                </c:pt>
                <c:pt idx="245">
                  <c:v>-3.1161000006250106E-2</c:v>
                </c:pt>
                <c:pt idx="246">
                  <c:v>-3.1377000006614253E-2</c:v>
                </c:pt>
                <c:pt idx="247">
                  <c:v>-3.1377000006614253E-2</c:v>
                </c:pt>
                <c:pt idx="248">
                  <c:v>-3.0377000002772547E-2</c:v>
                </c:pt>
                <c:pt idx="249">
                  <c:v>-3.2800000000861473E-2</c:v>
                </c:pt>
                <c:pt idx="250">
                  <c:v>-2.4799999999231659E-2</c:v>
                </c:pt>
                <c:pt idx="251">
                  <c:v>-2.2799999998824205E-2</c:v>
                </c:pt>
                <c:pt idx="252">
                  <c:v>-2.1800000002258457E-2</c:v>
                </c:pt>
                <c:pt idx="253">
                  <c:v>-2.0799999998416752E-2</c:v>
                </c:pt>
                <c:pt idx="256">
                  <c:v>-3.8442000004579313E-2</c:v>
                </c:pt>
                <c:pt idx="257">
                  <c:v>-2.4764000001596287E-2</c:v>
                </c:pt>
                <c:pt idx="258">
                  <c:v>-2.7186999999685213E-2</c:v>
                </c:pt>
                <c:pt idx="259">
                  <c:v>-2.1000000000640284E-2</c:v>
                </c:pt>
                <c:pt idx="260">
                  <c:v>-3.3859000002848916E-2</c:v>
                </c:pt>
                <c:pt idx="261">
                  <c:v>-2.3859000000811648E-2</c:v>
                </c:pt>
                <c:pt idx="262">
                  <c:v>-1.6027999998186715E-2</c:v>
                </c:pt>
                <c:pt idx="263">
                  <c:v>-1.7858000006526709E-2</c:v>
                </c:pt>
                <c:pt idx="264">
                  <c:v>-1.7858000006526709E-2</c:v>
                </c:pt>
                <c:pt idx="265">
                  <c:v>-2.224700000078883E-2</c:v>
                </c:pt>
                <c:pt idx="266">
                  <c:v>-2.5230000006558839E-2</c:v>
                </c:pt>
                <c:pt idx="267">
                  <c:v>-2.2043000004487112E-2</c:v>
                </c:pt>
                <c:pt idx="268">
                  <c:v>-2.5703999999677762E-2</c:v>
                </c:pt>
                <c:pt idx="269">
                  <c:v>-2.0261999998183455E-2</c:v>
                </c:pt>
                <c:pt idx="270">
                  <c:v>-3.8899999999557622E-2</c:v>
                </c:pt>
                <c:pt idx="271">
                  <c:v>-3.9561000005051028E-2</c:v>
                </c:pt>
                <c:pt idx="272">
                  <c:v>-3.4119000003556721E-2</c:v>
                </c:pt>
                <c:pt idx="273">
                  <c:v>-2.1185999998124316E-2</c:v>
                </c:pt>
                <c:pt idx="274">
                  <c:v>-4.8372000004746951E-2</c:v>
                </c:pt>
                <c:pt idx="275">
                  <c:v>-5.0913999999465887E-2</c:v>
                </c:pt>
                <c:pt idx="276">
                  <c:v>-2.6133999999728985E-2</c:v>
                </c:pt>
                <c:pt idx="277">
                  <c:v>-4.0145000006305054E-2</c:v>
                </c:pt>
                <c:pt idx="278">
                  <c:v>-4.0772000000288244E-2</c:v>
                </c:pt>
                <c:pt idx="279">
                  <c:v>-1.5992000000551343E-2</c:v>
                </c:pt>
                <c:pt idx="280">
                  <c:v>-2.8178000000480097E-2</c:v>
                </c:pt>
                <c:pt idx="281">
                  <c:v>-3.3787000000302214E-2</c:v>
                </c:pt>
                <c:pt idx="282">
                  <c:v>-2.9448000001139008E-2</c:v>
                </c:pt>
                <c:pt idx="283">
                  <c:v>-3.0396999994991347E-2</c:v>
                </c:pt>
                <c:pt idx="284">
                  <c:v>-2.4058000002696645E-2</c:v>
                </c:pt>
                <c:pt idx="285">
                  <c:v>-2.4260999998659827E-2</c:v>
                </c:pt>
                <c:pt idx="286">
                  <c:v>-3.3255000002100132E-2</c:v>
                </c:pt>
                <c:pt idx="287">
                  <c:v>-3.0051000001549255E-2</c:v>
                </c:pt>
                <c:pt idx="288">
                  <c:v>-3.4712000000581611E-2</c:v>
                </c:pt>
                <c:pt idx="289">
                  <c:v>-2.3694999996223487E-2</c:v>
                </c:pt>
                <c:pt idx="290">
                  <c:v>-3.8439999996626284E-2</c:v>
                </c:pt>
                <c:pt idx="291">
                  <c:v>-2.2728000003553461E-2</c:v>
                </c:pt>
                <c:pt idx="292">
                  <c:v>-3.625300000567222E-2</c:v>
                </c:pt>
                <c:pt idx="293">
                  <c:v>-3.5523999998986255E-2</c:v>
                </c:pt>
                <c:pt idx="294">
                  <c:v>-1.6134000004967675E-2</c:v>
                </c:pt>
                <c:pt idx="295">
                  <c:v>-3.8269000004220288E-2</c:v>
                </c:pt>
                <c:pt idx="296">
                  <c:v>-4.3297000003803987E-2</c:v>
                </c:pt>
                <c:pt idx="297">
                  <c:v>-1.9178000002284534E-2</c:v>
                </c:pt>
                <c:pt idx="298">
                  <c:v>-3.3719999999448191E-2</c:v>
                </c:pt>
                <c:pt idx="299">
                  <c:v>-1.1600999998336192E-2</c:v>
                </c:pt>
                <c:pt idx="300">
                  <c:v>-3.6905999993905425E-2</c:v>
                </c:pt>
                <c:pt idx="301">
                  <c:v>-4.2533000007097144E-2</c:v>
                </c:pt>
                <c:pt idx="302">
                  <c:v>-3.5939000001235399E-2</c:v>
                </c:pt>
                <c:pt idx="303">
                  <c:v>-4.1142000001855195E-2</c:v>
                </c:pt>
                <c:pt idx="304">
                  <c:v>-3.5000999996555038E-2</c:v>
                </c:pt>
                <c:pt idx="305">
                  <c:v>-2.6611000001139473E-2</c:v>
                </c:pt>
                <c:pt idx="306">
                  <c:v>-3.0220000000554137E-2</c:v>
                </c:pt>
                <c:pt idx="307">
                  <c:v>-1.586200000019744E-2</c:v>
                </c:pt>
                <c:pt idx="308">
                  <c:v>-3.5652000005939044E-2</c:v>
                </c:pt>
                <c:pt idx="309">
                  <c:v>-4.1734000005817506E-2</c:v>
                </c:pt>
                <c:pt idx="310">
                  <c:v>-4.0101999999023974E-2</c:v>
                </c:pt>
                <c:pt idx="311">
                  <c:v>-3.1355999999505002E-2</c:v>
                </c:pt>
                <c:pt idx="312">
                  <c:v>-3.1761999998707324E-2</c:v>
                </c:pt>
                <c:pt idx="313">
                  <c:v>-1.9742999997106381E-2</c:v>
                </c:pt>
                <c:pt idx="314">
                  <c:v>-3.6599999999452848E-2</c:v>
                </c:pt>
                <c:pt idx="315">
                  <c:v>-4.0582000001450069E-2</c:v>
                </c:pt>
                <c:pt idx="322">
                  <c:v>-4.5016000003670342E-2</c:v>
                </c:pt>
                <c:pt idx="323">
                  <c:v>-4.0066000001388602E-2</c:v>
                </c:pt>
                <c:pt idx="324">
                  <c:v>-3.5929999998188578E-2</c:v>
                </c:pt>
                <c:pt idx="326">
                  <c:v>-3.7080000001878943E-2</c:v>
                </c:pt>
                <c:pt idx="327">
                  <c:v>-3.9278999996895436E-2</c:v>
                </c:pt>
                <c:pt idx="328">
                  <c:v>-3.8735000001906883E-2</c:v>
                </c:pt>
                <c:pt idx="329">
                  <c:v>-3.1972000004316214E-2</c:v>
                </c:pt>
                <c:pt idx="330">
                  <c:v>-4.1937999994843267E-2</c:v>
                </c:pt>
                <c:pt idx="331">
                  <c:v>-3.3801999998104293E-2</c:v>
                </c:pt>
                <c:pt idx="332">
                  <c:v>-3.8207999998121522E-2</c:v>
                </c:pt>
                <c:pt idx="333">
                  <c:v>-3.5156999998434912E-2</c:v>
                </c:pt>
                <c:pt idx="334">
                  <c:v>-3.3020000002579764E-2</c:v>
                </c:pt>
                <c:pt idx="335">
                  <c:v>-4.7454999999899883E-2</c:v>
                </c:pt>
                <c:pt idx="336">
                  <c:v>-1.8589999999676365E-2</c:v>
                </c:pt>
                <c:pt idx="337">
                  <c:v>-4.5216999998956453E-2</c:v>
                </c:pt>
                <c:pt idx="338">
                  <c:v>-2.9826999998476822E-2</c:v>
                </c:pt>
                <c:pt idx="339">
                  <c:v>-3.8674000003084075E-2</c:v>
                </c:pt>
                <c:pt idx="340">
                  <c:v>-3.7622999996528961E-2</c:v>
                </c:pt>
                <c:pt idx="341">
                  <c:v>-3.6029000002599787E-2</c:v>
                </c:pt>
                <c:pt idx="342">
                  <c:v>-4.3039999996835832E-2</c:v>
                </c:pt>
                <c:pt idx="343">
                  <c:v>-2.7683000000251923E-2</c:v>
                </c:pt>
                <c:pt idx="344">
                  <c:v>-3.617600000143284E-2</c:v>
                </c:pt>
                <c:pt idx="345">
                  <c:v>-5.2088999997067731E-2</c:v>
                </c:pt>
                <c:pt idx="347">
                  <c:v>-1.8324999997275881E-2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43-4291-BCED-4A2599E4963E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2'!$J$21:$J$969</c:f>
              <c:numCache>
                <c:formatCode>General</c:formatCode>
                <c:ptCount val="949"/>
                <c:pt idx="215">
                  <c:v>-2.4599000003945548E-2</c:v>
                </c:pt>
                <c:pt idx="216">
                  <c:v>-2.4599000003945548E-2</c:v>
                </c:pt>
                <c:pt idx="229">
                  <c:v>-2.3167500003182795E-2</c:v>
                </c:pt>
                <c:pt idx="230">
                  <c:v>-2.3167500003182795E-2</c:v>
                </c:pt>
                <c:pt idx="231">
                  <c:v>-2.5058999999600928E-2</c:v>
                </c:pt>
                <c:pt idx="232">
                  <c:v>-2.5058999999600928E-2</c:v>
                </c:pt>
                <c:pt idx="233">
                  <c:v>-2.5996000003942754E-2</c:v>
                </c:pt>
                <c:pt idx="234">
                  <c:v>-2.5996000003942754E-2</c:v>
                </c:pt>
                <c:pt idx="238">
                  <c:v>-3.6688000000140164E-2</c:v>
                </c:pt>
                <c:pt idx="239">
                  <c:v>-2.5688000001537148E-2</c:v>
                </c:pt>
                <c:pt idx="254">
                  <c:v>-2.6153999999223743E-2</c:v>
                </c:pt>
                <c:pt idx="255">
                  <c:v>-2.6153999999223743E-2</c:v>
                </c:pt>
                <c:pt idx="317">
                  <c:v>-4.1294000002380926E-2</c:v>
                </c:pt>
                <c:pt idx="318">
                  <c:v>-3.9294000001973473E-2</c:v>
                </c:pt>
                <c:pt idx="319">
                  <c:v>-3.8593999997829087E-2</c:v>
                </c:pt>
                <c:pt idx="320">
                  <c:v>-3.579399999580346E-2</c:v>
                </c:pt>
                <c:pt idx="321">
                  <c:v>-2.609400000073947E-2</c:v>
                </c:pt>
                <c:pt idx="351">
                  <c:v>-3.609600000345381E-2</c:v>
                </c:pt>
                <c:pt idx="375">
                  <c:v>-2.9449000001477543E-2</c:v>
                </c:pt>
                <c:pt idx="385">
                  <c:v>-2.8839500002504792E-2</c:v>
                </c:pt>
                <c:pt idx="393">
                  <c:v>-2.6680000002670567E-2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43-4291-BCED-4A2599E4963E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2'!$K$21:$K$969</c:f>
              <c:numCache>
                <c:formatCode>General</c:formatCode>
                <c:ptCount val="949"/>
                <c:pt idx="353">
                  <c:v>-3.531700000166893E-2</c:v>
                </c:pt>
                <c:pt idx="359">
                  <c:v>-3.3126000002084766E-2</c:v>
                </c:pt>
                <c:pt idx="360">
                  <c:v>-3.2736000001023058E-2</c:v>
                </c:pt>
                <c:pt idx="361">
                  <c:v>-3.5345999996934552E-2</c:v>
                </c:pt>
                <c:pt idx="364">
                  <c:v>-3.1759000004967675E-2</c:v>
                </c:pt>
                <c:pt idx="365">
                  <c:v>-3.330899999855319E-2</c:v>
                </c:pt>
                <c:pt idx="366">
                  <c:v>-3.1304500000260305E-2</c:v>
                </c:pt>
                <c:pt idx="367">
                  <c:v>-3.1285999997635372E-2</c:v>
                </c:pt>
                <c:pt idx="370">
                  <c:v>-3.1465000000025611E-2</c:v>
                </c:pt>
                <c:pt idx="371">
                  <c:v>-3.1074999998963904E-2</c:v>
                </c:pt>
                <c:pt idx="374">
                  <c:v>-3.2855999997991603E-2</c:v>
                </c:pt>
                <c:pt idx="376">
                  <c:v>-2.8801000000385102E-2</c:v>
                </c:pt>
                <c:pt idx="377">
                  <c:v>-2.9641000008268747E-2</c:v>
                </c:pt>
                <c:pt idx="378">
                  <c:v>-2.9518574381654616E-2</c:v>
                </c:pt>
                <c:pt idx="379">
                  <c:v>-2.9517000002670102E-2</c:v>
                </c:pt>
                <c:pt idx="380">
                  <c:v>-2.9826999998476822E-2</c:v>
                </c:pt>
                <c:pt idx="381">
                  <c:v>-2.8725999996822793E-2</c:v>
                </c:pt>
                <c:pt idx="382">
                  <c:v>-2.7539999995497055E-2</c:v>
                </c:pt>
                <c:pt idx="383">
                  <c:v>-2.8177000000141561E-2</c:v>
                </c:pt>
                <c:pt idx="386">
                  <c:v>-2.7710000002116431E-2</c:v>
                </c:pt>
                <c:pt idx="389">
                  <c:v>-2.6981000002706423E-2</c:v>
                </c:pt>
                <c:pt idx="390">
                  <c:v>-2.6324000005843118E-2</c:v>
                </c:pt>
                <c:pt idx="394">
                  <c:v>-2.5820000002568122E-2</c:v>
                </c:pt>
                <c:pt idx="397">
                  <c:v>-2.5374999997438863E-2</c:v>
                </c:pt>
                <c:pt idx="400">
                  <c:v>-2.4432999998680316E-2</c:v>
                </c:pt>
                <c:pt idx="401">
                  <c:v>-2.4284999999508727E-2</c:v>
                </c:pt>
                <c:pt idx="402">
                  <c:v>-2.2632499996689148E-2</c:v>
                </c:pt>
                <c:pt idx="403">
                  <c:v>-2.4161000001186039E-2</c:v>
                </c:pt>
                <c:pt idx="404">
                  <c:v>-2.4140000001352746E-2</c:v>
                </c:pt>
                <c:pt idx="405">
                  <c:v>-2.1198000002186745E-2</c:v>
                </c:pt>
                <c:pt idx="406">
                  <c:v>-2.2379999994882382E-2</c:v>
                </c:pt>
                <c:pt idx="407">
                  <c:v>-2.2507000001496635E-2</c:v>
                </c:pt>
                <c:pt idx="408">
                  <c:v>-2.241150000190828E-2</c:v>
                </c:pt>
                <c:pt idx="409">
                  <c:v>-2.1241000002191868E-2</c:v>
                </c:pt>
                <c:pt idx="410">
                  <c:v>-1.9619999999122228E-2</c:v>
                </c:pt>
                <c:pt idx="411">
                  <c:v>-2.002100000390783E-2</c:v>
                </c:pt>
                <c:pt idx="412">
                  <c:v>-2.1031000003858935E-2</c:v>
                </c:pt>
                <c:pt idx="413">
                  <c:v>-1.9544000002497341E-2</c:v>
                </c:pt>
                <c:pt idx="414">
                  <c:v>-1.9413000001804903E-2</c:v>
                </c:pt>
                <c:pt idx="415">
                  <c:v>-1.9023000000743195E-2</c:v>
                </c:pt>
                <c:pt idx="416">
                  <c:v>-1.7460500006563962E-2</c:v>
                </c:pt>
                <c:pt idx="417">
                  <c:v>-1.8571000000520144E-2</c:v>
                </c:pt>
                <c:pt idx="418">
                  <c:v>-1.7978999996557832E-2</c:v>
                </c:pt>
                <c:pt idx="419">
                  <c:v>-1.7582000000402331E-2</c:v>
                </c:pt>
                <c:pt idx="420">
                  <c:v>-1.7593999997188803E-2</c:v>
                </c:pt>
                <c:pt idx="421">
                  <c:v>-1.7840000000433065E-2</c:v>
                </c:pt>
                <c:pt idx="422">
                  <c:v>-1.6008999999030493E-2</c:v>
                </c:pt>
                <c:pt idx="423">
                  <c:v>-1.6380499997467268E-2</c:v>
                </c:pt>
                <c:pt idx="424">
                  <c:v>-1.6240500001003966E-2</c:v>
                </c:pt>
                <c:pt idx="425">
                  <c:v>-1.627100000041537E-2</c:v>
                </c:pt>
                <c:pt idx="426">
                  <c:v>-1.627100000041537E-2</c:v>
                </c:pt>
                <c:pt idx="427">
                  <c:v>-1.5163999996730126E-2</c:v>
                </c:pt>
                <c:pt idx="428">
                  <c:v>-1.2846500001614913E-2</c:v>
                </c:pt>
                <c:pt idx="429">
                  <c:v>-1.2756500000250526E-2</c:v>
                </c:pt>
                <c:pt idx="430">
                  <c:v>-1.2466000000131316E-2</c:v>
                </c:pt>
                <c:pt idx="431">
                  <c:v>-1.0826999998243991E-2</c:v>
                </c:pt>
                <c:pt idx="432">
                  <c:v>-1.1468499993497971E-2</c:v>
                </c:pt>
                <c:pt idx="433">
                  <c:v>-1.0984499996993691E-2</c:v>
                </c:pt>
                <c:pt idx="434">
                  <c:v>-9.0600000039557926E-3</c:v>
                </c:pt>
                <c:pt idx="435">
                  <c:v>-1.0830999999598134E-2</c:v>
                </c:pt>
                <c:pt idx="436">
                  <c:v>-8.329500000400003E-3</c:v>
                </c:pt>
                <c:pt idx="437">
                  <c:v>-8.6940000037429854E-3</c:v>
                </c:pt>
                <c:pt idx="438">
                  <c:v>-7.3855000009643845E-3</c:v>
                </c:pt>
                <c:pt idx="439">
                  <c:v>-7.780000007187482E-3</c:v>
                </c:pt>
                <c:pt idx="440">
                  <c:v>-7.3899999988498166E-3</c:v>
                </c:pt>
                <c:pt idx="441">
                  <c:v>-6.5160000012838282E-3</c:v>
                </c:pt>
                <c:pt idx="442">
                  <c:v>-6.6965000005438924E-3</c:v>
                </c:pt>
                <c:pt idx="443">
                  <c:v>-5.3330000082496554E-3</c:v>
                </c:pt>
                <c:pt idx="444">
                  <c:v>-2.5244999924325384E-3</c:v>
                </c:pt>
                <c:pt idx="445">
                  <c:v>-5.2219999997760169E-3</c:v>
                </c:pt>
                <c:pt idx="446">
                  <c:v>-6.1249999998835847E-3</c:v>
                </c:pt>
                <c:pt idx="447">
                  <c:v>-5.4010000021662563E-3</c:v>
                </c:pt>
                <c:pt idx="448">
                  <c:v>-5.1529999982449226E-3</c:v>
                </c:pt>
                <c:pt idx="449">
                  <c:v>-4.412000002048444E-3</c:v>
                </c:pt>
                <c:pt idx="450">
                  <c:v>-5.1749999984167516E-3</c:v>
                </c:pt>
                <c:pt idx="451">
                  <c:v>-4.2709999979706481E-3</c:v>
                </c:pt>
                <c:pt idx="452">
                  <c:v>-3.4979999982169829E-3</c:v>
                </c:pt>
                <c:pt idx="453">
                  <c:v>-2.9279999944265001E-3</c:v>
                </c:pt>
                <c:pt idx="454">
                  <c:v>-2.6239999933750369E-3</c:v>
                </c:pt>
                <c:pt idx="455">
                  <c:v>-3.8710000007995404E-3</c:v>
                </c:pt>
                <c:pt idx="456">
                  <c:v>-2.6970000035362318E-3</c:v>
                </c:pt>
                <c:pt idx="457">
                  <c:v>-1.7650000008870848E-3</c:v>
                </c:pt>
                <c:pt idx="458">
                  <c:v>-2.4120000016409904E-3</c:v>
                </c:pt>
                <c:pt idx="459">
                  <c:v>-1.4559999981429428E-3</c:v>
                </c:pt>
                <c:pt idx="460">
                  <c:v>9.8799999977927655E-4</c:v>
                </c:pt>
                <c:pt idx="461">
                  <c:v>-4.8900023102760315E-4</c:v>
                </c:pt>
                <c:pt idx="462">
                  <c:v>-2.7499999850988388E-4</c:v>
                </c:pt>
                <c:pt idx="463">
                  <c:v>-5.1969999985885806E-3</c:v>
                </c:pt>
                <c:pt idx="464">
                  <c:v>-2.6970000035362318E-3</c:v>
                </c:pt>
                <c:pt idx="465">
                  <c:v>-1.7650000008870848E-3</c:v>
                </c:pt>
                <c:pt idx="466">
                  <c:v>-2.4120000016409904E-3</c:v>
                </c:pt>
                <c:pt idx="467">
                  <c:v>-1.4559999981429428E-3</c:v>
                </c:pt>
                <c:pt idx="468">
                  <c:v>-1.6654999999445863E-3</c:v>
                </c:pt>
                <c:pt idx="469">
                  <c:v>1.4040000023669563E-3</c:v>
                </c:pt>
                <c:pt idx="470">
                  <c:v>-2.7499999850988388E-4</c:v>
                </c:pt>
                <c:pt idx="471">
                  <c:v>1.0279999987687916E-3</c:v>
                </c:pt>
                <c:pt idx="472">
                  <c:v>1.5050000001792796E-3</c:v>
                </c:pt>
                <c:pt idx="473">
                  <c:v>1.4220000011846423E-3</c:v>
                </c:pt>
                <c:pt idx="474">
                  <c:v>2.5599999935366213E-4</c:v>
                </c:pt>
                <c:pt idx="475">
                  <c:v>2.7760000011767261E-3</c:v>
                </c:pt>
                <c:pt idx="476">
                  <c:v>5.4910000035306439E-3</c:v>
                </c:pt>
                <c:pt idx="477">
                  <c:v>2.0110000041313469E-3</c:v>
                </c:pt>
                <c:pt idx="478">
                  <c:v>8.0149999921559356E-3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43-4291-BCED-4A2599E4963E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43-4291-BCED-4A2599E4963E}"/>
            </c:ext>
          </c:extLst>
        </c:ser>
        <c:ser>
          <c:idx val="7"/>
          <c:order val="5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2'!$AW$2:$AW$81</c:f>
              <c:numCache>
                <c:formatCode>General</c:formatCode>
                <c:ptCount val="80"/>
                <c:pt idx="0">
                  <c:v>-49000</c:v>
                </c:pt>
                <c:pt idx="1">
                  <c:v>-48000</c:v>
                </c:pt>
                <c:pt idx="2">
                  <c:v>-47000</c:v>
                </c:pt>
                <c:pt idx="3">
                  <c:v>-46000</c:v>
                </c:pt>
                <c:pt idx="4">
                  <c:v>-45000</c:v>
                </c:pt>
                <c:pt idx="5">
                  <c:v>-44000</c:v>
                </c:pt>
                <c:pt idx="6">
                  <c:v>-43000</c:v>
                </c:pt>
                <c:pt idx="7">
                  <c:v>-42000</c:v>
                </c:pt>
                <c:pt idx="8">
                  <c:v>-41000</c:v>
                </c:pt>
                <c:pt idx="9">
                  <c:v>-40000</c:v>
                </c:pt>
                <c:pt idx="10">
                  <c:v>-39000</c:v>
                </c:pt>
                <c:pt idx="11">
                  <c:v>-38000</c:v>
                </c:pt>
                <c:pt idx="12">
                  <c:v>-37000</c:v>
                </c:pt>
                <c:pt idx="13">
                  <c:v>-36000</c:v>
                </c:pt>
                <c:pt idx="14">
                  <c:v>-35000</c:v>
                </c:pt>
                <c:pt idx="15">
                  <c:v>-34000</c:v>
                </c:pt>
                <c:pt idx="16">
                  <c:v>-33000</c:v>
                </c:pt>
                <c:pt idx="17">
                  <c:v>-32000</c:v>
                </c:pt>
                <c:pt idx="18">
                  <c:v>-31000</c:v>
                </c:pt>
                <c:pt idx="19">
                  <c:v>-30000</c:v>
                </c:pt>
                <c:pt idx="20">
                  <c:v>-29000</c:v>
                </c:pt>
                <c:pt idx="21">
                  <c:v>-28000</c:v>
                </c:pt>
                <c:pt idx="22">
                  <c:v>-27000</c:v>
                </c:pt>
                <c:pt idx="23">
                  <c:v>-26000</c:v>
                </c:pt>
                <c:pt idx="24">
                  <c:v>-25000</c:v>
                </c:pt>
                <c:pt idx="25">
                  <c:v>-24000</c:v>
                </c:pt>
                <c:pt idx="26">
                  <c:v>-23000</c:v>
                </c:pt>
                <c:pt idx="27">
                  <c:v>-22000</c:v>
                </c:pt>
                <c:pt idx="28">
                  <c:v>-21000</c:v>
                </c:pt>
                <c:pt idx="29">
                  <c:v>-20000</c:v>
                </c:pt>
                <c:pt idx="30">
                  <c:v>-19000</c:v>
                </c:pt>
                <c:pt idx="31">
                  <c:v>-18000</c:v>
                </c:pt>
                <c:pt idx="32">
                  <c:v>-17000</c:v>
                </c:pt>
                <c:pt idx="33">
                  <c:v>-16000</c:v>
                </c:pt>
                <c:pt idx="34">
                  <c:v>-15000</c:v>
                </c:pt>
                <c:pt idx="35">
                  <c:v>-14000</c:v>
                </c:pt>
                <c:pt idx="36">
                  <c:v>-13000</c:v>
                </c:pt>
                <c:pt idx="37">
                  <c:v>-12000</c:v>
                </c:pt>
                <c:pt idx="38">
                  <c:v>-11000</c:v>
                </c:pt>
                <c:pt idx="39">
                  <c:v>-10000</c:v>
                </c:pt>
                <c:pt idx="40">
                  <c:v>-9000</c:v>
                </c:pt>
                <c:pt idx="41">
                  <c:v>-8000</c:v>
                </c:pt>
                <c:pt idx="42">
                  <c:v>-7000</c:v>
                </c:pt>
                <c:pt idx="43">
                  <c:v>-6000</c:v>
                </c:pt>
                <c:pt idx="44">
                  <c:v>-5000</c:v>
                </c:pt>
                <c:pt idx="45">
                  <c:v>-4000</c:v>
                </c:pt>
                <c:pt idx="46">
                  <c:v>-3000</c:v>
                </c:pt>
                <c:pt idx="47">
                  <c:v>-2000</c:v>
                </c:pt>
                <c:pt idx="48">
                  <c:v>-1000</c:v>
                </c:pt>
                <c:pt idx="49">
                  <c:v>0</c:v>
                </c:pt>
                <c:pt idx="50">
                  <c:v>1000</c:v>
                </c:pt>
                <c:pt idx="51">
                  <c:v>2000</c:v>
                </c:pt>
                <c:pt idx="52">
                  <c:v>3000</c:v>
                </c:pt>
                <c:pt idx="53">
                  <c:v>4000</c:v>
                </c:pt>
                <c:pt idx="54">
                  <c:v>5000</c:v>
                </c:pt>
                <c:pt idx="55">
                  <c:v>6000</c:v>
                </c:pt>
                <c:pt idx="56">
                  <c:v>7000</c:v>
                </c:pt>
                <c:pt idx="57">
                  <c:v>8000</c:v>
                </c:pt>
                <c:pt idx="58">
                  <c:v>9000</c:v>
                </c:pt>
                <c:pt idx="59">
                  <c:v>10000</c:v>
                </c:pt>
                <c:pt idx="60">
                  <c:v>11000</c:v>
                </c:pt>
                <c:pt idx="61">
                  <c:v>12000</c:v>
                </c:pt>
                <c:pt idx="62">
                  <c:v>13000</c:v>
                </c:pt>
                <c:pt idx="63">
                  <c:v>14000</c:v>
                </c:pt>
                <c:pt idx="64">
                  <c:v>15000</c:v>
                </c:pt>
                <c:pt idx="65">
                  <c:v>16000</c:v>
                </c:pt>
                <c:pt idx="66">
                  <c:v>17000</c:v>
                </c:pt>
                <c:pt idx="67">
                  <c:v>18000</c:v>
                </c:pt>
                <c:pt idx="68">
                  <c:v>19000</c:v>
                </c:pt>
                <c:pt idx="69">
                  <c:v>20000</c:v>
                </c:pt>
                <c:pt idx="70">
                  <c:v>21000</c:v>
                </c:pt>
                <c:pt idx="71">
                  <c:v>22000</c:v>
                </c:pt>
                <c:pt idx="72">
                  <c:v>23000</c:v>
                </c:pt>
                <c:pt idx="73">
                  <c:v>24000</c:v>
                </c:pt>
                <c:pt idx="74">
                  <c:v>25000</c:v>
                </c:pt>
                <c:pt idx="75">
                  <c:v>26000</c:v>
                </c:pt>
                <c:pt idx="76">
                  <c:v>27000</c:v>
                </c:pt>
                <c:pt idx="77">
                  <c:v>28000</c:v>
                </c:pt>
                <c:pt idx="78">
                  <c:v>29000</c:v>
                </c:pt>
              </c:numCache>
            </c:numRef>
          </c:xVal>
          <c:yVal>
            <c:numRef>
              <c:f>'Active 2'!$AX$2:$AX$81</c:f>
              <c:numCache>
                <c:formatCode>General</c:formatCode>
                <c:ptCount val="80"/>
                <c:pt idx="0">
                  <c:v>3.1159030907610304E-2</c:v>
                </c:pt>
                <c:pt idx="1">
                  <c:v>2.5414818700859161E-2</c:v>
                </c:pt>
                <c:pt idx="2">
                  <c:v>1.9108231811834017E-2</c:v>
                </c:pt>
                <c:pt idx="3">
                  <c:v>1.2301428961044025E-2</c:v>
                </c:pt>
                <c:pt idx="4">
                  <c:v>5.1720356784158818E-3</c:v>
                </c:pt>
                <c:pt idx="5">
                  <c:v>-1.9736810749095375E-3</c:v>
                </c:pt>
                <c:pt idx="6">
                  <c:v>-8.7587980453507214E-3</c:v>
                </c:pt>
                <c:pt idx="7">
                  <c:v>-1.485189249365854E-2</c:v>
                </c:pt>
                <c:pt idx="8">
                  <c:v>-2.0061277901388012E-2</c:v>
                </c:pt>
                <c:pt idx="9">
                  <c:v>-2.434680257880115E-2</c:v>
                </c:pt>
                <c:pt idx="10">
                  <c:v>-2.7769680095095249E-2</c:v>
                </c:pt>
                <c:pt idx="11">
                  <c:v>-3.0434573266008166E-2</c:v>
                </c:pt>
                <c:pt idx="12">
                  <c:v>-3.2452536378707195E-2</c:v>
                </c:pt>
                <c:pt idx="13">
                  <c:v>-3.392456879346957E-2</c:v>
                </c:pt>
                <c:pt idx="14">
                  <c:v>-3.4936840396118184E-2</c:v>
                </c:pt>
                <c:pt idx="15">
                  <c:v>-3.5560903237858807E-2</c:v>
                </c:pt>
                <c:pt idx="16">
                  <c:v>-3.5855604827109588E-2</c:v>
                </c:pt>
                <c:pt idx="17">
                  <c:v>-3.5869336183563666E-2</c:v>
                </c:pt>
                <c:pt idx="18">
                  <c:v>-3.5642088942788239E-2</c:v>
                </c:pt>
                <c:pt idx="19">
                  <c:v>-3.5207165632800047E-2</c:v>
                </c:pt>
                <c:pt idx="20">
                  <c:v>-3.4592555359308053E-2</c:v>
                </c:pt>
                <c:pt idx="21">
                  <c:v>-3.3822044491984699E-2</c:v>
                </c:pt>
                <c:pt idx="22">
                  <c:v>-3.2916126031427462E-2</c:v>
                </c:pt>
                <c:pt idx="23">
                  <c:v>-3.1892742208735551E-2</c:v>
                </c:pt>
                <c:pt idx="24">
                  <c:v>-3.0767871391620908E-2</c:v>
                </c:pt>
                <c:pt idx="25">
                  <c:v>-2.9555964897573287E-2</c:v>
                </c:pt>
                <c:pt idx="26">
                  <c:v>-2.8270249819251764E-2</c:v>
                </c:pt>
                <c:pt idx="27">
                  <c:v>-2.6922930707237978E-2</c:v>
                </c:pt>
                <c:pt idx="28">
                  <c:v>-2.552533535488619E-2</c:v>
                </c:pt>
                <c:pt idx="29">
                  <c:v>-2.4088051212044399E-2</c:v>
                </c:pt>
                <c:pt idx="30">
                  <c:v>-2.2621087904209483E-2</c:v>
                </c:pt>
                <c:pt idx="31">
                  <c:v>-2.1134081678678605E-2</c:v>
                </c:pt>
                <c:pt idx="32">
                  <c:v>-1.9636535942640677E-2</c:v>
                </c:pt>
                <c:pt idx="33">
                  <c:v>-1.8138075346700238E-2</c:v>
                </c:pt>
                <c:pt idx="34">
                  <c:v>-1.6648684174964803E-2</c:v>
                </c:pt>
                <c:pt idx="35">
                  <c:v>-1.5178904911955348E-2</c:v>
                </c:pt>
                <c:pt idx="36">
                  <c:v>-1.3739987841331149E-2</c:v>
                </c:pt>
                <c:pt idx="37">
                  <c:v>-1.2344002350448812E-2</c:v>
                </c:pt>
                <c:pt idx="38">
                  <c:v>-1.1003938583922082E-2</c:v>
                </c:pt>
                <c:pt idx="39">
                  <c:v>-9.7338379557625268E-3</c:v>
                </c:pt>
                <c:pt idx="40">
                  <c:v>-8.5489891736856977E-3</c:v>
                </c:pt>
                <c:pt idx="41">
                  <c:v>-7.4662135218539379E-3</c:v>
                </c:pt>
                <c:pt idx="42">
                  <c:v>-6.5042445013024953E-3</c:v>
                </c:pt>
                <c:pt idx="43">
                  <c:v>-5.6841908989732522E-3</c:v>
                </c:pt>
                <c:pt idx="44">
                  <c:v>-5.030066610664085E-3</c:v>
                </c:pt>
                <c:pt idx="45">
                  <c:v>-4.5693767683974047E-3</c:v>
                </c:pt>
                <c:pt idx="46">
                  <c:v>-4.3337586265990678E-3</c:v>
                </c:pt>
                <c:pt idx="47">
                  <c:v>-4.3596652917583072E-3</c:v>
                </c:pt>
                <c:pt idx="48">
                  <c:v>-4.68902048674864E-3</c:v>
                </c:pt>
                <c:pt idx="49">
                  <c:v>-5.3696322245693762E-3</c:v>
                </c:pt>
                <c:pt idx="50">
                  <c:v>-6.4548945498421606E-3</c:v>
                </c:pt>
                <c:pt idx="51">
                  <c:v>-8.0018301100079417E-3</c:v>
                </c:pt>
                <c:pt idx="52">
                  <c:v>-1.0065574084115927E-2</c:v>
                </c:pt>
                <c:pt idx="53">
                  <c:v>-1.2686669549843342E-2</c:v>
                </c:pt>
                <c:pt idx="54">
                  <c:v>-1.5865835910770801E-2</c:v>
                </c:pt>
                <c:pt idx="55">
                  <c:v>-1.9523849300965505E-2</c:v>
                </c:pt>
                <c:pt idx="56">
                  <c:v>-2.3460256723908748E-2</c:v>
                </c:pt>
                <c:pt idx="57">
                  <c:v>-2.7350210931695179E-2</c:v>
                </c:pt>
                <c:pt idx="58">
                  <c:v>-3.0815741364275201E-2</c:v>
                </c:pt>
                <c:pt idx="59">
                  <c:v>-3.3544754012086384E-2</c:v>
                </c:pt>
                <c:pt idx="60">
                  <c:v>-3.5373243091591344E-2</c:v>
                </c:pt>
                <c:pt idx="61">
                  <c:v>-3.6282969515760127E-2</c:v>
                </c:pt>
                <c:pt idx="62">
                  <c:v>-3.634634443236498E-2</c:v>
                </c:pt>
                <c:pt idx="63">
                  <c:v>-3.5671101669615783E-2</c:v>
                </c:pt>
                <c:pt idx="64">
                  <c:v>-3.4367296095610428E-2</c:v>
                </c:pt>
                <c:pt idx="65">
                  <c:v>-3.2533508564375771E-2</c:v>
                </c:pt>
                <c:pt idx="66">
                  <c:v>-3.0253298543552038E-2</c:v>
                </c:pt>
                <c:pt idx="67">
                  <c:v>-2.7595870697508476E-2</c:v>
                </c:pt>
                <c:pt idx="68">
                  <c:v>-2.4618110524016506E-2</c:v>
                </c:pt>
                <c:pt idx="69">
                  <c:v>-2.1366822931216393E-2</c:v>
                </c:pt>
                <c:pt idx="70">
                  <c:v>-1.7880734140732032E-2</c:v>
                </c:pt>
                <c:pt idx="71">
                  <c:v>-1.4192140679153382E-2</c:v>
                </c:pt>
                <c:pt idx="72">
                  <c:v>-1.0328234000363173E-2</c:v>
                </c:pt>
                <c:pt idx="73">
                  <c:v>-6.3121726301581822E-3</c:v>
                </c:pt>
                <c:pt idx="74">
                  <c:v>-2.1639611515494664E-3</c:v>
                </c:pt>
                <c:pt idx="75">
                  <c:v>2.0988344306317429E-3</c:v>
                </c:pt>
                <c:pt idx="76">
                  <c:v>6.4605261961433917E-3</c:v>
                </c:pt>
                <c:pt idx="77">
                  <c:v>1.0906892199859615E-2</c:v>
                </c:pt>
                <c:pt idx="78">
                  <c:v>1.5424893882242177E-2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43-4291-BCED-4A2599E4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61216"/>
        <c:axId val="1"/>
      </c:scatterChart>
      <c:valAx>
        <c:axId val="565561216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255646211649"/>
              <c:y val="0.871874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890052770552991E-2"/>
              <c:y val="0.368750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561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015130461633471"/>
          <c:y val="0.921875"/>
          <c:w val="0.5022632351951481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And -- LiTE Residuals</a:t>
            </a:r>
          </a:p>
        </c:rich>
      </c:tx>
      <c:layout>
        <c:manualLayout>
          <c:xMode val="edge"/>
          <c:yMode val="edge"/>
          <c:x val="0.34579488311624595"/>
          <c:y val="3.282828282828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8787463473921"/>
          <c:y val="0.11616190262464149"/>
          <c:w val="0.78972082743262551"/>
          <c:h val="0.712122968264106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2'!$V$21:$V$969</c:f>
              <c:numCache>
                <c:formatCode>General</c:formatCode>
                <c:ptCount val="949"/>
                <c:pt idx="0">
                  <c:v>9.4968802444162122E-4</c:v>
                </c:pt>
                <c:pt idx="1">
                  <c:v>-7.96340592320487E-3</c:v>
                </c:pt>
                <c:pt idx="2">
                  <c:v>8.4023620656100174E-3</c:v>
                </c:pt>
                <c:pt idx="3">
                  <c:v>-1.4373474750881923E-2</c:v>
                </c:pt>
                <c:pt idx="4">
                  <c:v>-1.6532488879233077E-2</c:v>
                </c:pt>
                <c:pt idx="5">
                  <c:v>-2.5226919490860103E-2</c:v>
                </c:pt>
                <c:pt idx="6">
                  <c:v>-1.3027896662895933E-2</c:v>
                </c:pt>
                <c:pt idx="7">
                  <c:v>-1.847347014590529E-2</c:v>
                </c:pt>
                <c:pt idx="8">
                  <c:v>-2.1522536152174282E-2</c:v>
                </c:pt>
                <c:pt idx="9">
                  <c:v>-2.594671701925472E-2</c:v>
                </c:pt>
                <c:pt idx="10">
                  <c:v>2.312876565996669E-3</c:v>
                </c:pt>
                <c:pt idx="11">
                  <c:v>-2.0318048259627006E-2</c:v>
                </c:pt>
                <c:pt idx="12">
                  <c:v>-1.330732599041488E-2</c:v>
                </c:pt>
                <c:pt idx="13">
                  <c:v>-1.7948974535712856E-2</c:v>
                </c:pt>
                <c:pt idx="14">
                  <c:v>-2.4558459553964521E-2</c:v>
                </c:pt>
                <c:pt idx="15">
                  <c:v>-2.0831041352660496E-2</c:v>
                </c:pt>
                <c:pt idx="16">
                  <c:v>-2.7092907441183759E-2</c:v>
                </c:pt>
                <c:pt idx="17">
                  <c:v>-2.5717791748552217E-2</c:v>
                </c:pt>
                <c:pt idx="18">
                  <c:v>-2.7593201664440667E-2</c:v>
                </c:pt>
                <c:pt idx="19">
                  <c:v>-2.4224182721883078E-2</c:v>
                </c:pt>
                <c:pt idx="20">
                  <c:v>-2.2213477200939816E-2</c:v>
                </c:pt>
                <c:pt idx="21">
                  <c:v>-2.2117130784655346E-2</c:v>
                </c:pt>
                <c:pt idx="22">
                  <c:v>-2.1095721257126082E-2</c:v>
                </c:pt>
                <c:pt idx="23">
                  <c:v>-2.2726706001003259E-2</c:v>
                </c:pt>
                <c:pt idx="24">
                  <c:v>-2.6576850163258614E-2</c:v>
                </c:pt>
                <c:pt idx="25">
                  <c:v>-2.5039388210950926E-2</c:v>
                </c:pt>
                <c:pt idx="26">
                  <c:v>-1.8731800070103683E-2</c:v>
                </c:pt>
                <c:pt idx="27">
                  <c:v>-2.6378647644530229E-2</c:v>
                </c:pt>
                <c:pt idx="28">
                  <c:v>-2.0998944885798225E-2</c:v>
                </c:pt>
                <c:pt idx="29">
                  <c:v>-1.9506590985048904E-2</c:v>
                </c:pt>
                <c:pt idx="30">
                  <c:v>-2.7148297073576275E-2</c:v>
                </c:pt>
                <c:pt idx="31">
                  <c:v>-2.5461094278293517E-2</c:v>
                </c:pt>
                <c:pt idx="32">
                  <c:v>-2.7832228704379357E-2</c:v>
                </c:pt>
                <c:pt idx="33">
                  <c:v>-2.6882966756772129E-2</c:v>
                </c:pt>
                <c:pt idx="34">
                  <c:v>-2.8008611121578247E-2</c:v>
                </c:pt>
                <c:pt idx="35">
                  <c:v>-2.827059948755508E-2</c:v>
                </c:pt>
                <c:pt idx="36">
                  <c:v>-2.8212741010889567E-2</c:v>
                </c:pt>
                <c:pt idx="37">
                  <c:v>-2.7621676919370709E-2</c:v>
                </c:pt>
                <c:pt idx="38">
                  <c:v>-2.2967934228204149E-2</c:v>
                </c:pt>
                <c:pt idx="39">
                  <c:v>-2.658814417345156E-2</c:v>
                </c:pt>
                <c:pt idx="40">
                  <c:v>-2.9468260226301404E-2</c:v>
                </c:pt>
                <c:pt idx="41">
                  <c:v>-2.8457529556298985E-2</c:v>
                </c:pt>
                <c:pt idx="42">
                  <c:v>-2.070858969251315E-2</c:v>
                </c:pt>
                <c:pt idx="43">
                  <c:v>-2.110333641996389E-2</c:v>
                </c:pt>
                <c:pt idx="44">
                  <c:v>-3.6092600784708967E-2</c:v>
                </c:pt>
                <c:pt idx="45">
                  <c:v>-1.7081864998757718E-2</c:v>
                </c:pt>
                <c:pt idx="46">
                  <c:v>-2.9573158844653107E-2</c:v>
                </c:pt>
                <c:pt idx="47">
                  <c:v>-2.123624604509327E-2</c:v>
                </c:pt>
                <c:pt idx="48">
                  <c:v>-1.48671170949825E-2</c:v>
                </c:pt>
                <c:pt idx="49">
                  <c:v>-2.7989220411213715E-2</c:v>
                </c:pt>
                <c:pt idx="50">
                  <c:v>-2.1609336488534074E-2</c:v>
                </c:pt>
                <c:pt idx="51">
                  <c:v>-3.2480411034671627E-2</c:v>
                </c:pt>
                <c:pt idx="52">
                  <c:v>-3.9351232203957011E-2</c:v>
                </c:pt>
                <c:pt idx="53">
                  <c:v>-3.7626678481347577E-2</c:v>
                </c:pt>
                <c:pt idx="54">
                  <c:v>-3.2313031669204975E-2</c:v>
                </c:pt>
                <c:pt idx="55">
                  <c:v>-3.911214478603809E-2</c:v>
                </c:pt>
                <c:pt idx="56">
                  <c:v>-2.9531086928562648E-2</c:v>
                </c:pt>
                <c:pt idx="57">
                  <c:v>-2.1178660190655511E-2</c:v>
                </c:pt>
                <c:pt idx="58">
                  <c:v>-3.1524725481128883E-2</c:v>
                </c:pt>
                <c:pt idx="59">
                  <c:v>-3.0665282380041355E-2</c:v>
                </c:pt>
                <c:pt idx="60">
                  <c:v>-3.3382947569815871E-2</c:v>
                </c:pt>
                <c:pt idx="61">
                  <c:v>-3.2064694134502324E-2</c:v>
                </c:pt>
                <c:pt idx="62">
                  <c:v>-3.3797217240415754E-2</c:v>
                </c:pt>
                <c:pt idx="63">
                  <c:v>-3.1943632458293583E-2</c:v>
                </c:pt>
                <c:pt idx="64">
                  <c:v>-3.3703045362904367E-2</c:v>
                </c:pt>
                <c:pt idx="65">
                  <c:v>-4.0656894766332191E-2</c:v>
                </c:pt>
                <c:pt idx="66">
                  <c:v>-3.5615547680628107E-2</c:v>
                </c:pt>
                <c:pt idx="67">
                  <c:v>-4.1754107144379701E-2</c:v>
                </c:pt>
                <c:pt idx="68">
                  <c:v>-3.6436695424665183E-2</c:v>
                </c:pt>
                <c:pt idx="69">
                  <c:v>-2.7074308802730207E-2</c:v>
                </c:pt>
                <c:pt idx="70">
                  <c:v>-2.0366678910107947E-2</c:v>
                </c:pt>
                <c:pt idx="71">
                  <c:v>-2.5718962339475116E-2</c:v>
                </c:pt>
                <c:pt idx="72">
                  <c:v>-2.4614063291782586E-2</c:v>
                </c:pt>
                <c:pt idx="73">
                  <c:v>-2.7433747296005773E-2</c:v>
                </c:pt>
                <c:pt idx="74">
                  <c:v>-2.5757260462520234E-2</c:v>
                </c:pt>
                <c:pt idx="75">
                  <c:v>-2.8588138633377641E-2</c:v>
                </c:pt>
                <c:pt idx="76">
                  <c:v>-2.4113436334596568E-2</c:v>
                </c:pt>
                <c:pt idx="77">
                  <c:v>-2.6996849661430969E-2</c:v>
                </c:pt>
                <c:pt idx="78">
                  <c:v>-2.070571599965243E-2</c:v>
                </c:pt>
                <c:pt idx="79">
                  <c:v>-2.070571599965243E-2</c:v>
                </c:pt>
                <c:pt idx="80">
                  <c:v>-2.4184795451023755E-2</c:v>
                </c:pt>
                <c:pt idx="81">
                  <c:v>-2.9166435348957596E-2</c:v>
                </c:pt>
                <c:pt idx="82">
                  <c:v>-4.0473471472705962E-2</c:v>
                </c:pt>
                <c:pt idx="83">
                  <c:v>-2.4964274380916567E-2</c:v>
                </c:pt>
                <c:pt idx="84">
                  <c:v>-2.2193320950081055E-2</c:v>
                </c:pt>
                <c:pt idx="85">
                  <c:v>-2.300027862841467E-2</c:v>
                </c:pt>
                <c:pt idx="87">
                  <c:v>-2.0150918155536102E-2</c:v>
                </c:pt>
                <c:pt idx="88">
                  <c:v>-2.4754490139304107E-2</c:v>
                </c:pt>
                <c:pt idx="89">
                  <c:v>-2.1754490142330905E-2</c:v>
                </c:pt>
                <c:pt idx="90">
                  <c:v>-4.8921442550146174E-2</c:v>
                </c:pt>
                <c:pt idx="91">
                  <c:v>-2.9061626708093792E-2</c:v>
                </c:pt>
                <c:pt idx="92">
                  <c:v>-2.8061626711528044E-2</c:v>
                </c:pt>
                <c:pt idx="93">
                  <c:v>-2.8061626711528044E-2</c:v>
                </c:pt>
                <c:pt idx="111">
                  <c:v>-2.063603055658832E-2</c:v>
                </c:pt>
                <c:pt idx="112">
                  <c:v>-4.1209424228295224E-2</c:v>
                </c:pt>
                <c:pt idx="117">
                  <c:v>-2.0190720303197931E-2</c:v>
                </c:pt>
                <c:pt idx="118">
                  <c:v>-4.3316569081770423E-2</c:v>
                </c:pt>
                <c:pt idx="120">
                  <c:v>-2.276697166317521E-2</c:v>
                </c:pt>
                <c:pt idx="123">
                  <c:v>-3.136398942871918E-2</c:v>
                </c:pt>
                <c:pt idx="124">
                  <c:v>-2.7340953096003182E-2</c:v>
                </c:pt>
                <c:pt idx="125">
                  <c:v>-3.416535979778107E-2</c:v>
                </c:pt>
                <c:pt idx="126">
                  <c:v>-5.7630691317877361E-2</c:v>
                </c:pt>
                <c:pt idx="127">
                  <c:v>-5.2896524275020187E-3</c:v>
                </c:pt>
                <c:pt idx="128">
                  <c:v>-3.9754970908455672E-2</c:v>
                </c:pt>
                <c:pt idx="129">
                  <c:v>-3.1361146595004302E-2</c:v>
                </c:pt>
                <c:pt idx="130">
                  <c:v>-4.3218075280622936E-2</c:v>
                </c:pt>
                <c:pt idx="131">
                  <c:v>-2.2064675429807338E-2</c:v>
                </c:pt>
                <c:pt idx="133">
                  <c:v>2.6511553683877045E-3</c:v>
                </c:pt>
                <c:pt idx="134">
                  <c:v>-2.0490462748021427E-2</c:v>
                </c:pt>
                <c:pt idx="135">
                  <c:v>-2.1852120451098783E-2</c:v>
                </c:pt>
                <c:pt idx="136">
                  <c:v>-1.8852120454125581E-2</c:v>
                </c:pt>
                <c:pt idx="137">
                  <c:v>-1.7852120450283875E-2</c:v>
                </c:pt>
                <c:pt idx="138">
                  <c:v>-1.8833170336171191E-2</c:v>
                </c:pt>
                <c:pt idx="139">
                  <c:v>-3.0243142195490996E-2</c:v>
                </c:pt>
                <c:pt idx="140">
                  <c:v>-2.5934154865160337E-2</c:v>
                </c:pt>
                <c:pt idx="141">
                  <c:v>-2.4934154868594589E-2</c:v>
                </c:pt>
                <c:pt idx="142">
                  <c:v>-1.7540649130458313E-2</c:v>
                </c:pt>
                <c:pt idx="143">
                  <c:v>-3.9914625181645555E-2</c:v>
                </c:pt>
                <c:pt idx="144">
                  <c:v>-2.3785272782427421E-2</c:v>
                </c:pt>
                <c:pt idx="145">
                  <c:v>-3.2391527964220068E-2</c:v>
                </c:pt>
                <c:pt idx="146">
                  <c:v>-2.3391527966024509E-2</c:v>
                </c:pt>
                <c:pt idx="147">
                  <c:v>-2.2868134958645515E-2</c:v>
                </c:pt>
                <c:pt idx="148">
                  <c:v>-1.4965442725865573E-2</c:v>
                </c:pt>
                <c:pt idx="150">
                  <c:v>-2.6369362505400507E-2</c:v>
                </c:pt>
                <c:pt idx="151">
                  <c:v>-2.5315994640194357E-2</c:v>
                </c:pt>
                <c:pt idx="154">
                  <c:v>-3.5405293233103804E-2</c:v>
                </c:pt>
                <c:pt idx="164">
                  <c:v>-1.6110258112202441E-2</c:v>
                </c:pt>
                <c:pt idx="166">
                  <c:v>-2.6753454741324172E-2</c:v>
                </c:pt>
                <c:pt idx="167">
                  <c:v>-2.0753454740101811E-2</c:v>
                </c:pt>
                <c:pt idx="210">
                  <c:v>-1.5013404355802534E-2</c:v>
                </c:pt>
                <c:pt idx="240">
                  <c:v>-9.219958454631267E-3</c:v>
                </c:pt>
                <c:pt idx="241">
                  <c:v>-5.2199584538163606E-3</c:v>
                </c:pt>
                <c:pt idx="316">
                  <c:v>-1.7794603362168204E-2</c:v>
                </c:pt>
                <c:pt idx="325">
                  <c:v>-6.4009031058487292E-2</c:v>
                </c:pt>
                <c:pt idx="346">
                  <c:v>-3.7335475478876244E-3</c:v>
                </c:pt>
                <c:pt idx="348">
                  <c:v>-1.9034057828329023E-2</c:v>
                </c:pt>
                <c:pt idx="349">
                  <c:v>-1.4034057823672411E-2</c:v>
                </c:pt>
                <c:pt idx="350">
                  <c:v>-4.6449502866390928E-3</c:v>
                </c:pt>
                <c:pt idx="352">
                  <c:v>-5.8725741526538429E-3</c:v>
                </c:pt>
                <c:pt idx="354">
                  <c:v>9.2523900059876887E-3</c:v>
                </c:pt>
                <c:pt idx="355">
                  <c:v>-1.4860151568343142E-2</c:v>
                </c:pt>
                <c:pt idx="356">
                  <c:v>-1.0425583407488736E-2</c:v>
                </c:pt>
                <c:pt idx="357">
                  <c:v>-6.281971752797471E-3</c:v>
                </c:pt>
                <c:pt idx="358">
                  <c:v>-1.0250097496419162E-2</c:v>
                </c:pt>
                <c:pt idx="362">
                  <c:v>-1.916179251600883E-3</c:v>
                </c:pt>
                <c:pt idx="368">
                  <c:v>-5.3348378885203426E-3</c:v>
                </c:pt>
                <c:pt idx="369">
                  <c:v>-5.3348378885203426E-3</c:v>
                </c:pt>
                <c:pt idx="372">
                  <c:v>-7.3029125915440654E-3</c:v>
                </c:pt>
                <c:pt idx="373">
                  <c:v>-1.043752463257765E-2</c:v>
                </c:pt>
                <c:pt idx="384">
                  <c:v>-4.4095974314606358E-3</c:v>
                </c:pt>
                <c:pt idx="388">
                  <c:v>-6.3371009257518381E-3</c:v>
                </c:pt>
                <c:pt idx="392">
                  <c:v>-4.9686713535873617E-3</c:v>
                </c:pt>
                <c:pt idx="395">
                  <c:v>-5.5489258499568407E-3</c:v>
                </c:pt>
                <c:pt idx="396">
                  <c:v>-3.4949150512860634E-3</c:v>
                </c:pt>
                <c:pt idx="398">
                  <c:v>-8.37499678319115E-3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5A-4969-A978-0742B0F29D54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2'!$W$21:$W$969</c:f>
              <c:numCache>
                <c:formatCode>General</c:formatCode>
                <c:ptCount val="949"/>
                <c:pt idx="86">
                  <c:v>-1.9717390218940346E-2</c:v>
                </c:pt>
                <c:pt idx="94">
                  <c:v>-1.2960259883686511E-2</c:v>
                </c:pt>
                <c:pt idx="95">
                  <c:v>-3.4705239615210617E-2</c:v>
                </c:pt>
                <c:pt idx="96">
                  <c:v>-2.9705239610554008E-2</c:v>
                </c:pt>
                <c:pt idx="97">
                  <c:v>-1.5109733778097122E-2</c:v>
                </c:pt>
                <c:pt idx="98">
                  <c:v>-2.6941003914601459E-2</c:v>
                </c:pt>
                <c:pt idx="99">
                  <c:v>-3.016016380042574E-2</c:v>
                </c:pt>
                <c:pt idx="100">
                  <c:v>-2.8938195002122725E-2</c:v>
                </c:pt>
                <c:pt idx="101">
                  <c:v>-2.4938195001307818E-2</c:v>
                </c:pt>
                <c:pt idx="102">
                  <c:v>-2.0675290911585542E-2</c:v>
                </c:pt>
                <c:pt idx="103">
                  <c:v>-1.8112246629539228E-2</c:v>
                </c:pt>
                <c:pt idx="104">
                  <c:v>-2.2071659680004182E-2</c:v>
                </c:pt>
                <c:pt idx="105">
                  <c:v>-2.7051360602562271E-2</c:v>
                </c:pt>
                <c:pt idx="106">
                  <c:v>-3.7650336679151117E-2</c:v>
                </c:pt>
                <c:pt idx="107">
                  <c:v>-1.1487709542701983E-2</c:v>
                </c:pt>
                <c:pt idx="108">
                  <c:v>-2.3475816345074996E-2</c:v>
                </c:pt>
                <c:pt idx="109">
                  <c:v>-3.5073401691931169E-2</c:v>
                </c:pt>
                <c:pt idx="110">
                  <c:v>-3.6675616546396436E-2</c:v>
                </c:pt>
                <c:pt idx="113">
                  <c:v>-2.2399107060043374E-2</c:v>
                </c:pt>
                <c:pt idx="114">
                  <c:v>-2.1399107056201669E-2</c:v>
                </c:pt>
                <c:pt idx="115">
                  <c:v>-3.0567011613452575E-2</c:v>
                </c:pt>
                <c:pt idx="116">
                  <c:v>-2.3245481253582286E-2</c:v>
                </c:pt>
                <c:pt idx="119">
                  <c:v>-1.7523643448850636E-2</c:v>
                </c:pt>
                <c:pt idx="121">
                  <c:v>-1.9032102264496639E-2</c:v>
                </c:pt>
                <c:pt idx="122">
                  <c:v>-2.848598799675452E-2</c:v>
                </c:pt>
                <c:pt idx="132">
                  <c:v>-2.7206915315886999E-2</c:v>
                </c:pt>
                <c:pt idx="149">
                  <c:v>-1.4187115945936616E-2</c:v>
                </c:pt>
                <c:pt idx="152">
                  <c:v>-3.1840236956791661E-2</c:v>
                </c:pt>
                <c:pt idx="153">
                  <c:v>-1.627788341160346E-2</c:v>
                </c:pt>
                <c:pt idx="155">
                  <c:v>-1.4971237797649627E-2</c:v>
                </c:pt>
                <c:pt idx="156">
                  <c:v>-2.9313359959399467E-2</c:v>
                </c:pt>
                <c:pt idx="157">
                  <c:v>-2.8284689306016558E-2</c:v>
                </c:pt>
                <c:pt idx="158">
                  <c:v>-3.136427880514886E-2</c:v>
                </c:pt>
                <c:pt idx="159">
                  <c:v>-3.4438175608537423E-2</c:v>
                </c:pt>
                <c:pt idx="160">
                  <c:v>-3.1577858405352544E-2</c:v>
                </c:pt>
                <c:pt idx="161">
                  <c:v>-1.9283031242325395E-2</c:v>
                </c:pt>
                <c:pt idx="162">
                  <c:v>-3.0974821953280815E-2</c:v>
                </c:pt>
                <c:pt idx="163">
                  <c:v>-4.0512882082432533E-2</c:v>
                </c:pt>
                <c:pt idx="165">
                  <c:v>-6.6184387194044778E-3</c:v>
                </c:pt>
                <c:pt idx="168">
                  <c:v>-2.0694298008760697E-2</c:v>
                </c:pt>
                <c:pt idx="169">
                  <c:v>-3.1001829118219422E-2</c:v>
                </c:pt>
                <c:pt idx="170">
                  <c:v>-1.1422516070272573E-2</c:v>
                </c:pt>
                <c:pt idx="171">
                  <c:v>-2.8330890139219828E-2</c:v>
                </c:pt>
                <c:pt idx="172">
                  <c:v>-2.6497969391966407E-2</c:v>
                </c:pt>
                <c:pt idx="173">
                  <c:v>-3.3093165731704344E-2</c:v>
                </c:pt>
                <c:pt idx="174">
                  <c:v>-1.5062527923468978E-2</c:v>
                </c:pt>
                <c:pt idx="175">
                  <c:v>-2.428348345249394E-2</c:v>
                </c:pt>
                <c:pt idx="176">
                  <c:v>-2.8222160541063808E-2</c:v>
                </c:pt>
                <c:pt idx="177">
                  <c:v>-2.3817260750224965E-2</c:v>
                </c:pt>
                <c:pt idx="178">
                  <c:v>-2.3945982163512014E-2</c:v>
                </c:pt>
                <c:pt idx="179">
                  <c:v>-1.4510267446439852E-2</c:v>
                </c:pt>
                <c:pt idx="180">
                  <c:v>-2.9607933942965167E-2</c:v>
                </c:pt>
                <c:pt idx="181">
                  <c:v>-2.4582140711928546E-2</c:v>
                </c:pt>
                <c:pt idx="182">
                  <c:v>-4.0292479307339361E-2</c:v>
                </c:pt>
                <c:pt idx="183">
                  <c:v>-3.4292479306117001E-2</c:v>
                </c:pt>
                <c:pt idx="184">
                  <c:v>-1.6980241925672421E-2</c:v>
                </c:pt>
                <c:pt idx="185">
                  <c:v>-2.3636339314016288E-2</c:v>
                </c:pt>
                <c:pt idx="186">
                  <c:v>-2.4167403953281343E-2</c:v>
                </c:pt>
                <c:pt idx="187">
                  <c:v>-2.1167403949032184E-2</c:v>
                </c:pt>
                <c:pt idx="188">
                  <c:v>-1.8167403952058982E-2</c:v>
                </c:pt>
                <c:pt idx="189">
                  <c:v>-3.507348457393443E-2</c:v>
                </c:pt>
                <c:pt idx="190">
                  <c:v>-1.7723723995046747E-2</c:v>
                </c:pt>
                <c:pt idx="191">
                  <c:v>-2.9132695249781498E-2</c:v>
                </c:pt>
                <c:pt idx="192">
                  <c:v>-2.4873399413996952E-2</c:v>
                </c:pt>
                <c:pt idx="193">
                  <c:v>-1.6873399419643095E-2</c:v>
                </c:pt>
                <c:pt idx="194">
                  <c:v>-1.4873399419235642E-2</c:v>
                </c:pt>
                <c:pt idx="195">
                  <c:v>-1.3873399415393936E-2</c:v>
                </c:pt>
                <c:pt idx="196">
                  <c:v>-2.1994850933885583E-2</c:v>
                </c:pt>
                <c:pt idx="197">
                  <c:v>-1.8994850936912382E-2</c:v>
                </c:pt>
                <c:pt idx="198">
                  <c:v>-2.3294827531427829E-2</c:v>
                </c:pt>
                <c:pt idx="199">
                  <c:v>-1.2256451384313917E-2</c:v>
                </c:pt>
                <c:pt idx="200">
                  <c:v>-1.7561723325354193E-2</c:v>
                </c:pt>
                <c:pt idx="201">
                  <c:v>-1.8146827626561696E-2</c:v>
                </c:pt>
                <c:pt idx="202">
                  <c:v>-3.0827430536468976E-2</c:v>
                </c:pt>
                <c:pt idx="203">
                  <c:v>-1.6355627667826677E-2</c:v>
                </c:pt>
                <c:pt idx="204">
                  <c:v>-3.0915753583488359E-2</c:v>
                </c:pt>
                <c:pt idx="205">
                  <c:v>-2.20039602118733E-2</c:v>
                </c:pt>
                <c:pt idx="206">
                  <c:v>-2.1463116836016097E-2</c:v>
                </c:pt>
                <c:pt idx="207">
                  <c:v>-1.6463116838635442E-2</c:v>
                </c:pt>
                <c:pt idx="208">
                  <c:v>-1.6463116838635442E-2</c:v>
                </c:pt>
                <c:pt idx="209">
                  <c:v>-1.4463116838227989E-2</c:v>
                </c:pt>
                <c:pt idx="211">
                  <c:v>-1.3219460007700596E-2</c:v>
                </c:pt>
                <c:pt idx="212">
                  <c:v>-5.8754127155807708E-3</c:v>
                </c:pt>
                <c:pt idx="213">
                  <c:v>-1.6843270318973241E-2</c:v>
                </c:pt>
                <c:pt idx="214">
                  <c:v>-1.0973578591052731E-2</c:v>
                </c:pt>
                <c:pt idx="217">
                  <c:v>-2.6393198511441347E-2</c:v>
                </c:pt>
                <c:pt idx="218">
                  <c:v>-1.5049147519294939E-2</c:v>
                </c:pt>
                <c:pt idx="219">
                  <c:v>-3.0016994127396026E-2</c:v>
                </c:pt>
                <c:pt idx="220">
                  <c:v>-1.7695426883060864E-2</c:v>
                </c:pt>
                <c:pt idx="221">
                  <c:v>-2.1007320380993746E-2</c:v>
                </c:pt>
                <c:pt idx="222">
                  <c:v>-1.3663267039779745E-2</c:v>
                </c:pt>
                <c:pt idx="223">
                  <c:v>-1.0631106674727926E-2</c:v>
                </c:pt>
                <c:pt idx="224">
                  <c:v>-2.2190568468141981E-2</c:v>
                </c:pt>
                <c:pt idx="225">
                  <c:v>-2.1899664345244343E-2</c:v>
                </c:pt>
                <c:pt idx="226">
                  <c:v>-2.1899664345244343E-2</c:v>
                </c:pt>
                <c:pt idx="227">
                  <c:v>-8.9865247992128652E-3</c:v>
                </c:pt>
                <c:pt idx="228">
                  <c:v>-2.2105570317418798E-2</c:v>
                </c:pt>
                <c:pt idx="235">
                  <c:v>-3.3116481738426984E-3</c:v>
                </c:pt>
                <c:pt idx="236">
                  <c:v>-1.8894079677853205E-2</c:v>
                </c:pt>
                <c:pt idx="237">
                  <c:v>-2.8357383097533578E-2</c:v>
                </c:pt>
                <c:pt idx="242">
                  <c:v>-7.5319003551161685E-3</c:v>
                </c:pt>
                <c:pt idx="243">
                  <c:v>-2.2179031085795036E-2</c:v>
                </c:pt>
                <c:pt idx="244">
                  <c:v>-2.1738802268944764E-2</c:v>
                </c:pt>
                <c:pt idx="245">
                  <c:v>-2.5890452006641501E-2</c:v>
                </c:pt>
                <c:pt idx="246">
                  <c:v>-2.4828375384578369E-2</c:v>
                </c:pt>
                <c:pt idx="247">
                  <c:v>-2.4828375384578369E-2</c:v>
                </c:pt>
                <c:pt idx="248">
                  <c:v>-2.3828375380736663E-2</c:v>
                </c:pt>
                <c:pt idx="249">
                  <c:v>-2.6038288656111037E-2</c:v>
                </c:pt>
                <c:pt idx="250">
                  <c:v>-1.8038288654481222E-2</c:v>
                </c:pt>
                <c:pt idx="251">
                  <c:v>-1.6038288654073769E-2</c:v>
                </c:pt>
                <c:pt idx="252">
                  <c:v>-1.5038288657508021E-2</c:v>
                </c:pt>
                <c:pt idx="253">
                  <c:v>-1.4038288653666315E-2</c:v>
                </c:pt>
                <c:pt idx="256">
                  <c:v>-3.1078756959993799E-2</c:v>
                </c:pt>
                <c:pt idx="257">
                  <c:v>-1.7390935890362079E-2</c:v>
                </c:pt>
                <c:pt idx="258">
                  <c:v>-1.9603116472721411E-2</c:v>
                </c:pt>
                <c:pt idx="259">
                  <c:v>-1.3254769459579799E-2</c:v>
                </c:pt>
                <c:pt idx="260">
                  <c:v>-2.4576732478299348E-2</c:v>
                </c:pt>
                <c:pt idx="261">
                  <c:v>-1.4576732476262079E-2</c:v>
                </c:pt>
                <c:pt idx="262">
                  <c:v>-6.6082695007881054E-3</c:v>
                </c:pt>
                <c:pt idx="263">
                  <c:v>-8.2965033667608268E-3</c:v>
                </c:pt>
                <c:pt idx="264">
                  <c:v>-8.2965033667608268E-3</c:v>
                </c:pt>
                <c:pt idx="265">
                  <c:v>-1.245493125703476E-2</c:v>
                </c:pt>
                <c:pt idx="266">
                  <c:v>-1.5423854785005301E-2</c:v>
                </c:pt>
                <c:pt idx="267">
                  <c:v>-1.2082325131985492E-2</c:v>
                </c:pt>
                <c:pt idx="268">
                  <c:v>-1.5738651397744517E-2</c:v>
                </c:pt>
                <c:pt idx="269">
                  <c:v>-9.9337668936459698E-3</c:v>
                </c:pt>
                <c:pt idx="270">
                  <c:v>-2.6951963077172209E-2</c:v>
                </c:pt>
                <c:pt idx="271">
                  <c:v>-2.760855140934889E-2</c:v>
                </c:pt>
                <c:pt idx="272">
                  <c:v>-2.1824502621295504E-2</c:v>
                </c:pt>
                <c:pt idx="273">
                  <c:v>-8.6873935965672711E-3</c:v>
                </c:pt>
                <c:pt idx="274">
                  <c:v>-3.5761139421206296E-2</c:v>
                </c:pt>
                <c:pt idx="275">
                  <c:v>-3.8208524810382005E-2</c:v>
                </c:pt>
                <c:pt idx="276">
                  <c:v>-1.334280787901791E-2</c:v>
                </c:pt>
                <c:pt idx="277">
                  <c:v>-2.5897294449449514E-2</c:v>
                </c:pt>
                <c:pt idx="278">
                  <c:v>-2.6496199453131173E-2</c:v>
                </c:pt>
                <c:pt idx="279">
                  <c:v>-1.6361395783681138E-3</c:v>
                </c:pt>
                <c:pt idx="280">
                  <c:v>-1.3718532011499055E-2</c:v>
                </c:pt>
                <c:pt idx="281">
                  <c:v>-1.905517142608229E-2</c:v>
                </c:pt>
                <c:pt idx="282">
                  <c:v>-1.4712252092598591E-2</c:v>
                </c:pt>
                <c:pt idx="283">
                  <c:v>-1.5626014157653315E-2</c:v>
                </c:pt>
                <c:pt idx="284">
                  <c:v>-9.2831028515922391E-3</c:v>
                </c:pt>
                <c:pt idx="285">
                  <c:v>-9.3963645264884613E-3</c:v>
                </c:pt>
                <c:pt idx="286">
                  <c:v>-1.7063938053584006E-2</c:v>
                </c:pt>
                <c:pt idx="287">
                  <c:v>-1.3730920027831186E-2</c:v>
                </c:pt>
                <c:pt idx="288">
                  <c:v>-1.8388351907438445E-2</c:v>
                </c:pt>
                <c:pt idx="289">
                  <c:v>-7.3606526480709603E-3</c:v>
                </c:pt>
                <c:pt idx="290">
                  <c:v>-2.1946083816324392E-2</c:v>
                </c:pt>
                <c:pt idx="291">
                  <c:v>-6.2058969286066627E-3</c:v>
                </c:pt>
                <c:pt idx="292">
                  <c:v>-1.9643165664981265E-2</c:v>
                </c:pt>
                <c:pt idx="293">
                  <c:v>-1.8875733441836882E-2</c:v>
                </c:pt>
                <c:pt idx="294">
                  <c:v>5.4911491200599141E-4</c:v>
                </c:pt>
                <c:pt idx="295">
                  <c:v>-2.1464591936910082E-2</c:v>
                </c:pt>
                <c:pt idx="296">
                  <c:v>-2.5344253804659336E-2</c:v>
                </c:pt>
                <c:pt idx="297">
                  <c:v>-1.1593290937351314E-3</c:v>
                </c:pt>
                <c:pt idx="298">
                  <c:v>-1.5632678085309118E-2</c:v>
                </c:pt>
                <c:pt idx="299">
                  <c:v>6.5514581300848418E-3</c:v>
                </c:pt>
                <c:pt idx="300">
                  <c:v>-1.8738090014156179E-2</c:v>
                </c:pt>
                <c:pt idx="301">
                  <c:v>-2.4343494120779356E-2</c:v>
                </c:pt>
                <c:pt idx="302">
                  <c:v>-1.7608642971251816E-2</c:v>
                </c:pt>
                <c:pt idx="303">
                  <c:v>-2.2741910541986377E-2</c:v>
                </c:pt>
                <c:pt idx="304">
                  <c:v>-1.5681325637769552E-2</c:v>
                </c:pt>
                <c:pt idx="305">
                  <c:v>-7.263929012139278E-3</c:v>
                </c:pt>
                <c:pt idx="306">
                  <c:v>-1.0686250677403874E-2</c:v>
                </c:pt>
                <c:pt idx="307">
                  <c:v>3.9917711980021822E-3</c:v>
                </c:pt>
                <c:pt idx="308">
                  <c:v>-1.4860211024534966E-2</c:v>
                </c:pt>
                <c:pt idx="309">
                  <c:v>-2.0589939169763212E-2</c:v>
                </c:pt>
                <c:pt idx="310">
                  <c:v>-1.8384309137156052E-2</c:v>
                </c:pt>
                <c:pt idx="311">
                  <c:v>-9.6121105845138645E-3</c:v>
                </c:pt>
                <c:pt idx="312">
                  <c:v>-9.933114545365343E-3</c:v>
                </c:pt>
                <c:pt idx="313">
                  <c:v>2.3015814752877575E-3</c:v>
                </c:pt>
                <c:pt idx="314">
                  <c:v>-1.3868901625526998E-2</c:v>
                </c:pt>
                <c:pt idx="315">
                  <c:v>-1.7764884618357828E-2</c:v>
                </c:pt>
                <c:pt idx="322">
                  <c:v>-2.1715355661574967E-2</c:v>
                </c:pt>
                <c:pt idx="323">
                  <c:v>-1.6711577016670896E-2</c:v>
                </c:pt>
                <c:pt idx="324">
                  <c:v>-1.2550354088662504E-2</c:v>
                </c:pt>
                <c:pt idx="326">
                  <c:v>-1.3551282600516204E-2</c:v>
                </c:pt>
                <c:pt idx="327">
                  <c:v>-1.5526810042018231E-2</c:v>
                </c:pt>
                <c:pt idx="328">
                  <c:v>-1.491057025096746E-2</c:v>
                </c:pt>
                <c:pt idx="329">
                  <c:v>-8.1353615587760816E-3</c:v>
                </c:pt>
                <c:pt idx="330">
                  <c:v>-1.8097094232565072E-2</c:v>
                </c:pt>
                <c:pt idx="331">
                  <c:v>-9.9442415704580657E-3</c:v>
                </c:pt>
                <c:pt idx="332">
                  <c:v>-1.431890483923956E-2</c:v>
                </c:pt>
                <c:pt idx="333">
                  <c:v>-1.1261921250556754E-2</c:v>
                </c:pt>
                <c:pt idx="334">
                  <c:v>-9.0719956333298497E-3</c:v>
                </c:pt>
                <c:pt idx="335">
                  <c:v>-2.3333683851350498E-2</c:v>
                </c:pt>
                <c:pt idx="336">
                  <c:v>5.5457999988248914E-3</c:v>
                </c:pt>
                <c:pt idx="337">
                  <c:v>-2.1078383554391664E-2</c:v>
                </c:pt>
                <c:pt idx="338">
                  <c:v>-5.6844063528887039E-3</c:v>
                </c:pt>
                <c:pt idx="339">
                  <c:v>-1.4520939200229174E-2</c:v>
                </c:pt>
                <c:pt idx="340">
                  <c:v>-1.3466537869857385E-2</c:v>
                </c:pt>
                <c:pt idx="341">
                  <c:v>-1.1855834822773855E-2</c:v>
                </c:pt>
                <c:pt idx="342">
                  <c:v>-1.8775964932011249E-2</c:v>
                </c:pt>
                <c:pt idx="343">
                  <c:v>-3.4093033549668465E-3</c:v>
                </c:pt>
                <c:pt idx="344">
                  <c:v>-1.1900554679950381E-2</c:v>
                </c:pt>
                <c:pt idx="345">
                  <c:v>-2.7809489487050351E-2</c:v>
                </c:pt>
                <c:pt idx="347">
                  <c:v>5.9618491173975829E-3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5A-4969-A978-0742B0F29D54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2'!$X$21:$X$969</c:f>
              <c:numCache>
                <c:formatCode>General</c:formatCode>
                <c:ptCount val="949"/>
                <c:pt idx="215">
                  <c:v>-2.256940173919306E-2</c:v>
                </c:pt>
                <c:pt idx="216">
                  <c:v>-2.256940173919306E-2</c:v>
                </c:pt>
                <c:pt idx="229">
                  <c:v>-1.8820496550907277E-2</c:v>
                </c:pt>
                <c:pt idx="230">
                  <c:v>-1.8820496550907277E-2</c:v>
                </c:pt>
                <c:pt idx="231">
                  <c:v>-2.0704429871054936E-2</c:v>
                </c:pt>
                <c:pt idx="232">
                  <c:v>-2.0704429871054936E-2</c:v>
                </c:pt>
                <c:pt idx="233">
                  <c:v>-2.1555690693324352E-2</c:v>
                </c:pt>
                <c:pt idx="234">
                  <c:v>-2.1555690693324352E-2</c:v>
                </c:pt>
                <c:pt idx="238">
                  <c:v>-3.1884933922355821E-2</c:v>
                </c:pt>
                <c:pt idx="239">
                  <c:v>-2.0884933923752805E-2</c:v>
                </c:pt>
                <c:pt idx="254">
                  <c:v>-1.8830054741357349E-2</c:v>
                </c:pt>
                <c:pt idx="255">
                  <c:v>-1.8830054741357349E-2</c:v>
                </c:pt>
                <c:pt idx="317">
                  <c:v>-1.7995541553980553E-2</c:v>
                </c:pt>
                <c:pt idx="318">
                  <c:v>-1.5995541553573099E-2</c:v>
                </c:pt>
                <c:pt idx="319">
                  <c:v>-1.5295541549428714E-2</c:v>
                </c:pt>
                <c:pt idx="320">
                  <c:v>-1.2495541547403087E-2</c:v>
                </c:pt>
                <c:pt idx="321">
                  <c:v>-2.7955415523390967E-3</c:v>
                </c:pt>
                <c:pt idx="351">
                  <c:v>-1.1816745630802632E-2</c:v>
                </c:pt>
                <c:pt idx="375">
                  <c:v>-6.2418098408046491E-3</c:v>
                </c:pt>
                <c:pt idx="385">
                  <c:v>-6.1646632041784354E-3</c:v>
                </c:pt>
                <c:pt idx="393">
                  <c:v>-4.5625417952239004E-3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5A-4969-A978-0742B0F29D54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  <c:pt idx="478">
                  <c:v>27985</c:v>
                </c:pt>
              </c:numCache>
            </c:numRef>
          </c:xVal>
          <c:yVal>
            <c:numRef>
              <c:f>'Active 2'!$Y$21:$Y$969</c:f>
              <c:numCache>
                <c:formatCode>General</c:formatCode>
                <c:ptCount val="949"/>
                <c:pt idx="353">
                  <c:v>-1.1045435374739947E-2</c:v>
                </c:pt>
                <c:pt idx="359">
                  <c:v>-9.0024946109976654E-3</c:v>
                </c:pt>
                <c:pt idx="360">
                  <c:v>-8.6162787078178475E-3</c:v>
                </c:pt>
                <c:pt idx="361">
                  <c:v>-1.1230102061467635E-2</c:v>
                </c:pt>
                <c:pt idx="364">
                  <c:v>-7.8452046307639946E-3</c:v>
                </c:pt>
                <c:pt idx="365">
                  <c:v>-9.4229963922904184E-3</c:v>
                </c:pt>
                <c:pt idx="366">
                  <c:v>-7.6481330519158654E-3</c:v>
                </c:pt>
                <c:pt idx="367">
                  <c:v>-7.6941709385483122E-3</c:v>
                </c:pt>
                <c:pt idx="370">
                  <c:v>-7.9015090987248383E-3</c:v>
                </c:pt>
                <c:pt idx="371">
                  <c:v>-7.518854479337464E-3</c:v>
                </c:pt>
                <c:pt idx="374">
                  <c:v>-9.6375246309594771E-3</c:v>
                </c:pt>
                <c:pt idx="376">
                  <c:v>-5.6218011711898844E-3</c:v>
                </c:pt>
                <c:pt idx="377">
                  <c:v>-6.4972126801852124E-3</c:v>
                </c:pt>
                <c:pt idx="378">
                  <c:v>-6.3890822826056341E-3</c:v>
                </c:pt>
                <c:pt idx="379">
                  <c:v>-6.3875079036211195E-3</c:v>
                </c:pt>
                <c:pt idx="380">
                  <c:v>-6.7064801574906428E-3</c:v>
                </c:pt>
                <c:pt idx="381">
                  <c:v>-5.6590040775434843E-3</c:v>
                </c:pt>
                <c:pt idx="382">
                  <c:v>-4.8349924969076988E-3</c:v>
                </c:pt>
                <c:pt idx="383">
                  <c:v>-5.4893508643811505E-3</c:v>
                </c:pt>
                <c:pt idx="386">
                  <c:v>-5.076958130408208E-3</c:v>
                </c:pt>
                <c:pt idx="389">
                  <c:v>-4.682969435225115E-3</c:v>
                </c:pt>
                <c:pt idx="390">
                  <c:v>-4.0967832076232828E-3</c:v>
                </c:pt>
                <c:pt idx="394">
                  <c:v>-3.7256863051742077E-3</c:v>
                </c:pt>
                <c:pt idx="397">
                  <c:v>-3.3683216081926114E-3</c:v>
                </c:pt>
                <c:pt idx="400">
                  <c:v>-2.887647499690376E-3</c:v>
                </c:pt>
                <c:pt idx="401">
                  <c:v>-2.7801587219420214E-3</c:v>
                </c:pt>
                <c:pt idx="402">
                  <c:v>-1.2524467326384438E-3</c:v>
                </c:pt>
                <c:pt idx="403">
                  <c:v>-2.8048525593086862E-3</c:v>
                </c:pt>
                <c:pt idx="404">
                  <c:v>-2.8344845088048298E-3</c:v>
                </c:pt>
                <c:pt idx="405">
                  <c:v>-3.9933172578928214E-4</c:v>
                </c:pt>
                <c:pt idx="406">
                  <c:v>-1.6671647873041061E-3</c:v>
                </c:pt>
                <c:pt idx="407">
                  <c:v>-1.8039019939453012E-3</c:v>
                </c:pt>
                <c:pt idx="408">
                  <c:v>-1.7565289776501347E-3</c:v>
                </c:pt>
                <c:pt idx="409">
                  <c:v>-1.1006712693594004E-3</c:v>
                </c:pt>
                <c:pt idx="410">
                  <c:v>4.6309757348069261E-4</c:v>
                </c:pt>
                <c:pt idx="411">
                  <c:v>1.6445866244281515E-6</c:v>
                </c:pt>
                <c:pt idx="412">
                  <c:v>-1.0231443789508812E-3</c:v>
                </c:pt>
                <c:pt idx="413">
                  <c:v>4.1492938060994078E-4</c:v>
                </c:pt>
                <c:pt idx="414">
                  <c:v>-1.0670460249093128E-4</c:v>
                </c:pt>
                <c:pt idx="415">
                  <c:v>2.6772664304322916E-4</c:v>
                </c:pt>
                <c:pt idx="416">
                  <c:v>1.6933332020360597E-3</c:v>
                </c:pt>
                <c:pt idx="417">
                  <c:v>4.5584705953400501E-4</c:v>
                </c:pt>
                <c:pt idx="418">
                  <c:v>5.2044029327993901E-4</c:v>
                </c:pt>
                <c:pt idx="419">
                  <c:v>8.7987296308413704E-4</c:v>
                </c:pt>
                <c:pt idx="420">
                  <c:v>7.1686104552171059E-4</c:v>
                </c:pt>
                <c:pt idx="421">
                  <c:v>3.2863828972569398E-4</c:v>
                </c:pt>
                <c:pt idx="422">
                  <c:v>1.6064351062788224E-3</c:v>
                </c:pt>
                <c:pt idx="423">
                  <c:v>1.2323807620584007E-3</c:v>
                </c:pt>
                <c:pt idx="424">
                  <c:v>1.3723807585217032E-3</c:v>
                </c:pt>
                <c:pt idx="425">
                  <c:v>1.2728060310085824E-3</c:v>
                </c:pt>
                <c:pt idx="426">
                  <c:v>1.2728060310085824E-3</c:v>
                </c:pt>
                <c:pt idx="427">
                  <c:v>2.2891012044002727E-3</c:v>
                </c:pt>
                <c:pt idx="428">
                  <c:v>3.9066629465317158E-3</c:v>
                </c:pt>
                <c:pt idx="429">
                  <c:v>3.9966629478961034E-3</c:v>
                </c:pt>
                <c:pt idx="430">
                  <c:v>3.3203713036503435E-3</c:v>
                </c:pt>
                <c:pt idx="431">
                  <c:v>4.9028930611690336E-3</c:v>
                </c:pt>
                <c:pt idx="432">
                  <c:v>4.2404169857277671E-3</c:v>
                </c:pt>
                <c:pt idx="433">
                  <c:v>4.6220847336759865E-3</c:v>
                </c:pt>
                <c:pt idx="434">
                  <c:v>5.8152981563341245E-3</c:v>
                </c:pt>
                <c:pt idx="435">
                  <c:v>3.9114926937532744E-3</c:v>
                </c:pt>
                <c:pt idx="436">
                  <c:v>6.3220172988866334E-3</c:v>
                </c:pt>
                <c:pt idx="437">
                  <c:v>5.1336179463003402E-3</c:v>
                </c:pt>
                <c:pt idx="438">
                  <c:v>6.2474613188063331E-3</c:v>
                </c:pt>
                <c:pt idx="439">
                  <c:v>5.0305603201751502E-3</c:v>
                </c:pt>
                <c:pt idx="440">
                  <c:v>5.4010328860866295E-3</c:v>
                </c:pt>
                <c:pt idx="441">
                  <c:v>6.1459817359817166E-3</c:v>
                </c:pt>
                <c:pt idx="442">
                  <c:v>5.6701239885235209E-3</c:v>
                </c:pt>
                <c:pt idx="443">
                  <c:v>6.5467513375126705E-3</c:v>
                </c:pt>
                <c:pt idx="444">
                  <c:v>9.1537022987981179E-3</c:v>
                </c:pt>
                <c:pt idx="445">
                  <c:v>6.3616746010514928E-3</c:v>
                </c:pt>
                <c:pt idx="446">
                  <c:v>5.4128567389786428E-3</c:v>
                </c:pt>
                <c:pt idx="447">
                  <c:v>6.1049656776644094E-3</c:v>
                </c:pt>
                <c:pt idx="448">
                  <c:v>6.2811579055915157E-3</c:v>
                </c:pt>
                <c:pt idx="449">
                  <c:v>6.3908296239858688E-3</c:v>
                </c:pt>
                <c:pt idx="450">
                  <c:v>5.4606199389992775E-3</c:v>
                </c:pt>
                <c:pt idx="451">
                  <c:v>6.291988844607483E-3</c:v>
                </c:pt>
                <c:pt idx="452">
                  <c:v>7.0508587572554269E-3</c:v>
                </c:pt>
                <c:pt idx="453">
                  <c:v>7.5602742686378503E-3</c:v>
                </c:pt>
                <c:pt idx="454">
                  <c:v>7.7915155997424438E-3</c:v>
                </c:pt>
                <c:pt idx="455">
                  <c:v>5.8808864229562344E-3</c:v>
                </c:pt>
                <c:pt idx="456">
                  <c:v>6.9203737799989947E-3</c:v>
                </c:pt>
                <c:pt idx="457">
                  <c:v>7.4682402783255598E-3</c:v>
                </c:pt>
                <c:pt idx="458">
                  <c:v>6.7659576241929052E-3</c:v>
                </c:pt>
                <c:pt idx="459">
                  <c:v>7.0976610086961305E-3</c:v>
                </c:pt>
                <c:pt idx="460">
                  <c:v>9.3438472434735666E-3</c:v>
                </c:pt>
                <c:pt idx="461">
                  <c:v>7.7637001255927342E-3</c:v>
                </c:pt>
                <c:pt idx="462">
                  <c:v>7.9095799869038537E-3</c:v>
                </c:pt>
                <c:pt idx="463">
                  <c:v>6.2371579052478577E-3</c:v>
                </c:pt>
                <c:pt idx="464">
                  <c:v>6.9203737799989947E-3</c:v>
                </c:pt>
                <c:pt idx="465">
                  <c:v>7.4682402783255598E-3</c:v>
                </c:pt>
                <c:pt idx="466">
                  <c:v>6.7659576241929052E-3</c:v>
                </c:pt>
                <c:pt idx="467">
                  <c:v>7.0976610086961305E-3</c:v>
                </c:pt>
                <c:pt idx="468">
                  <c:v>6.8068058054271269E-3</c:v>
                </c:pt>
                <c:pt idx="469">
                  <c:v>9.875275661489203E-3</c:v>
                </c:pt>
                <c:pt idx="470">
                  <c:v>7.9095799869038537E-3</c:v>
                </c:pt>
                <c:pt idx="471">
                  <c:v>8.4320747606095731E-3</c:v>
                </c:pt>
                <c:pt idx="472">
                  <c:v>8.8198042694218916E-3</c:v>
                </c:pt>
                <c:pt idx="473">
                  <c:v>8.7305743422901802E-3</c:v>
                </c:pt>
                <c:pt idx="474">
                  <c:v>7.3443073787063827E-3</c:v>
                </c:pt>
                <c:pt idx="475">
                  <c:v>9.072593316056754E-3</c:v>
                </c:pt>
                <c:pt idx="476">
                  <c:v>1.0563762537873856E-2</c:v>
                </c:pt>
                <c:pt idx="477">
                  <c:v>6.916049752441554E-3</c:v>
                </c:pt>
                <c:pt idx="478">
                  <c:v>1.2844557622653893E-2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5A-4969-A978-0742B0F29D54}"/>
            </c:ext>
          </c:extLst>
        </c:ser>
        <c:ser>
          <c:idx val="7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2'!$AW$2:$AW$81</c:f>
              <c:numCache>
                <c:formatCode>General</c:formatCode>
                <c:ptCount val="80"/>
                <c:pt idx="0">
                  <c:v>-49000</c:v>
                </c:pt>
                <c:pt idx="1">
                  <c:v>-48000</c:v>
                </c:pt>
                <c:pt idx="2">
                  <c:v>-47000</c:v>
                </c:pt>
                <c:pt idx="3">
                  <c:v>-46000</c:v>
                </c:pt>
                <c:pt idx="4">
                  <c:v>-45000</c:v>
                </c:pt>
                <c:pt idx="5">
                  <c:v>-44000</c:v>
                </c:pt>
                <c:pt idx="6">
                  <c:v>-43000</c:v>
                </c:pt>
                <c:pt idx="7">
                  <c:v>-42000</c:v>
                </c:pt>
                <c:pt idx="8">
                  <c:v>-41000</c:v>
                </c:pt>
                <c:pt idx="9">
                  <c:v>-40000</c:v>
                </c:pt>
                <c:pt idx="10">
                  <c:v>-39000</c:v>
                </c:pt>
                <c:pt idx="11">
                  <c:v>-38000</c:v>
                </c:pt>
                <c:pt idx="12">
                  <c:v>-37000</c:v>
                </c:pt>
                <c:pt idx="13">
                  <c:v>-36000</c:v>
                </c:pt>
                <c:pt idx="14">
                  <c:v>-35000</c:v>
                </c:pt>
                <c:pt idx="15">
                  <c:v>-34000</c:v>
                </c:pt>
                <c:pt idx="16">
                  <c:v>-33000</c:v>
                </c:pt>
                <c:pt idx="17">
                  <c:v>-32000</c:v>
                </c:pt>
                <c:pt idx="18">
                  <c:v>-31000</c:v>
                </c:pt>
                <c:pt idx="19">
                  <c:v>-30000</c:v>
                </c:pt>
                <c:pt idx="20">
                  <c:v>-29000</c:v>
                </c:pt>
                <c:pt idx="21">
                  <c:v>-28000</c:v>
                </c:pt>
                <c:pt idx="22">
                  <c:v>-27000</c:v>
                </c:pt>
                <c:pt idx="23">
                  <c:v>-26000</c:v>
                </c:pt>
                <c:pt idx="24">
                  <c:v>-25000</c:v>
                </c:pt>
                <c:pt idx="25">
                  <c:v>-24000</c:v>
                </c:pt>
                <c:pt idx="26">
                  <c:v>-23000</c:v>
                </c:pt>
                <c:pt idx="27">
                  <c:v>-22000</c:v>
                </c:pt>
                <c:pt idx="28">
                  <c:v>-21000</c:v>
                </c:pt>
                <c:pt idx="29">
                  <c:v>-20000</c:v>
                </c:pt>
                <c:pt idx="30">
                  <c:v>-19000</c:v>
                </c:pt>
                <c:pt idx="31">
                  <c:v>-18000</c:v>
                </c:pt>
                <c:pt idx="32">
                  <c:v>-17000</c:v>
                </c:pt>
                <c:pt idx="33">
                  <c:v>-16000</c:v>
                </c:pt>
                <c:pt idx="34">
                  <c:v>-15000</c:v>
                </c:pt>
                <c:pt idx="35">
                  <c:v>-14000</c:v>
                </c:pt>
                <c:pt idx="36">
                  <c:v>-13000</c:v>
                </c:pt>
                <c:pt idx="37">
                  <c:v>-12000</c:v>
                </c:pt>
                <c:pt idx="38">
                  <c:v>-11000</c:v>
                </c:pt>
                <c:pt idx="39">
                  <c:v>-10000</c:v>
                </c:pt>
                <c:pt idx="40">
                  <c:v>-9000</c:v>
                </c:pt>
                <c:pt idx="41">
                  <c:v>-8000</c:v>
                </c:pt>
                <c:pt idx="42">
                  <c:v>-7000</c:v>
                </c:pt>
                <c:pt idx="43">
                  <c:v>-6000</c:v>
                </c:pt>
                <c:pt idx="44">
                  <c:v>-5000</c:v>
                </c:pt>
                <c:pt idx="45">
                  <c:v>-4000</c:v>
                </c:pt>
                <c:pt idx="46">
                  <c:v>-3000</c:v>
                </c:pt>
                <c:pt idx="47">
                  <c:v>-2000</c:v>
                </c:pt>
                <c:pt idx="48">
                  <c:v>-1000</c:v>
                </c:pt>
                <c:pt idx="49">
                  <c:v>0</c:v>
                </c:pt>
                <c:pt idx="50">
                  <c:v>1000</c:v>
                </c:pt>
                <c:pt idx="51">
                  <c:v>2000</c:v>
                </c:pt>
                <c:pt idx="52">
                  <c:v>3000</c:v>
                </c:pt>
                <c:pt idx="53">
                  <c:v>4000</c:v>
                </c:pt>
                <c:pt idx="54">
                  <c:v>5000</c:v>
                </c:pt>
                <c:pt idx="55">
                  <c:v>6000</c:v>
                </c:pt>
                <c:pt idx="56">
                  <c:v>7000</c:v>
                </c:pt>
                <c:pt idx="57">
                  <c:v>8000</c:v>
                </c:pt>
                <c:pt idx="58">
                  <c:v>9000</c:v>
                </c:pt>
                <c:pt idx="59">
                  <c:v>10000</c:v>
                </c:pt>
                <c:pt idx="60">
                  <c:v>11000</c:v>
                </c:pt>
                <c:pt idx="61">
                  <c:v>12000</c:v>
                </c:pt>
                <c:pt idx="62">
                  <c:v>13000</c:v>
                </c:pt>
                <c:pt idx="63">
                  <c:v>14000</c:v>
                </c:pt>
                <c:pt idx="64">
                  <c:v>15000</c:v>
                </c:pt>
                <c:pt idx="65">
                  <c:v>16000</c:v>
                </c:pt>
                <c:pt idx="66">
                  <c:v>17000</c:v>
                </c:pt>
                <c:pt idx="67">
                  <c:v>18000</c:v>
                </c:pt>
                <c:pt idx="68">
                  <c:v>19000</c:v>
                </c:pt>
                <c:pt idx="69">
                  <c:v>20000</c:v>
                </c:pt>
                <c:pt idx="70">
                  <c:v>21000</c:v>
                </c:pt>
                <c:pt idx="71">
                  <c:v>22000</c:v>
                </c:pt>
                <c:pt idx="72">
                  <c:v>23000</c:v>
                </c:pt>
                <c:pt idx="73">
                  <c:v>24000</c:v>
                </c:pt>
                <c:pt idx="74">
                  <c:v>25000</c:v>
                </c:pt>
                <c:pt idx="75">
                  <c:v>26000</c:v>
                </c:pt>
                <c:pt idx="76">
                  <c:v>27000</c:v>
                </c:pt>
                <c:pt idx="77">
                  <c:v>28000</c:v>
                </c:pt>
                <c:pt idx="78">
                  <c:v>29000</c:v>
                </c:pt>
              </c:numCache>
            </c:numRef>
          </c:xVal>
          <c:yVal>
            <c:numRef>
              <c:f>'Active 2'!$AY$2:$AY$81</c:f>
              <c:numCache>
                <c:formatCode>General</c:formatCode>
                <c:ptCount val="80"/>
                <c:pt idx="0">
                  <c:v>1.613860155173881E-2</c:v>
                </c:pt>
                <c:pt idx="1">
                  <c:v>1.3771463742532353E-2</c:v>
                </c:pt>
                <c:pt idx="2">
                  <c:v>1.1466470841334932E-2</c:v>
                </c:pt>
                <c:pt idx="3">
                  <c:v>9.2236228481465121E-3</c:v>
                </c:pt>
                <c:pt idx="4">
                  <c:v>7.0429197629671147E-3</c:v>
                </c:pt>
                <c:pt idx="5">
                  <c:v>4.9243615857967396E-3</c:v>
                </c:pt>
                <c:pt idx="6">
                  <c:v>2.8679483166353797E-3</c:v>
                </c:pt>
                <c:pt idx="7">
                  <c:v>8.7367995548304905E-4</c:v>
                </c:pt>
                <c:pt idx="8">
                  <c:v>-1.0584434976602733E-3</c:v>
                </c:pt>
                <c:pt idx="9">
                  <c:v>-2.9284220427945803E-3</c:v>
                </c:pt>
                <c:pt idx="10">
                  <c:v>-4.7362556799198582E-3</c:v>
                </c:pt>
                <c:pt idx="11">
                  <c:v>-6.4819444090361208E-3</c:v>
                </c:pt>
                <c:pt idx="12">
                  <c:v>-8.1654882301433682E-3</c:v>
                </c:pt>
                <c:pt idx="13">
                  <c:v>-9.7868871432415933E-3</c:v>
                </c:pt>
                <c:pt idx="14">
                  <c:v>-1.1346141148330796E-2</c:v>
                </c:pt>
                <c:pt idx="15">
                  <c:v>-1.2843250245410984E-2</c:v>
                </c:pt>
                <c:pt idx="16">
                  <c:v>-1.4278214434482149E-2</c:v>
                </c:pt>
                <c:pt idx="17">
                  <c:v>-1.5651033715544306E-2</c:v>
                </c:pt>
                <c:pt idx="18">
                  <c:v>-1.696170808859743E-2</c:v>
                </c:pt>
                <c:pt idx="19">
                  <c:v>-1.821023755364154E-2</c:v>
                </c:pt>
                <c:pt idx="20">
                  <c:v>-1.9396622110676633E-2</c:v>
                </c:pt>
                <c:pt idx="21">
                  <c:v>-2.0520861759702712E-2</c:v>
                </c:pt>
                <c:pt idx="22">
                  <c:v>-2.1582956500719761E-2</c:v>
                </c:pt>
                <c:pt idx="23">
                  <c:v>-2.2582906333727792E-2</c:v>
                </c:pt>
                <c:pt idx="24">
                  <c:v>-2.3520711258726811E-2</c:v>
                </c:pt>
                <c:pt idx="25">
                  <c:v>-2.4396371275716814E-2</c:v>
                </c:pt>
                <c:pt idx="26">
                  <c:v>-2.5209886384697788E-2</c:v>
                </c:pt>
                <c:pt idx="27">
                  <c:v>-2.5961256585669751E-2</c:v>
                </c:pt>
                <c:pt idx="28">
                  <c:v>-2.6650481878632684E-2</c:v>
                </c:pt>
                <c:pt idx="29">
                  <c:v>-2.7277562263586609E-2</c:v>
                </c:pt>
                <c:pt idx="30">
                  <c:v>-2.7842497740531512E-2</c:v>
                </c:pt>
                <c:pt idx="31">
                  <c:v>-2.8345288309467396E-2</c:v>
                </c:pt>
                <c:pt idx="32">
                  <c:v>-2.8785933970394258E-2</c:v>
                </c:pt>
                <c:pt idx="33">
                  <c:v>-2.9164434723312108E-2</c:v>
                </c:pt>
                <c:pt idx="34">
                  <c:v>-2.9480790568220928E-2</c:v>
                </c:pt>
                <c:pt idx="35">
                  <c:v>-2.9735001505120741E-2</c:v>
                </c:pt>
                <c:pt idx="36">
                  <c:v>-2.9927067534011524E-2</c:v>
                </c:pt>
                <c:pt idx="37">
                  <c:v>-3.0056988654893296E-2</c:v>
                </c:pt>
                <c:pt idx="38">
                  <c:v>-3.0124764867766041E-2</c:v>
                </c:pt>
                <c:pt idx="39">
                  <c:v>-3.0130396172629779E-2</c:v>
                </c:pt>
                <c:pt idx="40">
                  <c:v>-3.0073882569484487E-2</c:v>
                </c:pt>
                <c:pt idx="41">
                  <c:v>-2.9955224058330183E-2</c:v>
                </c:pt>
                <c:pt idx="42">
                  <c:v>-2.9774420639166854E-2</c:v>
                </c:pt>
                <c:pt idx="43">
                  <c:v>-2.9531472311994513E-2</c:v>
                </c:pt>
                <c:pt idx="44">
                  <c:v>-2.922637907681315E-2</c:v>
                </c:pt>
                <c:pt idx="45">
                  <c:v>-2.8859140933622764E-2</c:v>
                </c:pt>
                <c:pt idx="46">
                  <c:v>-2.8429757882423363E-2</c:v>
                </c:pt>
                <c:pt idx="47">
                  <c:v>-2.7938229923214944E-2</c:v>
                </c:pt>
                <c:pt idx="48">
                  <c:v>-2.7384557055997502E-2</c:v>
                </c:pt>
                <c:pt idx="49">
                  <c:v>-2.6768739280771045E-2</c:v>
                </c:pt>
                <c:pt idx="50">
                  <c:v>-2.6090776597535566E-2</c:v>
                </c:pt>
                <c:pt idx="51">
                  <c:v>-2.5350669006291071E-2</c:v>
                </c:pt>
                <c:pt idx="52">
                  <c:v>-2.4548416507037554E-2</c:v>
                </c:pt>
                <c:pt idx="53">
                  <c:v>-2.3684019099775019E-2</c:v>
                </c:pt>
                <c:pt idx="54">
                  <c:v>-2.2757476784503468E-2</c:v>
                </c:pt>
                <c:pt idx="55">
                  <c:v>-2.1768789561222895E-2</c:v>
                </c:pt>
                <c:pt idx="56">
                  <c:v>-2.0717957429933303E-2</c:v>
                </c:pt>
                <c:pt idx="57">
                  <c:v>-1.9604980390634692E-2</c:v>
                </c:pt>
                <c:pt idx="58">
                  <c:v>-1.8429858443327063E-2</c:v>
                </c:pt>
                <c:pt idx="59">
                  <c:v>-1.7192591588010415E-2</c:v>
                </c:pt>
                <c:pt idx="60">
                  <c:v>-1.5893179824684744E-2</c:v>
                </c:pt>
                <c:pt idx="61">
                  <c:v>-1.4531623153350059E-2</c:v>
                </c:pt>
                <c:pt idx="62">
                  <c:v>-1.3107921574006358E-2</c:v>
                </c:pt>
                <c:pt idx="63">
                  <c:v>-1.162207508665363E-2</c:v>
                </c:pt>
                <c:pt idx="64">
                  <c:v>-1.0074083691291889E-2</c:v>
                </c:pt>
                <c:pt idx="65">
                  <c:v>-8.4639473879211235E-3</c:v>
                </c:pt>
                <c:pt idx="66">
                  <c:v>-6.7916661765413458E-3</c:v>
                </c:pt>
                <c:pt idx="67">
                  <c:v>-5.0572400571525424E-3</c:v>
                </c:pt>
                <c:pt idx="68">
                  <c:v>-3.2606690297547238E-3</c:v>
                </c:pt>
                <c:pt idx="69">
                  <c:v>-1.4019530943478846E-3</c:v>
                </c:pt>
                <c:pt idx="70">
                  <c:v>5.1890774906797332E-4</c:v>
                </c:pt>
                <c:pt idx="71">
                  <c:v>2.50191350049285E-3</c:v>
                </c:pt>
                <c:pt idx="72">
                  <c:v>4.5470641599267437E-3</c:v>
                </c:pt>
                <c:pt idx="73">
                  <c:v>6.6543597273696579E-3</c:v>
                </c:pt>
                <c:pt idx="74">
                  <c:v>8.8238002028215926E-3</c:v>
                </c:pt>
                <c:pt idx="75">
                  <c:v>1.1055385586282544E-2</c:v>
                </c:pt>
                <c:pt idx="76">
                  <c:v>1.3349115877752515E-2</c:v>
                </c:pt>
                <c:pt idx="77">
                  <c:v>1.5704991077231504E-2</c:v>
                </c:pt>
                <c:pt idx="78">
                  <c:v>1.8123011184719515E-2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5A-4969-A978-0742B0F29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62296"/>
        <c:axId val="1"/>
      </c:scatterChart>
      <c:valAx>
        <c:axId val="565562296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59583323112647"/>
              <c:y val="0.89646676741164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651253873639617E-2"/>
              <c:y val="0.39646570693814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562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021855912870701"/>
          <c:y val="0.93687107293406502"/>
          <c:w val="0.44548352016745563"/>
          <c:h val="5.0505050505050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447675</xdr:colOff>
      <xdr:row>18</xdr:row>
      <xdr:rowOff>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DB43AA66-7C0D-3054-5AD1-92ECA7FF2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28575</xdr:rowOff>
    </xdr:from>
    <xdr:to>
      <xdr:col>27</xdr:col>
      <xdr:colOff>390525</xdr:colOff>
      <xdr:row>17</xdr:row>
      <xdr:rowOff>171450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406D3D5-2CD8-CB52-4BC6-6D11C9F84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647700</xdr:colOff>
      <xdr:row>18</xdr:row>
      <xdr:rowOff>19049</xdr:rowOff>
    </xdr:to>
    <xdr:graphicFrame macro="">
      <xdr:nvGraphicFramePr>
        <xdr:cNvPr id="3086" name="Chart 1">
          <a:extLst>
            <a:ext uri="{FF2B5EF4-FFF2-40B4-BE49-F238E27FC236}">
              <a16:creationId xmlns:a16="http://schemas.microsoft.com/office/drawing/2014/main" id="{07C2E23A-490A-5420-9992-0601F7E0B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0</xdr:row>
      <xdr:rowOff>57150</xdr:rowOff>
    </xdr:from>
    <xdr:to>
      <xdr:col>27</xdr:col>
      <xdr:colOff>85725</xdr:colOff>
      <xdr:row>17</xdr:row>
      <xdr:rowOff>200025</xdr:rowOff>
    </xdr:to>
    <xdr:graphicFrame macro="">
      <xdr:nvGraphicFramePr>
        <xdr:cNvPr id="3087" name="Chart 2">
          <a:extLst>
            <a:ext uri="{FF2B5EF4-FFF2-40B4-BE49-F238E27FC236}">
              <a16:creationId xmlns:a16="http://schemas.microsoft.com/office/drawing/2014/main" id="{D7DC049E-0000-0C40-A91C-6CE86D854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552450</xdr:colOff>
      <xdr:row>0</xdr:row>
      <xdr:rowOff>0</xdr:rowOff>
    </xdr:from>
    <xdr:to>
      <xdr:col>46</xdr:col>
      <xdr:colOff>161925</xdr:colOff>
      <xdr:row>18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BAB732D-3C6F-706A-BA44-1A25A5C69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514350</xdr:colOff>
      <xdr:row>19</xdr:row>
      <xdr:rowOff>123825</xdr:rowOff>
    </xdr:from>
    <xdr:to>
      <xdr:col>45</xdr:col>
      <xdr:colOff>533400</xdr:colOff>
      <xdr:row>43</xdr:row>
      <xdr:rowOff>9525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28A348C-0A57-2271-7BD8-7C1328A2C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795" TargetMode="External"/><Relationship Id="rId18" Type="http://schemas.openxmlformats.org/officeDocument/2006/relationships/hyperlink" Target="http://www.konkoly.hu/cgi-bin/IBVS?328" TargetMode="External"/><Relationship Id="rId26" Type="http://schemas.openxmlformats.org/officeDocument/2006/relationships/hyperlink" Target="http://www.konkoly.hu/cgi-bin/IBVS?1249" TargetMode="External"/><Relationship Id="rId39" Type="http://schemas.openxmlformats.org/officeDocument/2006/relationships/hyperlink" Target="http://www.konkoly.hu/cgi-bin/IBVS?5636" TargetMode="External"/><Relationship Id="rId21" Type="http://schemas.openxmlformats.org/officeDocument/2006/relationships/hyperlink" Target="http://www.konkoly.hu/cgi-bin/IBVS?328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ar.astro.cz/oejv/issues/oejv0003.pdf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www.konkoly.hu/cgi-bin/IBVS?5746" TargetMode="External"/><Relationship Id="rId55" Type="http://schemas.openxmlformats.org/officeDocument/2006/relationships/hyperlink" Target="http://www.aavso.org/sites/default/files/jaavso/v36n2/186.pdf" TargetMode="External"/><Relationship Id="rId63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187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www.konkoly.hu/cgi-bin/IBVS?795" TargetMode="External"/><Relationship Id="rId29" Type="http://schemas.openxmlformats.org/officeDocument/2006/relationships/hyperlink" Target="http://www.bav-astro.de/sfs/BAVM_link.php?BAVMnr=13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21" TargetMode="External"/><Relationship Id="rId11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konkoly.hu/cgi-bin/IBVS?637" TargetMode="External"/><Relationship Id="rId32" Type="http://schemas.openxmlformats.org/officeDocument/2006/relationships/hyperlink" Target="http://www.konkoly.hu/cgi-bin/IBVS?5371" TargetMode="External"/><Relationship Id="rId37" Type="http://schemas.openxmlformats.org/officeDocument/2006/relationships/hyperlink" Target="http://www.konkoly.hu/cgi-bin/IBVS?5493" TargetMode="External"/><Relationship Id="rId40" Type="http://schemas.openxmlformats.org/officeDocument/2006/relationships/hyperlink" Target="http://www.konkoly.hu/cgi-bin/IBVS?5636" TargetMode="External"/><Relationship Id="rId45" Type="http://schemas.openxmlformats.org/officeDocument/2006/relationships/hyperlink" Target="http://var.astro.cz/oejv/issues/oejv0003.pdf" TargetMode="External"/><Relationship Id="rId53" Type="http://schemas.openxmlformats.org/officeDocument/2006/relationships/hyperlink" Target="http://www.aavso.org/sites/default/files/jaavso/v36n2/171.pdf" TargetMode="External"/><Relationship Id="rId58" Type="http://schemas.openxmlformats.org/officeDocument/2006/relationships/hyperlink" Target="http://www.bav-astro.de/sfs/BAVM_link.php?BAVMnr=203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187" TargetMode="External"/><Relationship Id="rId15" Type="http://schemas.openxmlformats.org/officeDocument/2006/relationships/hyperlink" Target="http://www.konkoly.hu/cgi-bin/IBVS?795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vsolj.cetus-net.org/no47.pdf" TargetMode="External"/><Relationship Id="rId36" Type="http://schemas.openxmlformats.org/officeDocument/2006/relationships/hyperlink" Target="http://www.konkoly.hu/cgi-bin/IBVS?5636" TargetMode="External"/><Relationship Id="rId49" Type="http://schemas.openxmlformats.org/officeDocument/2006/relationships/hyperlink" Target="http://www.konkoly.hu/cgi-bin/IBVS?5746" TargetMode="External"/><Relationship Id="rId57" Type="http://schemas.openxmlformats.org/officeDocument/2006/relationships/hyperlink" Target="http://www.bav-astro.de/sfs/BAVM_link.php?BAVMnr=203" TargetMode="External"/><Relationship Id="rId61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795" TargetMode="External"/><Relationship Id="rId19" Type="http://schemas.openxmlformats.org/officeDocument/2006/relationships/hyperlink" Target="http://www.konkoly.hu/cgi-bin/IBVS?795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636" TargetMode="External"/><Relationship Id="rId52" Type="http://schemas.openxmlformats.org/officeDocument/2006/relationships/hyperlink" Target="http://www.aavso.org/sites/default/files/jaavso/v36n2/171.pdf" TargetMode="External"/><Relationship Id="rId60" Type="http://schemas.openxmlformats.org/officeDocument/2006/relationships/hyperlink" Target="http://www.konkoly.hu/cgi-bin/IBVS?5960" TargetMode="External"/><Relationship Id="rId6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795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www.konkoly.hu/cgi-bin/IBVS?4840" TargetMode="External"/><Relationship Id="rId35" Type="http://schemas.openxmlformats.org/officeDocument/2006/relationships/hyperlink" Target="http://www.bav-astro.de/sfs/BAVM_link.php?BAVMnr=172" TargetMode="External"/><Relationship Id="rId43" Type="http://schemas.openxmlformats.org/officeDocument/2006/relationships/hyperlink" Target="http://vsolj.cetus-net.org/no44.pdf" TargetMode="External"/><Relationship Id="rId48" Type="http://schemas.openxmlformats.org/officeDocument/2006/relationships/hyperlink" Target="http://vsolj.cetus-net.org/no45.pdf" TargetMode="External"/><Relationship Id="rId56" Type="http://schemas.openxmlformats.org/officeDocument/2006/relationships/hyperlink" Target="http://www.aavso.org/sites/default/files/jaavso/v37n1/44.pdf" TargetMode="External"/><Relationship Id="rId64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795" TargetMode="External"/><Relationship Id="rId51" Type="http://schemas.openxmlformats.org/officeDocument/2006/relationships/hyperlink" Target="http://www.aavso.org/sites/default/files/jaavso/v36n2/171.pdf" TargetMode="External"/><Relationship Id="rId3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795" TargetMode="External"/><Relationship Id="rId17" Type="http://schemas.openxmlformats.org/officeDocument/2006/relationships/hyperlink" Target="http://www.konkoly.hu/cgi-bin/IBVS?328" TargetMode="External"/><Relationship Id="rId25" Type="http://schemas.openxmlformats.org/officeDocument/2006/relationships/hyperlink" Target="http://www.konkoly.hu/cgi-bin/IBVS?954" TargetMode="External"/><Relationship Id="rId33" Type="http://schemas.openxmlformats.org/officeDocument/2006/relationships/hyperlink" Target="http://www.konkoly.hu/cgi-bin/IBVS?5399" TargetMode="External"/><Relationship Id="rId38" Type="http://schemas.openxmlformats.org/officeDocument/2006/relationships/hyperlink" Target="http://www.konkoly.hu/cgi-bin/IBVS?5636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bav-astro.de/sfs/BAVM_link.php?BAVMnr=212" TargetMode="External"/><Relationship Id="rId67" Type="http://schemas.openxmlformats.org/officeDocument/2006/relationships/printerSettings" Target="../printerSettings/printerSettings3.bin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bav-astro.de/sfs/BAVM_link.php?BAVMnr=173" TargetMode="External"/><Relationship Id="rId54" Type="http://schemas.openxmlformats.org/officeDocument/2006/relationships/hyperlink" Target="http://www.konkoly.hu/cgi-bin/IBVS?5820" TargetMode="External"/><Relationship Id="rId6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I679"/>
  <sheetViews>
    <sheetView tabSelected="1" workbookViewId="0">
      <pane xSplit="14" ySplit="22" topLeftCell="O485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RowHeight="12.75"/>
  <cols>
    <col min="1" max="1" width="16.7109375" style="1" customWidth="1"/>
    <col min="2" max="2" width="4.85546875" style="1" customWidth="1"/>
    <col min="3" max="3" width="13.28515625" style="1" customWidth="1"/>
    <col min="4" max="4" width="11.28515625" style="1" customWidth="1"/>
    <col min="5" max="5" width="11.42578125" style="1" customWidth="1"/>
    <col min="6" max="6" width="16.85546875" style="1" customWidth="1"/>
    <col min="7" max="7" width="9.5703125" style="1" customWidth="1"/>
    <col min="8" max="11" width="8.28515625" style="1" customWidth="1"/>
    <col min="12" max="15" width="7.140625" style="1" customWidth="1"/>
    <col min="16" max="18" width="10.7109375" style="1" customWidth="1"/>
    <col min="19" max="19" width="9.140625" style="99"/>
    <col min="20" max="20" width="11.42578125" style="1" bestFit="1" customWidth="1"/>
    <col min="21" max="16384" width="9.140625" style="1"/>
  </cols>
  <sheetData>
    <row r="1" spans="1:7" ht="20.25">
      <c r="A1" s="15" t="s">
        <v>143</v>
      </c>
      <c r="E1" s="13"/>
      <c r="F1" s="13"/>
    </row>
    <row r="2" spans="1:7" ht="12.95" customHeight="1">
      <c r="A2" s="7" t="s">
        <v>32</v>
      </c>
      <c r="B2" s="1" t="s">
        <v>14</v>
      </c>
      <c r="D2" s="11"/>
      <c r="E2" s="229" t="s">
        <v>1577</v>
      </c>
      <c r="F2" s="236" t="s">
        <v>1580</v>
      </c>
      <c r="G2" s="12"/>
    </row>
    <row r="3" spans="1:7" ht="12.95" customHeight="1" thickBot="1">
      <c r="A3" s="7"/>
      <c r="C3" s="59" t="s">
        <v>182</v>
      </c>
      <c r="D3" s="227"/>
      <c r="E3" s="230" t="s">
        <v>157</v>
      </c>
      <c r="F3" s="232">
        <v>1</v>
      </c>
      <c r="G3" s="12"/>
    </row>
    <row r="4" spans="1:7" ht="12.95" customHeight="1" thickBot="1">
      <c r="A4" s="8" t="s">
        <v>33</v>
      </c>
      <c r="B4" s="11"/>
      <c r="C4" s="14">
        <v>40872.29</v>
      </c>
      <c r="D4" s="228">
        <v>0.69565759999999999</v>
      </c>
      <c r="E4" s="230" t="s">
        <v>158</v>
      </c>
      <c r="F4" s="233">
        <f ca="1">NOW()+15018.5+$C$5/24</f>
        <v>60676.829352083332</v>
      </c>
      <c r="G4" s="12"/>
    </row>
    <row r="5" spans="1:7" ht="12.95" customHeight="1">
      <c r="A5" s="29" t="s">
        <v>152</v>
      </c>
      <c r="B5" s="7"/>
      <c r="C5" s="37">
        <v>-9.5</v>
      </c>
      <c r="D5" s="7" t="s">
        <v>153</v>
      </c>
      <c r="E5" s="230" t="s">
        <v>159</v>
      </c>
      <c r="F5" s="233">
        <f ca="1">ROUND(2*($F$4-$C$7)/$C$8,0)/2+$F$3</f>
        <v>28470</v>
      </c>
      <c r="G5" s="12"/>
    </row>
    <row r="6" spans="1:7" ht="12.95" customHeight="1">
      <c r="A6" s="8" t="s">
        <v>34</v>
      </c>
      <c r="D6" s="11"/>
      <c r="E6" s="230" t="s">
        <v>160</v>
      </c>
      <c r="F6" s="233">
        <f ca="1">ROUND(2*($F$4-$C$15)/$C$16,0)/2+$F$3</f>
        <v>484.5</v>
      </c>
      <c r="G6" s="12"/>
    </row>
    <row r="7" spans="1:7" ht="12.95" customHeight="1">
      <c r="A7" s="7" t="s">
        <v>15</v>
      </c>
      <c r="C7" s="1">
        <v>40872.29</v>
      </c>
      <c r="D7" s="11"/>
      <c r="E7" s="230" t="s">
        <v>1578</v>
      </c>
      <c r="F7" s="234">
        <f ca="1">+$C$15+$C$16*$F$6-15018.5-$C$5/24</f>
        <v>45659.313761938763</v>
      </c>
      <c r="G7" s="12"/>
    </row>
    <row r="8" spans="1:7" ht="12.95" customHeight="1">
      <c r="A8" s="7" t="s">
        <v>23</v>
      </c>
      <c r="C8" s="1">
        <v>0.69565759999999999</v>
      </c>
      <c r="D8" s="16" t="s">
        <v>139</v>
      </c>
      <c r="E8" s="231" t="s">
        <v>1579</v>
      </c>
      <c r="F8" s="235">
        <f ca="1">+($C$15+$C$16*$F$6)-($C$16/2)-15018.5-$C$5/24</f>
        <v>45658.965929796701</v>
      </c>
      <c r="G8" s="12"/>
    </row>
    <row r="9" spans="1:7" ht="12.95" customHeight="1">
      <c r="A9" s="29" t="s">
        <v>154</v>
      </c>
      <c r="B9" s="37">
        <v>400</v>
      </c>
      <c r="C9" s="29" t="str">
        <f>"F"&amp;B9</f>
        <v>F400</v>
      </c>
      <c r="D9" s="29" t="str">
        <f>"G"&amp;B9</f>
        <v>G400</v>
      </c>
      <c r="E9" s="2"/>
      <c r="F9" s="2"/>
    </row>
    <row r="10" spans="1:7" ht="12.95" customHeight="1" thickBot="1">
      <c r="A10" s="7"/>
      <c r="C10" s="10" t="s">
        <v>40</v>
      </c>
      <c r="D10" s="10" t="s">
        <v>41</v>
      </c>
      <c r="E10" s="13"/>
    </row>
    <row r="11" spans="1:7" ht="12.95" customHeight="1">
      <c r="A11" s="7" t="s">
        <v>35</v>
      </c>
      <c r="C11" s="38">
        <f ca="1">INTERCEPT(INDIRECT(D9):G547,INDIRECT(C9):F547)</f>
        <v>-8.6408249700367618E-2</v>
      </c>
      <c r="D11" s="11">
        <f>+E11*F11</f>
        <v>-7.2401656769269917E-3</v>
      </c>
      <c r="E11" s="17">
        <v>-7240.1656769269921</v>
      </c>
      <c r="F11" s="12">
        <v>9.9999999999999995E-7</v>
      </c>
    </row>
    <row r="12" spans="1:7" ht="12.95" customHeight="1">
      <c r="A12" s="7" t="s">
        <v>36</v>
      </c>
      <c r="C12" s="59">
        <f ca="1">SLOPE(INDIRECT(D9):G547,INDIRECT(C9):F547)</f>
        <v>6.6841235401308297E-6</v>
      </c>
      <c r="D12" s="11">
        <f>+E12*F12</f>
        <v>1.2100933119598921E-7</v>
      </c>
      <c r="E12" s="18">
        <v>0.12100933119598922</v>
      </c>
      <c r="F12" s="12">
        <v>9.9999999999999995E-7</v>
      </c>
    </row>
    <row r="13" spans="1:7" ht="12.95" customHeight="1" thickBot="1">
      <c r="A13" s="7" t="s">
        <v>37</v>
      </c>
      <c r="D13" s="11">
        <f>+E13*F13</f>
        <v>1.0180353300985741E-10</v>
      </c>
      <c r="E13" s="19">
        <v>1.0180353300985741</v>
      </c>
      <c r="F13" s="12">
        <v>1E-10</v>
      </c>
    </row>
    <row r="14" spans="1:7" ht="12.95" customHeight="1">
      <c r="A14" s="7" t="s">
        <v>38</v>
      </c>
      <c r="C14" s="16"/>
      <c r="E14" s="2">
        <f>SUM(T21:T547)</f>
        <v>0.21307057320625153</v>
      </c>
    </row>
    <row r="15" spans="1:7" ht="12.95" customHeight="1">
      <c r="A15" s="9" t="s">
        <v>39</v>
      </c>
      <c r="B15" s="7"/>
      <c r="C15" s="26">
        <f ca="1">(C7+C11)+(C8+C12)*INT(MAX(F21:F3525))</f>
        <v>60340.368582947573</v>
      </c>
      <c r="D15" s="28">
        <f>+C7+INT(MAX(F21:F1580))*C8+D11+D12*INT(MAX(F21:F4015))+D13*INT(MAX(F21:F4042)^2)</f>
        <v>60340.343810758277</v>
      </c>
      <c r="E15" s="30"/>
      <c r="F15" s="37"/>
    </row>
    <row r="16" spans="1:7" ht="12.95" customHeight="1">
      <c r="A16" s="8" t="s">
        <v>21</v>
      </c>
      <c r="B16" s="7"/>
      <c r="C16" s="27">
        <f ca="1">+C8+C12</f>
        <v>0.69566428412354009</v>
      </c>
      <c r="D16" s="28">
        <f>+C8+D12+2*D13*F90</f>
        <v>0.69565602435165008</v>
      </c>
      <c r="E16" s="30"/>
      <c r="F16" s="38"/>
    </row>
    <row r="17" spans="1:20" ht="12.95" customHeight="1" thickBot="1">
      <c r="A17" s="30" t="s">
        <v>142</v>
      </c>
      <c r="B17" s="7"/>
      <c r="C17" s="7">
        <f>COUNT(C21:C2183)</f>
        <v>482</v>
      </c>
      <c r="D17" s="7"/>
      <c r="E17" s="30"/>
      <c r="F17" s="38"/>
    </row>
    <row r="18" spans="1:20" ht="12.95" customHeight="1" thickTop="1" thickBot="1">
      <c r="A18" s="8" t="s">
        <v>155</v>
      </c>
      <c r="B18" s="7"/>
      <c r="C18" s="57">
        <f ca="1">+C15</f>
        <v>60340.368582947573</v>
      </c>
      <c r="D18" s="58">
        <f ca="1">C16</f>
        <v>0.69566428412354009</v>
      </c>
      <c r="E18" s="30"/>
      <c r="F18" s="28"/>
    </row>
    <row r="19" spans="1:20" ht="12.95" customHeight="1" thickBot="1">
      <c r="A19" s="54" t="s">
        <v>156</v>
      </c>
      <c r="B19" s="54"/>
      <c r="C19" s="55">
        <f>+D15</f>
        <v>60340.343810758277</v>
      </c>
      <c r="D19" s="56">
        <f>+D16</f>
        <v>0.69565602435165008</v>
      </c>
      <c r="E19" s="30"/>
      <c r="F19" s="39"/>
      <c r="H19" s="1" t="s">
        <v>27</v>
      </c>
      <c r="I19" s="1" t="s">
        <v>28</v>
      </c>
      <c r="J19" s="1" t="s">
        <v>29</v>
      </c>
    </row>
    <row r="20" spans="1:20" ht="12.95" customHeight="1" thickBot="1">
      <c r="A20" s="3" t="s">
        <v>24</v>
      </c>
      <c r="B20" s="3" t="s">
        <v>26</v>
      </c>
      <c r="C20" s="3" t="s">
        <v>25</v>
      </c>
      <c r="D20" s="3" t="s">
        <v>42</v>
      </c>
      <c r="E20" s="3" t="s">
        <v>19</v>
      </c>
      <c r="F20" s="3" t="s">
        <v>18</v>
      </c>
      <c r="G20" s="3" t="s">
        <v>22</v>
      </c>
      <c r="H20" s="6" t="s">
        <v>177</v>
      </c>
      <c r="I20" s="6" t="s">
        <v>149</v>
      </c>
      <c r="J20" s="6" t="s">
        <v>178</v>
      </c>
      <c r="K20" s="6" t="s">
        <v>179</v>
      </c>
      <c r="L20" s="6" t="s">
        <v>180</v>
      </c>
      <c r="M20" s="6" t="s">
        <v>181</v>
      </c>
      <c r="N20" s="6" t="s">
        <v>30</v>
      </c>
      <c r="O20" s="3" t="s">
        <v>31</v>
      </c>
      <c r="P20" s="3" t="s">
        <v>13</v>
      </c>
      <c r="Q20" s="53" t="s">
        <v>174</v>
      </c>
      <c r="R20" s="3" t="s">
        <v>47</v>
      </c>
      <c r="S20" s="3" t="s">
        <v>48</v>
      </c>
      <c r="T20" s="3" t="s">
        <v>49</v>
      </c>
    </row>
    <row r="21" spans="1:20" ht="12.95" customHeight="1">
      <c r="A21" s="78" t="s">
        <v>201</v>
      </c>
      <c r="B21" s="131" t="s">
        <v>127</v>
      </c>
      <c r="C21" s="83">
        <v>11379.032999999999</v>
      </c>
      <c r="D21" s="83" t="s">
        <v>149</v>
      </c>
      <c r="E21" s="84">
        <f t="shared" ref="E21:E84" si="0">(C21-C$7)/C$8</f>
        <v>-42396.226246935279</v>
      </c>
      <c r="F21" s="2">
        <f t="shared" ref="F21:F52" si="1">ROUND(2*E21,0)/2</f>
        <v>-42396</v>
      </c>
      <c r="G21" s="2">
        <f t="shared" ref="G21:G84" si="2">C21-(C$7+C$8*F21)</f>
        <v>-0.15739040000335081</v>
      </c>
      <c r="H21" s="2">
        <f t="shared" ref="H21:H52" si="3">G21</f>
        <v>-0.15739040000335081</v>
      </c>
      <c r="I21" s="2"/>
      <c r="J21" s="2"/>
      <c r="K21" s="2"/>
      <c r="L21" s="2"/>
      <c r="N21" s="2"/>
      <c r="O21" s="2"/>
      <c r="P21" s="85" t="s">
        <v>1493</v>
      </c>
      <c r="Q21" s="4"/>
      <c r="R21" s="2">
        <f t="shared" ref="R21:R52" si="4">+(O21-I21)^2</f>
        <v>0</v>
      </c>
      <c r="S21" s="100">
        <v>0.1</v>
      </c>
      <c r="T21" s="2">
        <f t="shared" ref="T21:T84" si="5">+R21*S21</f>
        <v>0</v>
      </c>
    </row>
    <row r="22" spans="1:20" ht="12.95" customHeight="1">
      <c r="A22" s="59" t="s">
        <v>201</v>
      </c>
      <c r="B22" s="132" t="s">
        <v>127</v>
      </c>
      <c r="C22" s="34">
        <v>12631.208000000001</v>
      </c>
      <c r="D22" s="34" t="s">
        <v>149</v>
      </c>
      <c r="E22" s="32">
        <f t="shared" si="0"/>
        <v>-40596.238724337956</v>
      </c>
      <c r="F22" s="1">
        <f t="shared" si="1"/>
        <v>-40596</v>
      </c>
      <c r="G22" s="1">
        <f t="shared" si="2"/>
        <v>-0.1660704000005353</v>
      </c>
      <c r="H22" s="1">
        <f t="shared" si="3"/>
        <v>-0.1660704000005353</v>
      </c>
      <c r="K22" s="2"/>
      <c r="N22" s="2"/>
      <c r="O22" s="2"/>
      <c r="P22" s="86" t="s">
        <v>1494</v>
      </c>
      <c r="Q22" s="5"/>
      <c r="R22" s="1">
        <f t="shared" si="4"/>
        <v>0</v>
      </c>
      <c r="S22" s="99">
        <v>0.1</v>
      </c>
      <c r="T22" s="1">
        <f t="shared" si="5"/>
        <v>0</v>
      </c>
    </row>
    <row r="23" spans="1:20" ht="12.95" customHeight="1">
      <c r="A23" s="59" t="s">
        <v>201</v>
      </c>
      <c r="B23" s="132" t="s">
        <v>127</v>
      </c>
      <c r="C23" s="34">
        <v>14231.241</v>
      </c>
      <c r="D23" s="34" t="s">
        <v>149</v>
      </c>
      <c r="E23" s="32">
        <f t="shared" si="0"/>
        <v>-38296.20922706803</v>
      </c>
      <c r="F23" s="1">
        <f t="shared" si="1"/>
        <v>-38296</v>
      </c>
      <c r="G23" s="1">
        <f t="shared" si="2"/>
        <v>-0.14555040000232111</v>
      </c>
      <c r="H23" s="1">
        <f t="shared" si="3"/>
        <v>-0.14555040000232111</v>
      </c>
      <c r="N23" s="2"/>
      <c r="O23" s="2"/>
      <c r="P23" s="86" t="s">
        <v>1495</v>
      </c>
      <c r="Q23" s="5"/>
      <c r="R23" s="1">
        <f t="shared" si="4"/>
        <v>0</v>
      </c>
      <c r="S23" s="99">
        <v>0.1</v>
      </c>
      <c r="T23" s="1">
        <f t="shared" si="5"/>
        <v>0</v>
      </c>
    </row>
    <row r="24" spans="1:20" ht="12.95" customHeight="1">
      <c r="A24" s="59" t="s">
        <v>201</v>
      </c>
      <c r="B24" s="132" t="s">
        <v>127</v>
      </c>
      <c r="C24" s="34">
        <v>15761.672</v>
      </c>
      <c r="D24" s="34" t="s">
        <v>149</v>
      </c>
      <c r="E24" s="32">
        <f t="shared" si="0"/>
        <v>-36096.231824391776</v>
      </c>
      <c r="F24" s="1">
        <f t="shared" si="1"/>
        <v>-36096</v>
      </c>
      <c r="G24" s="1">
        <f t="shared" si="2"/>
        <v>-0.1612704000017402</v>
      </c>
      <c r="H24" s="1">
        <f t="shared" si="3"/>
        <v>-0.1612704000017402</v>
      </c>
      <c r="N24" s="2"/>
      <c r="O24" s="2"/>
      <c r="P24" s="5">
        <f t="shared" ref="P24:P87" si="6">C24-15018.5</f>
        <v>743.17200000000048</v>
      </c>
      <c r="Q24" s="5"/>
      <c r="R24" s="1">
        <f t="shared" si="4"/>
        <v>0</v>
      </c>
      <c r="S24" s="99">
        <v>0.1</v>
      </c>
      <c r="T24" s="1">
        <f t="shared" si="5"/>
        <v>0</v>
      </c>
    </row>
    <row r="25" spans="1:20" ht="12.95" customHeight="1">
      <c r="A25" s="59" t="s">
        <v>201</v>
      </c>
      <c r="B25" s="132" t="s">
        <v>127</v>
      </c>
      <c r="C25" s="34">
        <v>17083.427</v>
      </c>
      <c r="D25" s="34" t="s">
        <v>149</v>
      </c>
      <c r="E25" s="32">
        <f t="shared" si="0"/>
        <v>-34196.223831954114</v>
      </c>
      <c r="F25" s="1">
        <f t="shared" si="1"/>
        <v>-34196</v>
      </c>
      <c r="G25" s="1">
        <f t="shared" si="2"/>
        <v>-0.15571040000213543</v>
      </c>
      <c r="H25" s="1">
        <f t="shared" si="3"/>
        <v>-0.15571040000213543</v>
      </c>
      <c r="N25" s="2"/>
      <c r="O25" s="2"/>
      <c r="P25" s="5">
        <f t="shared" si="6"/>
        <v>2064.9269999999997</v>
      </c>
      <c r="Q25" s="5"/>
      <c r="R25" s="1">
        <f t="shared" si="4"/>
        <v>0</v>
      </c>
      <c r="S25" s="99">
        <v>0.1</v>
      </c>
      <c r="T25" s="1">
        <f t="shared" si="5"/>
        <v>0</v>
      </c>
    </row>
    <row r="26" spans="1:20" ht="12.95" customHeight="1">
      <c r="A26" s="59" t="s">
        <v>201</v>
      </c>
      <c r="B26" s="132" t="s">
        <v>127</v>
      </c>
      <c r="C26" s="34">
        <v>18266.044000000002</v>
      </c>
      <c r="D26" s="34" t="s">
        <v>149</v>
      </c>
      <c r="E26" s="32">
        <f t="shared" si="0"/>
        <v>-32496.225154443793</v>
      </c>
      <c r="F26" s="1">
        <f t="shared" si="1"/>
        <v>-32496</v>
      </c>
      <c r="G26" s="1">
        <f t="shared" si="2"/>
        <v>-0.15663040000072215</v>
      </c>
      <c r="H26" s="1">
        <f t="shared" si="3"/>
        <v>-0.15663040000072215</v>
      </c>
      <c r="N26" s="2"/>
      <c r="O26" s="2"/>
      <c r="P26" s="5">
        <f t="shared" si="6"/>
        <v>3247.5440000000017</v>
      </c>
      <c r="Q26" s="5"/>
      <c r="R26" s="1">
        <f t="shared" si="4"/>
        <v>0</v>
      </c>
      <c r="S26" s="99">
        <v>0.1</v>
      </c>
      <c r="T26" s="1">
        <f t="shared" si="5"/>
        <v>0</v>
      </c>
    </row>
    <row r="27" spans="1:20" ht="12.95" customHeight="1">
      <c r="A27" s="59" t="s">
        <v>201</v>
      </c>
      <c r="B27" s="132" t="s">
        <v>127</v>
      </c>
      <c r="C27" s="34">
        <v>19587.814999999999</v>
      </c>
      <c r="D27" s="34" t="s">
        <v>149</v>
      </c>
      <c r="E27" s="32">
        <f t="shared" si="0"/>
        <v>-30596.19416218554</v>
      </c>
      <c r="F27" s="1">
        <f t="shared" si="1"/>
        <v>-30596</v>
      </c>
      <c r="G27" s="1">
        <f t="shared" si="2"/>
        <v>-0.13507040000331472</v>
      </c>
      <c r="H27" s="1">
        <f t="shared" si="3"/>
        <v>-0.13507040000331472</v>
      </c>
      <c r="N27" s="2"/>
      <c r="O27" s="2"/>
      <c r="P27" s="5">
        <f t="shared" si="6"/>
        <v>4569.3149999999987</v>
      </c>
      <c r="Q27" s="5"/>
      <c r="R27" s="1">
        <f t="shared" si="4"/>
        <v>0</v>
      </c>
      <c r="S27" s="99">
        <v>0.1</v>
      </c>
      <c r="T27" s="1">
        <f t="shared" si="5"/>
        <v>0</v>
      </c>
    </row>
    <row r="28" spans="1:20" ht="12.95" customHeight="1">
      <c r="A28" s="59" t="s">
        <v>201</v>
      </c>
      <c r="B28" s="132" t="s">
        <v>127</v>
      </c>
      <c r="C28" s="34">
        <v>21187.833999999999</v>
      </c>
      <c r="D28" s="34" t="s">
        <v>149</v>
      </c>
      <c r="E28" s="32">
        <f t="shared" si="0"/>
        <v>-28296.184789758645</v>
      </c>
      <c r="F28" s="1">
        <f t="shared" si="1"/>
        <v>-28296</v>
      </c>
      <c r="G28" s="1">
        <f t="shared" si="2"/>
        <v>-0.12855040000067675</v>
      </c>
      <c r="H28" s="1">
        <f t="shared" si="3"/>
        <v>-0.12855040000067675</v>
      </c>
      <c r="N28" s="2"/>
      <c r="O28" s="2"/>
      <c r="P28" s="5">
        <f t="shared" si="6"/>
        <v>6169.3339999999989</v>
      </c>
      <c r="Q28" s="5"/>
      <c r="R28" s="1">
        <f t="shared" si="4"/>
        <v>0</v>
      </c>
      <c r="S28" s="99">
        <v>0.1</v>
      </c>
      <c r="T28" s="1">
        <f t="shared" si="5"/>
        <v>0</v>
      </c>
    </row>
    <row r="29" spans="1:20" ht="12.95" customHeight="1">
      <c r="A29" s="59" t="s">
        <v>201</v>
      </c>
      <c r="B29" s="132" t="s">
        <v>127</v>
      </c>
      <c r="C29" s="34">
        <v>22370.457999999999</v>
      </c>
      <c r="D29" s="34" t="s">
        <v>149</v>
      </c>
      <c r="E29" s="32">
        <f t="shared" si="0"/>
        <v>-26596.176049826816</v>
      </c>
      <c r="F29" s="1">
        <f t="shared" si="1"/>
        <v>-26596</v>
      </c>
      <c r="G29" s="1">
        <f t="shared" si="2"/>
        <v>-0.12247040000147535</v>
      </c>
      <c r="H29" s="1">
        <f t="shared" si="3"/>
        <v>-0.12247040000147535</v>
      </c>
      <c r="N29" s="2"/>
      <c r="O29" s="2"/>
      <c r="P29" s="5">
        <f t="shared" si="6"/>
        <v>7351.9579999999987</v>
      </c>
      <c r="Q29" s="5"/>
      <c r="R29" s="1">
        <f t="shared" si="4"/>
        <v>0</v>
      </c>
      <c r="S29" s="99">
        <v>0.1</v>
      </c>
      <c r="T29" s="1">
        <f t="shared" si="5"/>
        <v>0</v>
      </c>
    </row>
    <row r="30" spans="1:20" ht="12.95" customHeight="1">
      <c r="A30" s="59" t="s">
        <v>201</v>
      </c>
      <c r="B30" s="132" t="s">
        <v>127</v>
      </c>
      <c r="C30" s="34">
        <v>23831.346000000001</v>
      </c>
      <c r="D30" s="34" t="s">
        <v>149</v>
      </c>
      <c r="E30" s="32">
        <f t="shared" si="0"/>
        <v>-24496.165929905746</v>
      </c>
      <c r="F30" s="1">
        <f t="shared" si="1"/>
        <v>-24496</v>
      </c>
      <c r="G30" s="1">
        <f t="shared" si="2"/>
        <v>-0.11543040000105975</v>
      </c>
      <c r="H30" s="1">
        <f t="shared" si="3"/>
        <v>-0.11543040000105975</v>
      </c>
      <c r="N30" s="2"/>
      <c r="P30" s="5">
        <f t="shared" si="6"/>
        <v>8812.8460000000014</v>
      </c>
      <c r="Q30" s="5"/>
      <c r="R30" s="1">
        <f t="shared" si="4"/>
        <v>0</v>
      </c>
      <c r="S30" s="99">
        <v>0.1</v>
      </c>
      <c r="T30" s="1">
        <f t="shared" si="5"/>
        <v>0</v>
      </c>
    </row>
    <row r="31" spans="1:20" ht="12.95" customHeight="1">
      <c r="A31" s="59" t="s">
        <v>234</v>
      </c>
      <c r="B31" s="132" t="s">
        <v>127</v>
      </c>
      <c r="C31" s="34">
        <v>24011.550999999999</v>
      </c>
      <c r="D31" s="34" t="s">
        <v>149</v>
      </c>
      <c r="E31" s="32">
        <f t="shared" si="0"/>
        <v>-24237.123262938552</v>
      </c>
      <c r="F31" s="1">
        <f t="shared" si="1"/>
        <v>-24237</v>
      </c>
      <c r="G31" s="1">
        <f t="shared" si="2"/>
        <v>-8.574880000014673E-2</v>
      </c>
      <c r="H31" s="1">
        <f t="shared" si="3"/>
        <v>-8.574880000014673E-2</v>
      </c>
      <c r="N31" s="2"/>
      <c r="O31" s="2"/>
      <c r="P31" s="5">
        <f t="shared" si="6"/>
        <v>8993.0509999999995</v>
      </c>
      <c r="Q31" s="5"/>
      <c r="R31" s="1">
        <f t="shared" si="4"/>
        <v>0</v>
      </c>
      <c r="S31" s="99">
        <v>0.1</v>
      </c>
      <c r="T31" s="1">
        <f t="shared" si="5"/>
        <v>0</v>
      </c>
    </row>
    <row r="32" spans="1:20" ht="12.95" customHeight="1">
      <c r="A32" s="59" t="s">
        <v>234</v>
      </c>
      <c r="B32" s="132" t="s">
        <v>127</v>
      </c>
      <c r="C32" s="34">
        <v>24018.485000000001</v>
      </c>
      <c r="D32" s="34" t="s">
        <v>149</v>
      </c>
      <c r="E32" s="32">
        <f t="shared" si="0"/>
        <v>-24227.155715685418</v>
      </c>
      <c r="F32" s="1">
        <f t="shared" si="1"/>
        <v>-24227</v>
      </c>
      <c r="G32" s="1">
        <f t="shared" si="2"/>
        <v>-0.10832479999953648</v>
      </c>
      <c r="H32" s="1">
        <f t="shared" si="3"/>
        <v>-0.10832479999953648</v>
      </c>
      <c r="N32" s="2"/>
      <c r="O32" s="2"/>
      <c r="P32" s="5">
        <f t="shared" si="6"/>
        <v>8999.9850000000006</v>
      </c>
      <c r="Q32" s="5"/>
      <c r="R32" s="1">
        <f t="shared" si="4"/>
        <v>0</v>
      </c>
      <c r="S32" s="99">
        <v>0.1</v>
      </c>
      <c r="T32" s="1">
        <f t="shared" si="5"/>
        <v>0</v>
      </c>
    </row>
    <row r="33" spans="1:35" ht="12.95" customHeight="1">
      <c r="A33" s="59" t="s">
        <v>234</v>
      </c>
      <c r="B33" s="132" t="s">
        <v>127</v>
      </c>
      <c r="C33" s="34">
        <v>24020.579000000002</v>
      </c>
      <c r="D33" s="34" t="s">
        <v>149</v>
      </c>
      <c r="E33" s="32">
        <f t="shared" si="0"/>
        <v>-24224.145614164208</v>
      </c>
      <c r="F33" s="1">
        <f t="shared" si="1"/>
        <v>-24224</v>
      </c>
      <c r="G33" s="1">
        <f t="shared" si="2"/>
        <v>-0.10129759999836097</v>
      </c>
      <c r="H33" s="1">
        <f t="shared" si="3"/>
        <v>-0.10129759999836097</v>
      </c>
      <c r="N33" s="2"/>
      <c r="O33" s="2"/>
      <c r="P33" s="5">
        <f t="shared" si="6"/>
        <v>9002.0790000000015</v>
      </c>
      <c r="Q33" s="5"/>
      <c r="R33" s="1">
        <f t="shared" si="4"/>
        <v>0</v>
      </c>
      <c r="S33" s="99">
        <v>0.1</v>
      </c>
      <c r="T33" s="1">
        <f t="shared" si="5"/>
        <v>0</v>
      </c>
    </row>
    <row r="34" spans="1:35" ht="12.95" customHeight="1">
      <c r="A34" s="59" t="s">
        <v>234</v>
      </c>
      <c r="B34" s="132" t="s">
        <v>127</v>
      </c>
      <c r="C34" s="34">
        <v>24025.444</v>
      </c>
      <c r="D34" s="34" t="s">
        <v>149</v>
      </c>
      <c r="E34" s="32">
        <f t="shared" si="0"/>
        <v>-24217.1522312126</v>
      </c>
      <c r="F34" s="1">
        <f t="shared" si="1"/>
        <v>-24217</v>
      </c>
      <c r="G34" s="1">
        <f t="shared" si="2"/>
        <v>-0.10590080000110902</v>
      </c>
      <c r="H34" s="1">
        <f t="shared" si="3"/>
        <v>-0.10590080000110902</v>
      </c>
      <c r="N34" s="2"/>
      <c r="O34" s="2"/>
      <c r="P34" s="5">
        <f t="shared" si="6"/>
        <v>9006.9439999999995</v>
      </c>
      <c r="Q34" s="5"/>
      <c r="R34" s="1">
        <f t="shared" si="4"/>
        <v>0</v>
      </c>
      <c r="S34" s="99">
        <v>0.1</v>
      </c>
      <c r="T34" s="1">
        <f t="shared" si="5"/>
        <v>0</v>
      </c>
    </row>
    <row r="35" spans="1:35" ht="12.95" customHeight="1">
      <c r="A35" s="59" t="s">
        <v>247</v>
      </c>
      <c r="B35" s="132" t="s">
        <v>127</v>
      </c>
      <c r="C35" s="34">
        <v>24036.567999999999</v>
      </c>
      <c r="D35" s="34" t="s">
        <v>149</v>
      </c>
      <c r="E35" s="32">
        <f t="shared" si="0"/>
        <v>-24201.161605939476</v>
      </c>
      <c r="F35" s="1">
        <f t="shared" si="1"/>
        <v>-24201</v>
      </c>
      <c r="G35" s="1">
        <f t="shared" si="2"/>
        <v>-0.11242240000137826</v>
      </c>
      <c r="H35" s="1">
        <f t="shared" si="3"/>
        <v>-0.11242240000137826</v>
      </c>
      <c r="N35" s="2"/>
      <c r="O35" s="2"/>
      <c r="P35" s="5">
        <f t="shared" si="6"/>
        <v>9018.0679999999993</v>
      </c>
      <c r="Q35" s="5"/>
      <c r="R35" s="1">
        <f t="shared" si="4"/>
        <v>0</v>
      </c>
      <c r="S35" s="99">
        <v>0.1</v>
      </c>
      <c r="T35" s="1">
        <f t="shared" si="5"/>
        <v>0</v>
      </c>
    </row>
    <row r="36" spans="1:35" ht="12.95" customHeight="1">
      <c r="A36" s="59" t="s">
        <v>247</v>
      </c>
      <c r="B36" s="132" t="s">
        <v>127</v>
      </c>
      <c r="C36" s="34">
        <v>24048.398000000001</v>
      </c>
      <c r="D36" s="34" t="s">
        <v>149</v>
      </c>
      <c r="E36" s="32">
        <f t="shared" si="0"/>
        <v>-24184.156113582314</v>
      </c>
      <c r="F36" s="1">
        <f t="shared" si="1"/>
        <v>-24184</v>
      </c>
      <c r="G36" s="1">
        <f t="shared" si="2"/>
        <v>-0.10860160000083852</v>
      </c>
      <c r="H36" s="1">
        <f t="shared" si="3"/>
        <v>-0.10860160000083852</v>
      </c>
      <c r="N36" s="2"/>
      <c r="O36" s="2"/>
      <c r="P36" s="5">
        <f t="shared" si="6"/>
        <v>9029.898000000001</v>
      </c>
      <c r="Q36" s="5"/>
      <c r="R36" s="1">
        <f t="shared" si="4"/>
        <v>0</v>
      </c>
      <c r="S36" s="99">
        <v>0.1</v>
      </c>
      <c r="T36" s="1">
        <f t="shared" si="5"/>
        <v>0</v>
      </c>
    </row>
    <row r="37" spans="1:35" ht="12.95" customHeight="1">
      <c r="A37" s="59" t="s">
        <v>247</v>
      </c>
      <c r="B37" s="132" t="s">
        <v>127</v>
      </c>
      <c r="C37" s="34">
        <v>24062.305</v>
      </c>
      <c r="D37" s="34" t="s">
        <v>149</v>
      </c>
      <c r="E37" s="32">
        <f t="shared" si="0"/>
        <v>-24164.164957013338</v>
      </c>
      <c r="F37" s="1">
        <f t="shared" si="1"/>
        <v>-24164</v>
      </c>
      <c r="G37" s="1">
        <f t="shared" si="2"/>
        <v>-0.11475360000258661</v>
      </c>
      <c r="H37" s="1">
        <f t="shared" si="3"/>
        <v>-0.11475360000258661</v>
      </c>
      <c r="N37" s="2"/>
      <c r="O37" s="2"/>
      <c r="P37" s="5">
        <f t="shared" si="6"/>
        <v>9043.8050000000003</v>
      </c>
      <c r="Q37" s="5"/>
      <c r="R37" s="1">
        <f t="shared" si="4"/>
        <v>0</v>
      </c>
      <c r="S37" s="99">
        <v>0.1</v>
      </c>
      <c r="T37" s="1">
        <f t="shared" si="5"/>
        <v>0</v>
      </c>
    </row>
    <row r="38" spans="1:35" ht="12.95" customHeight="1">
      <c r="A38" s="59" t="s">
        <v>247</v>
      </c>
      <c r="B38" s="132" t="s">
        <v>127</v>
      </c>
      <c r="C38" s="34">
        <v>24135.350999999999</v>
      </c>
      <c r="D38" s="34" t="s">
        <v>149</v>
      </c>
      <c r="E38" s="32">
        <f t="shared" si="0"/>
        <v>-24059.162151035227</v>
      </c>
      <c r="F38" s="1">
        <f t="shared" si="1"/>
        <v>-24059</v>
      </c>
      <c r="G38" s="1">
        <f t="shared" si="2"/>
        <v>-0.11280160000387696</v>
      </c>
      <c r="H38" s="1">
        <f t="shared" si="3"/>
        <v>-0.11280160000387696</v>
      </c>
      <c r="N38" s="2"/>
      <c r="O38" s="2"/>
      <c r="P38" s="5">
        <f t="shared" si="6"/>
        <v>9116.8509999999987</v>
      </c>
      <c r="Q38" s="5"/>
      <c r="R38" s="1">
        <f t="shared" si="4"/>
        <v>0</v>
      </c>
      <c r="S38" s="99">
        <v>0.1</v>
      </c>
      <c r="T38" s="1">
        <f t="shared" si="5"/>
        <v>0</v>
      </c>
    </row>
    <row r="39" spans="1:35" ht="12.95" customHeight="1">
      <c r="A39" s="59" t="s">
        <v>261</v>
      </c>
      <c r="B39" s="132" t="s">
        <v>127</v>
      </c>
      <c r="C39" s="34">
        <v>24354.483</v>
      </c>
      <c r="D39" s="34" t="s">
        <v>149</v>
      </c>
      <c r="E39" s="32">
        <f t="shared" si="0"/>
        <v>-23744.162358033609</v>
      </c>
      <c r="F39" s="1">
        <f t="shared" si="1"/>
        <v>-23744</v>
      </c>
      <c r="G39" s="1">
        <f t="shared" si="2"/>
        <v>-0.1129456000016944</v>
      </c>
      <c r="H39" s="1">
        <f t="shared" si="3"/>
        <v>-0.1129456000016944</v>
      </c>
      <c r="N39" s="2"/>
      <c r="O39" s="2"/>
      <c r="P39" s="5">
        <f t="shared" si="6"/>
        <v>9335.9830000000002</v>
      </c>
      <c r="Q39" s="5"/>
      <c r="R39" s="1">
        <f t="shared" si="4"/>
        <v>0</v>
      </c>
      <c r="S39" s="99">
        <v>0.1</v>
      </c>
      <c r="T39" s="1">
        <f t="shared" si="5"/>
        <v>0</v>
      </c>
    </row>
    <row r="40" spans="1:35" ht="12.95" customHeight="1">
      <c r="A40" s="59" t="s">
        <v>261</v>
      </c>
      <c r="B40" s="132" t="s">
        <v>127</v>
      </c>
      <c r="C40" s="34">
        <v>24361.442999999999</v>
      </c>
      <c r="D40" s="34" t="s">
        <v>149</v>
      </c>
      <c r="E40" s="32">
        <f t="shared" si="0"/>
        <v>-23734.157436072001</v>
      </c>
      <c r="F40" s="1">
        <f t="shared" si="1"/>
        <v>-23734</v>
      </c>
      <c r="G40" s="1">
        <f t="shared" si="2"/>
        <v>-0.10952160000306321</v>
      </c>
      <c r="H40" s="1">
        <f t="shared" si="3"/>
        <v>-0.10952160000306321</v>
      </c>
      <c r="N40" s="2"/>
      <c r="O40" s="2"/>
      <c r="P40" s="5">
        <f t="shared" si="6"/>
        <v>9342.9429999999993</v>
      </c>
      <c r="Q40" s="5"/>
      <c r="R40" s="1">
        <f t="shared" si="4"/>
        <v>0</v>
      </c>
      <c r="S40" s="99">
        <v>0.1</v>
      </c>
      <c r="T40" s="1">
        <f t="shared" si="5"/>
        <v>0</v>
      </c>
    </row>
    <row r="41" spans="1:35" ht="12.95" customHeight="1">
      <c r="A41" s="59" t="s">
        <v>261</v>
      </c>
      <c r="B41" s="132" t="s">
        <v>127</v>
      </c>
      <c r="C41" s="34">
        <v>24363.531999999999</v>
      </c>
      <c r="D41" s="34" t="s">
        <v>149</v>
      </c>
      <c r="E41" s="32">
        <f t="shared" si="0"/>
        <v>-23731.154521994733</v>
      </c>
      <c r="F41" s="1">
        <f t="shared" si="1"/>
        <v>-23731</v>
      </c>
      <c r="G41" s="1">
        <f t="shared" si="2"/>
        <v>-0.10749440000290633</v>
      </c>
      <c r="H41" s="1">
        <f t="shared" si="3"/>
        <v>-0.10749440000290633</v>
      </c>
      <c r="N41" s="2"/>
      <c r="O41" s="2"/>
      <c r="P41" s="5">
        <f t="shared" si="6"/>
        <v>9345.0319999999992</v>
      </c>
      <c r="Q41" s="5"/>
      <c r="R41" s="1">
        <f t="shared" si="4"/>
        <v>0</v>
      </c>
      <c r="S41" s="99">
        <v>0.1</v>
      </c>
      <c r="T41" s="1">
        <f t="shared" si="5"/>
        <v>0</v>
      </c>
    </row>
    <row r="42" spans="1:35" ht="12.95" customHeight="1">
      <c r="A42" s="59" t="s">
        <v>261</v>
      </c>
      <c r="B42" s="132" t="s">
        <v>127</v>
      </c>
      <c r="C42" s="34">
        <v>24382.314999999999</v>
      </c>
      <c r="D42" s="34" t="s">
        <v>149</v>
      </c>
      <c r="E42" s="32">
        <f t="shared" si="0"/>
        <v>-23704.154170097478</v>
      </c>
      <c r="F42" s="1">
        <f t="shared" si="1"/>
        <v>-23704</v>
      </c>
      <c r="G42" s="1">
        <f t="shared" si="2"/>
        <v>-0.1072496000015235</v>
      </c>
      <c r="H42" s="1">
        <f t="shared" si="3"/>
        <v>-0.1072496000015235</v>
      </c>
      <c r="N42" s="2"/>
      <c r="O42" s="2"/>
      <c r="P42" s="5">
        <f t="shared" si="6"/>
        <v>9363.8149999999987</v>
      </c>
      <c r="Q42" s="5"/>
      <c r="R42" s="1">
        <f t="shared" si="4"/>
        <v>0</v>
      </c>
      <c r="S42" s="99">
        <v>0.1</v>
      </c>
      <c r="T42" s="1">
        <f t="shared" si="5"/>
        <v>0</v>
      </c>
    </row>
    <row r="43" spans="1:35" ht="12.95" customHeight="1">
      <c r="A43" s="59" t="s">
        <v>261</v>
      </c>
      <c r="B43" s="132" t="s">
        <v>127</v>
      </c>
      <c r="C43" s="34">
        <v>24386.49</v>
      </c>
      <c r="D43" s="34" t="s">
        <v>149</v>
      </c>
      <c r="E43" s="32">
        <f t="shared" si="0"/>
        <v>-23698.152654409296</v>
      </c>
      <c r="F43" s="1">
        <f t="shared" si="1"/>
        <v>-23698</v>
      </c>
      <c r="G43" s="1">
        <f t="shared" si="2"/>
        <v>-0.10619519999818294</v>
      </c>
      <c r="H43" s="1">
        <f t="shared" si="3"/>
        <v>-0.10619519999818294</v>
      </c>
      <c r="N43" s="2"/>
      <c r="O43" s="2"/>
      <c r="P43" s="5">
        <f t="shared" si="6"/>
        <v>9367.9900000000016</v>
      </c>
      <c r="Q43" s="5"/>
      <c r="R43" s="1">
        <f t="shared" si="4"/>
        <v>0</v>
      </c>
      <c r="S43" s="99">
        <v>0.1</v>
      </c>
      <c r="T43" s="1">
        <f t="shared" si="5"/>
        <v>0</v>
      </c>
    </row>
    <row r="44" spans="1:35" ht="12.95" customHeight="1">
      <c r="A44" s="59" t="s">
        <v>261</v>
      </c>
      <c r="B44" s="132" t="s">
        <v>127</v>
      </c>
      <c r="C44" s="34">
        <v>24393.445</v>
      </c>
      <c r="D44" s="34" t="s">
        <v>149</v>
      </c>
      <c r="E44" s="32">
        <f t="shared" si="0"/>
        <v>-23688.154919891625</v>
      </c>
      <c r="F44" s="1">
        <f t="shared" si="1"/>
        <v>-23688</v>
      </c>
      <c r="G44" s="1">
        <f t="shared" si="2"/>
        <v>-0.10777120000057039</v>
      </c>
      <c r="H44" s="1">
        <f t="shared" si="3"/>
        <v>-0.10777120000057039</v>
      </c>
      <c r="N44" s="2"/>
      <c r="O44" s="2"/>
      <c r="P44" s="5">
        <f t="shared" si="6"/>
        <v>9374.9449999999997</v>
      </c>
      <c r="Q44" s="5"/>
      <c r="R44" s="1">
        <f t="shared" si="4"/>
        <v>0</v>
      </c>
      <c r="S44" s="99">
        <v>0.1</v>
      </c>
      <c r="T44" s="1">
        <f t="shared" si="5"/>
        <v>0</v>
      </c>
      <c r="AE44" s="1">
        <v>14</v>
      </c>
      <c r="AG44" s="1" t="s">
        <v>63</v>
      </c>
      <c r="AI44" s="1" t="s">
        <v>65</v>
      </c>
    </row>
    <row r="45" spans="1:35" ht="12.95" customHeight="1">
      <c r="A45" s="59" t="s">
        <v>277</v>
      </c>
      <c r="B45" s="132" t="s">
        <v>127</v>
      </c>
      <c r="C45" s="34">
        <v>24422.659</v>
      </c>
      <c r="D45" s="34" t="s">
        <v>149</v>
      </c>
      <c r="E45" s="32">
        <f t="shared" si="0"/>
        <v>-23646.160122451049</v>
      </c>
      <c r="F45" s="1">
        <f t="shared" si="1"/>
        <v>-23646</v>
      </c>
      <c r="G45" s="1">
        <f t="shared" si="2"/>
        <v>-0.11139040000125533</v>
      </c>
      <c r="H45" s="1">
        <f t="shared" si="3"/>
        <v>-0.11139040000125533</v>
      </c>
      <c r="N45" s="2"/>
      <c r="O45" s="2"/>
      <c r="P45" s="5">
        <f t="shared" si="6"/>
        <v>9404.1589999999997</v>
      </c>
      <c r="Q45" s="5"/>
      <c r="R45" s="1">
        <f t="shared" si="4"/>
        <v>0</v>
      </c>
      <c r="S45" s="99">
        <v>0.1</v>
      </c>
      <c r="T45" s="1">
        <f t="shared" si="5"/>
        <v>0</v>
      </c>
    </row>
    <row r="46" spans="1:35" ht="12.95" customHeight="1">
      <c r="A46" s="59" t="s">
        <v>277</v>
      </c>
      <c r="B46" s="132" t="s">
        <v>140</v>
      </c>
      <c r="C46" s="34">
        <v>24429.965</v>
      </c>
      <c r="D46" s="34" t="s">
        <v>149</v>
      </c>
      <c r="E46" s="32">
        <f t="shared" si="0"/>
        <v>-23635.657829368931</v>
      </c>
      <c r="F46" s="1">
        <f t="shared" si="1"/>
        <v>-23635.5</v>
      </c>
      <c r="G46" s="1">
        <f t="shared" si="2"/>
        <v>-0.10979520000182674</v>
      </c>
      <c r="H46" s="1">
        <f t="shared" si="3"/>
        <v>-0.10979520000182674</v>
      </c>
      <c r="N46" s="2"/>
      <c r="O46" s="2"/>
      <c r="P46" s="5">
        <f t="shared" si="6"/>
        <v>9411.4650000000001</v>
      </c>
      <c r="Q46" s="5"/>
      <c r="R46" s="1">
        <f t="shared" si="4"/>
        <v>0</v>
      </c>
      <c r="S46" s="99">
        <v>0.1</v>
      </c>
      <c r="T46" s="1">
        <f t="shared" si="5"/>
        <v>0</v>
      </c>
      <c r="AE46" s="1">
        <v>6</v>
      </c>
      <c r="AG46" s="1" t="s">
        <v>63</v>
      </c>
      <c r="AI46" s="1" t="s">
        <v>65</v>
      </c>
    </row>
    <row r="47" spans="1:35" ht="12.95" customHeight="1">
      <c r="A47" s="59" t="s">
        <v>261</v>
      </c>
      <c r="B47" s="132" t="s">
        <v>127</v>
      </c>
      <c r="C47" s="34">
        <v>24457.45</v>
      </c>
      <c r="D47" s="34" t="s">
        <v>149</v>
      </c>
      <c r="E47" s="32">
        <f t="shared" si="0"/>
        <v>-23596.148450042092</v>
      </c>
      <c r="F47" s="1">
        <f t="shared" si="1"/>
        <v>-23596</v>
      </c>
      <c r="G47" s="1">
        <f t="shared" si="2"/>
        <v>-0.10327039999901899</v>
      </c>
      <c r="H47" s="1">
        <f t="shared" si="3"/>
        <v>-0.10327039999901899</v>
      </c>
      <c r="N47" s="2"/>
      <c r="O47" s="2"/>
      <c r="P47" s="5">
        <f t="shared" si="6"/>
        <v>9438.9500000000007</v>
      </c>
      <c r="Q47" s="5"/>
      <c r="R47" s="1">
        <f t="shared" si="4"/>
        <v>0</v>
      </c>
      <c r="S47" s="99">
        <v>0.1</v>
      </c>
      <c r="T47" s="1">
        <f t="shared" si="5"/>
        <v>0</v>
      </c>
      <c r="AE47" s="1">
        <v>8</v>
      </c>
      <c r="AG47" s="1" t="s">
        <v>63</v>
      </c>
      <c r="AI47" s="1" t="s">
        <v>65</v>
      </c>
    </row>
    <row r="48" spans="1:35" ht="12.95" customHeight="1">
      <c r="A48" s="59" t="s">
        <v>261</v>
      </c>
      <c r="B48" s="132" t="s">
        <v>127</v>
      </c>
      <c r="C48" s="34">
        <v>24526.312999999998</v>
      </c>
      <c r="D48" s="34" t="s">
        <v>149</v>
      </c>
      <c r="E48" s="32">
        <f t="shared" si="0"/>
        <v>-23497.158659662458</v>
      </c>
      <c r="F48" s="1">
        <f t="shared" si="1"/>
        <v>-23497</v>
      </c>
      <c r="G48" s="1">
        <f t="shared" si="2"/>
        <v>-0.11037280000527971</v>
      </c>
      <c r="H48" s="1">
        <f t="shared" si="3"/>
        <v>-0.11037280000527971</v>
      </c>
      <c r="N48" s="2"/>
      <c r="O48" s="2"/>
      <c r="P48" s="5">
        <f t="shared" si="6"/>
        <v>9507.8129999999983</v>
      </c>
      <c r="Q48" s="5"/>
      <c r="R48" s="1">
        <f t="shared" si="4"/>
        <v>0</v>
      </c>
      <c r="S48" s="99">
        <v>0.1</v>
      </c>
      <c r="T48" s="1">
        <f t="shared" si="5"/>
        <v>0</v>
      </c>
      <c r="AE48" s="1">
        <v>11</v>
      </c>
      <c r="AG48" s="1" t="s">
        <v>63</v>
      </c>
      <c r="AI48" s="1" t="s">
        <v>65</v>
      </c>
    </row>
    <row r="49" spans="1:35" ht="12.95" customHeight="1">
      <c r="A49" s="59" t="s">
        <v>261</v>
      </c>
      <c r="B49" s="132" t="s">
        <v>127</v>
      </c>
      <c r="C49" s="34">
        <v>24535.362000000001</v>
      </c>
      <c r="D49" s="34" t="s">
        <v>149</v>
      </c>
      <c r="E49" s="32">
        <f t="shared" si="0"/>
        <v>-23484.150823623575</v>
      </c>
      <c r="F49" s="1">
        <f t="shared" si="1"/>
        <v>-23484</v>
      </c>
      <c r="G49" s="1">
        <f t="shared" si="2"/>
        <v>-0.10492160000285367</v>
      </c>
      <c r="H49" s="1">
        <f t="shared" si="3"/>
        <v>-0.10492160000285367</v>
      </c>
      <c r="N49" s="2"/>
      <c r="O49" s="2"/>
      <c r="P49" s="5">
        <f t="shared" si="6"/>
        <v>9516.862000000001</v>
      </c>
      <c r="Q49" s="5"/>
      <c r="R49" s="1">
        <f t="shared" si="4"/>
        <v>0</v>
      </c>
      <c r="S49" s="99">
        <v>0.1</v>
      </c>
      <c r="T49" s="1">
        <f t="shared" si="5"/>
        <v>0</v>
      </c>
      <c r="AE49" s="1">
        <v>9</v>
      </c>
      <c r="AG49" s="1" t="s">
        <v>63</v>
      </c>
      <c r="AI49" s="1" t="s">
        <v>65</v>
      </c>
    </row>
    <row r="50" spans="1:35" ht="12.95" customHeight="1">
      <c r="A50" s="59" t="s">
        <v>261</v>
      </c>
      <c r="B50" s="132" t="s">
        <v>127</v>
      </c>
      <c r="C50" s="34">
        <v>24761.454000000002</v>
      </c>
      <c r="D50" s="34" t="s">
        <v>149</v>
      </c>
      <c r="E50" s="32">
        <f t="shared" si="0"/>
        <v>-23159.146108660352</v>
      </c>
      <c r="F50" s="1">
        <f t="shared" si="1"/>
        <v>-23159</v>
      </c>
      <c r="G50" s="1">
        <f t="shared" si="2"/>
        <v>-0.10164160000203992</v>
      </c>
      <c r="H50" s="1">
        <f t="shared" si="3"/>
        <v>-0.10164160000203992</v>
      </c>
      <c r="N50" s="2"/>
      <c r="O50" s="2"/>
      <c r="P50" s="5">
        <f t="shared" si="6"/>
        <v>9742.9540000000015</v>
      </c>
      <c r="Q50" s="5"/>
      <c r="R50" s="1">
        <f t="shared" si="4"/>
        <v>0</v>
      </c>
      <c r="S50" s="99">
        <v>0.1</v>
      </c>
      <c r="T50" s="1">
        <f t="shared" si="5"/>
        <v>0</v>
      </c>
    </row>
    <row r="51" spans="1:35" ht="12.95" customHeight="1">
      <c r="A51" s="59" t="s">
        <v>261</v>
      </c>
      <c r="B51" s="132" t="s">
        <v>127</v>
      </c>
      <c r="C51" s="34">
        <v>24766.315999999999</v>
      </c>
      <c r="D51" s="34" t="s">
        <v>149</v>
      </c>
      <c r="E51" s="32">
        <f t="shared" si="0"/>
        <v>-23152.157038175104</v>
      </c>
      <c r="F51" s="1">
        <f t="shared" si="1"/>
        <v>-23152</v>
      </c>
      <c r="G51" s="1">
        <f t="shared" si="2"/>
        <v>-0.10924480000176118</v>
      </c>
      <c r="H51" s="1">
        <f t="shared" si="3"/>
        <v>-0.10924480000176118</v>
      </c>
      <c r="N51" s="2"/>
      <c r="O51" s="2"/>
      <c r="P51" s="5">
        <f t="shared" si="6"/>
        <v>9747.8159999999989</v>
      </c>
      <c r="Q51" s="5"/>
      <c r="R51" s="1">
        <f t="shared" si="4"/>
        <v>0</v>
      </c>
      <c r="S51" s="99">
        <v>0.1</v>
      </c>
      <c r="T51" s="1">
        <f t="shared" si="5"/>
        <v>0</v>
      </c>
    </row>
    <row r="52" spans="1:35" ht="12.95" customHeight="1">
      <c r="A52" s="59" t="s">
        <v>277</v>
      </c>
      <c r="B52" s="132" t="s">
        <v>140</v>
      </c>
      <c r="C52" s="34">
        <v>24802.84</v>
      </c>
      <c r="D52" s="34" t="s">
        <v>149</v>
      </c>
      <c r="E52" s="32">
        <f t="shared" si="0"/>
        <v>-23099.654197697258</v>
      </c>
      <c r="F52" s="1">
        <f t="shared" si="1"/>
        <v>-23099.5</v>
      </c>
      <c r="G52" s="1">
        <f t="shared" si="2"/>
        <v>-0.10726880000220262</v>
      </c>
      <c r="H52" s="1">
        <f t="shared" si="3"/>
        <v>-0.10726880000220262</v>
      </c>
      <c r="N52" s="2"/>
      <c r="O52" s="2"/>
      <c r="P52" s="5">
        <f t="shared" si="6"/>
        <v>9784.34</v>
      </c>
      <c r="Q52" s="5"/>
      <c r="R52" s="1">
        <f t="shared" si="4"/>
        <v>0</v>
      </c>
      <c r="S52" s="99">
        <v>0.1</v>
      </c>
      <c r="T52" s="1">
        <f t="shared" si="5"/>
        <v>0</v>
      </c>
    </row>
    <row r="53" spans="1:35" ht="12.95" customHeight="1">
      <c r="A53" s="59" t="s">
        <v>201</v>
      </c>
      <c r="B53" s="132" t="s">
        <v>127</v>
      </c>
      <c r="C53" s="34">
        <v>25153.103999999999</v>
      </c>
      <c r="D53" s="34" t="s">
        <v>149</v>
      </c>
      <c r="E53" s="32">
        <f t="shared" si="0"/>
        <v>-22596.153625001727</v>
      </c>
      <c r="F53" s="1">
        <f t="shared" ref="F53:F84" si="7">ROUND(2*E53,0)/2</f>
        <v>-22596</v>
      </c>
      <c r="G53" s="1">
        <f t="shared" si="2"/>
        <v>-0.10687040000266279</v>
      </c>
      <c r="H53" s="1">
        <f t="shared" ref="H53:H84" si="8">G53</f>
        <v>-0.10687040000266279</v>
      </c>
      <c r="N53" s="2"/>
      <c r="O53" s="2"/>
      <c r="P53" s="5">
        <f t="shared" si="6"/>
        <v>10134.603999999999</v>
      </c>
      <c r="Q53" s="5"/>
      <c r="R53" s="1">
        <f t="shared" ref="R53:R84" si="9">+(O53-I53)^2</f>
        <v>0</v>
      </c>
      <c r="S53" s="99">
        <v>0.1</v>
      </c>
      <c r="T53" s="1">
        <f t="shared" si="5"/>
        <v>0</v>
      </c>
    </row>
    <row r="54" spans="1:35" ht="12.95" customHeight="1">
      <c r="A54" s="59" t="s">
        <v>277</v>
      </c>
      <c r="B54" s="132" t="s">
        <v>140</v>
      </c>
      <c r="C54" s="34">
        <v>25175.714</v>
      </c>
      <c r="D54" s="34" t="s">
        <v>149</v>
      </c>
      <c r="E54" s="32">
        <f t="shared" si="0"/>
        <v>-22563.652003514373</v>
      </c>
      <c r="F54" s="1">
        <f t="shared" si="7"/>
        <v>-22563.5</v>
      </c>
      <c r="G54" s="1">
        <f t="shared" si="2"/>
        <v>-0.10574240000278223</v>
      </c>
      <c r="H54" s="1">
        <f t="shared" si="8"/>
        <v>-0.10574240000278223</v>
      </c>
      <c r="N54" s="2"/>
      <c r="O54" s="2"/>
      <c r="P54" s="5">
        <f t="shared" si="6"/>
        <v>10157.214</v>
      </c>
      <c r="Q54" s="5"/>
      <c r="R54" s="1">
        <f t="shared" si="9"/>
        <v>0</v>
      </c>
      <c r="S54" s="99">
        <v>0.1</v>
      </c>
      <c r="T54" s="1">
        <f t="shared" si="5"/>
        <v>0</v>
      </c>
    </row>
    <row r="55" spans="1:35" ht="12.95" customHeight="1">
      <c r="A55" s="59" t="s">
        <v>300</v>
      </c>
      <c r="B55" s="132" t="s">
        <v>127</v>
      </c>
      <c r="C55" s="34">
        <v>25183.713</v>
      </c>
      <c r="D55" s="34" t="s">
        <v>149</v>
      </c>
      <c r="E55" s="32">
        <f t="shared" si="0"/>
        <v>-22552.153530702464</v>
      </c>
      <c r="F55" s="1">
        <f t="shared" si="7"/>
        <v>-22552</v>
      </c>
      <c r="G55" s="1">
        <f t="shared" si="2"/>
        <v>-0.10680480000155512</v>
      </c>
      <c r="H55" s="1">
        <f t="shared" si="8"/>
        <v>-0.10680480000155512</v>
      </c>
      <c r="N55" s="2"/>
      <c r="O55" s="2"/>
      <c r="P55" s="5">
        <f t="shared" si="6"/>
        <v>10165.213</v>
      </c>
      <c r="Q55" s="5"/>
      <c r="R55" s="1">
        <f t="shared" si="9"/>
        <v>0</v>
      </c>
      <c r="S55" s="99">
        <v>0.1</v>
      </c>
      <c r="T55" s="1">
        <f t="shared" si="5"/>
        <v>0</v>
      </c>
    </row>
    <row r="56" spans="1:35" ht="12.95" customHeight="1">
      <c r="A56" s="59" t="s">
        <v>277</v>
      </c>
      <c r="B56" s="132" t="s">
        <v>127</v>
      </c>
      <c r="C56" s="34">
        <v>25197.626</v>
      </c>
      <c r="D56" s="34" t="s">
        <v>149</v>
      </c>
      <c r="E56" s="32">
        <f t="shared" si="0"/>
        <v>-22532.153749200759</v>
      </c>
      <c r="F56" s="1">
        <f t="shared" si="7"/>
        <v>-22532</v>
      </c>
      <c r="G56" s="1">
        <f t="shared" si="2"/>
        <v>-0.10695679999844288</v>
      </c>
      <c r="H56" s="1">
        <f t="shared" si="8"/>
        <v>-0.10695679999844288</v>
      </c>
      <c r="N56" s="2"/>
      <c r="O56" s="2"/>
      <c r="P56" s="5">
        <f t="shared" si="6"/>
        <v>10179.126</v>
      </c>
      <c r="Q56" s="5"/>
      <c r="R56" s="1">
        <f t="shared" si="9"/>
        <v>0</v>
      </c>
      <c r="S56" s="99">
        <v>0.1</v>
      </c>
      <c r="T56" s="1">
        <f t="shared" si="5"/>
        <v>0</v>
      </c>
    </row>
    <row r="57" spans="1:35" ht="12.95" customHeight="1">
      <c r="A57" s="59" t="s">
        <v>277</v>
      </c>
      <c r="B57" s="132" t="s">
        <v>140</v>
      </c>
      <c r="C57" s="34">
        <v>25501.282999999999</v>
      </c>
      <c r="D57" s="34" t="s">
        <v>149</v>
      </c>
      <c r="E57" s="32">
        <f t="shared" si="0"/>
        <v>-22095.650216428316</v>
      </c>
      <c r="F57" s="1">
        <f t="shared" si="7"/>
        <v>-22095.5</v>
      </c>
      <c r="G57" s="1">
        <f t="shared" si="2"/>
        <v>-0.10449920000246493</v>
      </c>
      <c r="H57" s="1">
        <f t="shared" si="8"/>
        <v>-0.10449920000246493</v>
      </c>
      <c r="N57" s="2"/>
      <c r="O57" s="2"/>
      <c r="P57" s="5">
        <f t="shared" si="6"/>
        <v>10482.782999999999</v>
      </c>
      <c r="Q57" s="5"/>
      <c r="R57" s="1">
        <f t="shared" si="9"/>
        <v>0</v>
      </c>
      <c r="S57" s="99">
        <v>0.1</v>
      </c>
      <c r="T57" s="1">
        <f t="shared" si="5"/>
        <v>0</v>
      </c>
    </row>
    <row r="58" spans="1:35" ht="12.95" customHeight="1">
      <c r="A58" s="59" t="s">
        <v>277</v>
      </c>
      <c r="B58" s="132" t="s">
        <v>127</v>
      </c>
      <c r="C58" s="34">
        <v>25519.023000000001</v>
      </c>
      <c r="D58" s="34" t="s">
        <v>149</v>
      </c>
      <c r="E58" s="32">
        <f t="shared" si="0"/>
        <v>-22070.149165336512</v>
      </c>
      <c r="F58" s="1">
        <f t="shared" si="7"/>
        <v>-22070</v>
      </c>
      <c r="G58" s="1">
        <f t="shared" si="2"/>
        <v>-0.10376800000085495</v>
      </c>
      <c r="H58" s="1">
        <f t="shared" si="8"/>
        <v>-0.10376800000085495</v>
      </c>
      <c r="N58" s="2"/>
      <c r="O58" s="2"/>
      <c r="P58" s="5">
        <f t="shared" si="6"/>
        <v>10500.523000000001</v>
      </c>
      <c r="Q58" s="5"/>
      <c r="R58" s="1">
        <f t="shared" si="9"/>
        <v>0</v>
      </c>
      <c r="S58" s="99">
        <v>0.1</v>
      </c>
      <c r="T58" s="1">
        <f t="shared" si="5"/>
        <v>0</v>
      </c>
    </row>
    <row r="59" spans="1:35" ht="12.95" customHeight="1">
      <c r="A59" s="59" t="s">
        <v>310</v>
      </c>
      <c r="B59" s="132" t="s">
        <v>127</v>
      </c>
      <c r="C59" s="34">
        <v>25646.333999999999</v>
      </c>
      <c r="D59" s="34" t="s">
        <v>149</v>
      </c>
      <c r="E59" s="32">
        <f t="shared" si="0"/>
        <v>-21887.141030299968</v>
      </c>
      <c r="F59" s="1">
        <f t="shared" si="7"/>
        <v>-21887</v>
      </c>
      <c r="G59" s="1">
        <f t="shared" si="2"/>
        <v>-9.8108800000773044E-2</v>
      </c>
      <c r="H59" s="1">
        <f t="shared" si="8"/>
        <v>-9.8108800000773044E-2</v>
      </c>
      <c r="N59" s="2"/>
      <c r="O59" s="2"/>
      <c r="P59" s="5">
        <f t="shared" si="6"/>
        <v>10627.833999999999</v>
      </c>
      <c r="Q59" s="5"/>
      <c r="R59" s="1">
        <f t="shared" si="9"/>
        <v>0</v>
      </c>
      <c r="S59" s="99">
        <v>0.1</v>
      </c>
      <c r="T59" s="1">
        <f t="shared" si="5"/>
        <v>0</v>
      </c>
      <c r="AE59" s="1">
        <v>10</v>
      </c>
      <c r="AG59" s="1" t="s">
        <v>63</v>
      </c>
      <c r="AI59" s="1" t="s">
        <v>65</v>
      </c>
    </row>
    <row r="60" spans="1:35" ht="12.95" customHeight="1">
      <c r="A60" s="59" t="s">
        <v>310</v>
      </c>
      <c r="B60" s="132" t="s">
        <v>127</v>
      </c>
      <c r="C60" s="34">
        <v>25655.374</v>
      </c>
      <c r="D60" s="34" t="s">
        <v>149</v>
      </c>
      <c r="E60" s="32">
        <f t="shared" si="0"/>
        <v>-21874.146131660174</v>
      </c>
      <c r="F60" s="1">
        <f t="shared" si="7"/>
        <v>-21874</v>
      </c>
      <c r="G60" s="1">
        <f t="shared" si="2"/>
        <v>-0.10165760000018054</v>
      </c>
      <c r="H60" s="1">
        <f t="shared" si="8"/>
        <v>-0.10165760000018054</v>
      </c>
      <c r="N60" s="2"/>
      <c r="O60" s="2"/>
      <c r="P60" s="5">
        <f t="shared" si="6"/>
        <v>10636.874</v>
      </c>
      <c r="Q60" s="5"/>
      <c r="R60" s="1">
        <f t="shared" si="9"/>
        <v>0</v>
      </c>
      <c r="S60" s="99">
        <v>0.1</v>
      </c>
      <c r="T60" s="1">
        <f t="shared" si="5"/>
        <v>0</v>
      </c>
      <c r="AE60" s="1">
        <v>11</v>
      </c>
      <c r="AG60" s="1" t="s">
        <v>63</v>
      </c>
      <c r="AI60" s="1" t="s">
        <v>65</v>
      </c>
    </row>
    <row r="61" spans="1:35" ht="12.95" customHeight="1">
      <c r="A61" s="59" t="s">
        <v>310</v>
      </c>
      <c r="B61" s="132" t="s">
        <v>127</v>
      </c>
      <c r="C61" s="34">
        <v>25808.417000000001</v>
      </c>
      <c r="D61" s="34" t="s">
        <v>149</v>
      </c>
      <c r="E61" s="32">
        <f t="shared" si="0"/>
        <v>-21654.148535141427</v>
      </c>
      <c r="F61" s="1">
        <f t="shared" si="7"/>
        <v>-21654</v>
      </c>
      <c r="G61" s="1">
        <f t="shared" si="2"/>
        <v>-0.10332960000232561</v>
      </c>
      <c r="H61" s="1">
        <f t="shared" si="8"/>
        <v>-0.10332960000232561</v>
      </c>
      <c r="N61" s="2"/>
      <c r="O61" s="2"/>
      <c r="P61" s="5">
        <f t="shared" si="6"/>
        <v>10789.917000000001</v>
      </c>
      <c r="Q61" s="5"/>
      <c r="R61" s="1">
        <f t="shared" si="9"/>
        <v>0</v>
      </c>
      <c r="S61" s="99">
        <v>0.1</v>
      </c>
      <c r="T61" s="1">
        <f t="shared" si="5"/>
        <v>0</v>
      </c>
      <c r="AE61" s="1">
        <v>8</v>
      </c>
      <c r="AG61" s="1" t="s">
        <v>63</v>
      </c>
      <c r="AI61" s="1" t="s">
        <v>65</v>
      </c>
    </row>
    <row r="62" spans="1:35" ht="12.95" customHeight="1">
      <c r="A62" s="59" t="s">
        <v>310</v>
      </c>
      <c r="B62" s="132" t="s">
        <v>127</v>
      </c>
      <c r="C62" s="34">
        <v>25810.505000000001</v>
      </c>
      <c r="D62" s="34" t="s">
        <v>149</v>
      </c>
      <c r="E62" s="32">
        <f t="shared" si="0"/>
        <v>-21651.147058552942</v>
      </c>
      <c r="F62" s="1">
        <f t="shared" si="7"/>
        <v>-21651</v>
      </c>
      <c r="G62" s="1">
        <f t="shared" si="2"/>
        <v>-0.10230239999873447</v>
      </c>
      <c r="H62" s="1">
        <f t="shared" si="8"/>
        <v>-0.10230239999873447</v>
      </c>
      <c r="N62" s="2"/>
      <c r="O62" s="2"/>
      <c r="P62" s="5">
        <f t="shared" si="6"/>
        <v>10792.005000000001</v>
      </c>
      <c r="Q62" s="5"/>
      <c r="R62" s="1">
        <f t="shared" si="9"/>
        <v>0</v>
      </c>
      <c r="S62" s="99">
        <v>0.1</v>
      </c>
      <c r="T62" s="1">
        <f t="shared" si="5"/>
        <v>0</v>
      </c>
      <c r="AE62" s="1">
        <v>9</v>
      </c>
      <c r="AG62" s="1" t="s">
        <v>63</v>
      </c>
      <c r="AI62" s="1" t="s">
        <v>65</v>
      </c>
    </row>
    <row r="63" spans="1:35" ht="12.95" customHeight="1">
      <c r="A63" s="59" t="s">
        <v>310</v>
      </c>
      <c r="B63" s="132" t="s">
        <v>127</v>
      </c>
      <c r="C63" s="34">
        <v>25826.512999999999</v>
      </c>
      <c r="D63" s="34" t="s">
        <v>149</v>
      </c>
      <c r="E63" s="32">
        <f t="shared" si="0"/>
        <v>-21628.135738041245</v>
      </c>
      <c r="F63" s="1">
        <f t="shared" si="7"/>
        <v>-21628</v>
      </c>
      <c r="G63" s="1">
        <f t="shared" si="2"/>
        <v>-9.4427200001518941E-2</v>
      </c>
      <c r="H63" s="1">
        <f t="shared" si="8"/>
        <v>-9.4427200001518941E-2</v>
      </c>
      <c r="N63" s="2"/>
      <c r="O63" s="2"/>
      <c r="P63" s="5">
        <f t="shared" si="6"/>
        <v>10808.012999999999</v>
      </c>
      <c r="Q63" s="5"/>
      <c r="R63" s="1">
        <f t="shared" si="9"/>
        <v>0</v>
      </c>
      <c r="S63" s="99">
        <v>0.1</v>
      </c>
      <c r="T63" s="1">
        <f t="shared" si="5"/>
        <v>0</v>
      </c>
      <c r="AE63" s="1">
        <v>6</v>
      </c>
      <c r="AG63" s="1" t="s">
        <v>63</v>
      </c>
      <c r="AI63" s="1" t="s">
        <v>65</v>
      </c>
    </row>
    <row r="64" spans="1:35" ht="12.95" customHeight="1">
      <c r="A64" s="59" t="s">
        <v>310</v>
      </c>
      <c r="B64" s="132" t="s">
        <v>127</v>
      </c>
      <c r="C64" s="34">
        <v>25879.383000000002</v>
      </c>
      <c r="D64" s="34" t="s">
        <v>149</v>
      </c>
      <c r="E64" s="32">
        <f t="shared" si="0"/>
        <v>-21552.135705841494</v>
      </c>
      <c r="F64" s="1">
        <f t="shared" si="7"/>
        <v>-21552</v>
      </c>
      <c r="G64" s="1">
        <f t="shared" si="2"/>
        <v>-9.4404800001939293E-2</v>
      </c>
      <c r="H64" s="1">
        <f t="shared" si="8"/>
        <v>-9.4404800001939293E-2</v>
      </c>
      <c r="N64" s="2"/>
      <c r="O64" s="2"/>
      <c r="P64" s="5">
        <f t="shared" si="6"/>
        <v>10860.883000000002</v>
      </c>
      <c r="Q64" s="5"/>
      <c r="R64" s="1">
        <f t="shared" si="9"/>
        <v>0</v>
      </c>
      <c r="S64" s="99">
        <v>0.1</v>
      </c>
      <c r="T64" s="1">
        <f t="shared" si="5"/>
        <v>0</v>
      </c>
    </row>
    <row r="65" spans="1:35" ht="12.95" customHeight="1">
      <c r="A65" s="59" t="s">
        <v>326</v>
      </c>
      <c r="B65" s="132" t="s">
        <v>127</v>
      </c>
      <c r="C65" s="34">
        <v>25881.455000000002</v>
      </c>
      <c r="D65" s="34" t="s">
        <v>149</v>
      </c>
      <c r="E65" s="32">
        <f t="shared" si="0"/>
        <v>-21549.157229073611</v>
      </c>
      <c r="F65" s="1">
        <f t="shared" si="7"/>
        <v>-21549</v>
      </c>
      <c r="G65" s="1">
        <f t="shared" si="2"/>
        <v>-0.10937759999796981</v>
      </c>
      <c r="H65" s="1">
        <f t="shared" si="8"/>
        <v>-0.10937759999796981</v>
      </c>
      <c r="N65" s="2"/>
      <c r="O65" s="2"/>
      <c r="P65" s="5">
        <f t="shared" si="6"/>
        <v>10862.955000000002</v>
      </c>
      <c r="Q65" s="5"/>
      <c r="R65" s="1">
        <f t="shared" si="9"/>
        <v>0</v>
      </c>
      <c r="S65" s="99">
        <v>0.1</v>
      </c>
      <c r="T65" s="1">
        <f t="shared" si="5"/>
        <v>0</v>
      </c>
      <c r="AE65" s="1">
        <v>6</v>
      </c>
      <c r="AG65" s="1" t="s">
        <v>63</v>
      </c>
      <c r="AI65" s="1" t="s">
        <v>65</v>
      </c>
    </row>
    <row r="66" spans="1:35" ht="12.95" customHeight="1">
      <c r="A66" s="59" t="s">
        <v>326</v>
      </c>
      <c r="B66" s="132" t="s">
        <v>127</v>
      </c>
      <c r="C66" s="34">
        <v>25883.561000000002</v>
      </c>
      <c r="D66" s="34" t="s">
        <v>149</v>
      </c>
      <c r="E66" s="32">
        <f t="shared" si="0"/>
        <v>-21546.129877686955</v>
      </c>
      <c r="F66" s="1">
        <f t="shared" si="7"/>
        <v>-21546</v>
      </c>
      <c r="G66" s="1">
        <f t="shared" si="2"/>
        <v>-9.035040000162553E-2</v>
      </c>
      <c r="H66" s="1">
        <f t="shared" si="8"/>
        <v>-9.035040000162553E-2</v>
      </c>
      <c r="N66" s="2"/>
      <c r="O66" s="2"/>
      <c r="P66" s="5">
        <f t="shared" si="6"/>
        <v>10865.061000000002</v>
      </c>
      <c r="Q66" s="5"/>
      <c r="R66" s="1">
        <f t="shared" si="9"/>
        <v>0</v>
      </c>
      <c r="S66" s="99">
        <v>0.1</v>
      </c>
      <c r="T66" s="1">
        <f t="shared" si="5"/>
        <v>0</v>
      </c>
    </row>
    <row r="67" spans="1:35" ht="12.95" customHeight="1">
      <c r="A67" s="59" t="s">
        <v>326</v>
      </c>
      <c r="B67" s="132" t="s">
        <v>127</v>
      </c>
      <c r="C67" s="34">
        <v>25917.635999999999</v>
      </c>
      <c r="D67" s="34" t="s">
        <v>149</v>
      </c>
      <c r="E67" s="32">
        <f t="shared" si="0"/>
        <v>-21497.147447249914</v>
      </c>
      <c r="F67" s="1">
        <f t="shared" si="7"/>
        <v>-21497</v>
      </c>
      <c r="G67" s="1">
        <f t="shared" si="2"/>
        <v>-0.10257280000223545</v>
      </c>
      <c r="H67" s="1">
        <f t="shared" si="8"/>
        <v>-0.10257280000223545</v>
      </c>
      <c r="N67" s="2"/>
      <c r="O67" s="2"/>
      <c r="P67" s="5">
        <f t="shared" si="6"/>
        <v>10899.135999999999</v>
      </c>
      <c r="Q67" s="5"/>
      <c r="R67" s="1">
        <f t="shared" si="9"/>
        <v>0</v>
      </c>
      <c r="S67" s="99">
        <v>0.1</v>
      </c>
      <c r="T67" s="1">
        <f t="shared" si="5"/>
        <v>0</v>
      </c>
      <c r="AE67" s="1">
        <v>6</v>
      </c>
      <c r="AG67" s="1" t="s">
        <v>63</v>
      </c>
      <c r="AI67" s="1" t="s">
        <v>65</v>
      </c>
    </row>
    <row r="68" spans="1:35" ht="12.95" customHeight="1">
      <c r="A68" s="59" t="s">
        <v>326</v>
      </c>
      <c r="B68" s="132" t="s">
        <v>127</v>
      </c>
      <c r="C68" s="34">
        <v>25918.34</v>
      </c>
      <c r="D68" s="34" t="s">
        <v>149</v>
      </c>
      <c r="E68" s="32">
        <f t="shared" si="0"/>
        <v>-21496.135455143452</v>
      </c>
      <c r="F68" s="1">
        <f t="shared" si="7"/>
        <v>-21496</v>
      </c>
      <c r="G68" s="1">
        <f t="shared" si="2"/>
        <v>-9.4230400001833914E-2</v>
      </c>
      <c r="H68" s="1">
        <f t="shared" si="8"/>
        <v>-9.4230400001833914E-2</v>
      </c>
      <c r="N68" s="2"/>
      <c r="O68" s="2"/>
      <c r="P68" s="5">
        <f t="shared" si="6"/>
        <v>10899.84</v>
      </c>
      <c r="Q68" s="5"/>
      <c r="R68" s="1">
        <f t="shared" si="9"/>
        <v>0</v>
      </c>
      <c r="S68" s="99">
        <v>0.1</v>
      </c>
      <c r="T68" s="1">
        <f t="shared" si="5"/>
        <v>0</v>
      </c>
      <c r="AE68" s="1">
        <v>7</v>
      </c>
      <c r="AG68" s="1" t="s">
        <v>63</v>
      </c>
      <c r="AI68" s="1" t="s">
        <v>65</v>
      </c>
    </row>
    <row r="69" spans="1:35" ht="12.95" customHeight="1">
      <c r="A69" s="59" t="s">
        <v>326</v>
      </c>
      <c r="B69" s="132" t="s">
        <v>127</v>
      </c>
      <c r="C69" s="34">
        <v>25925.303</v>
      </c>
      <c r="D69" s="34" t="s">
        <v>149</v>
      </c>
      <c r="E69" s="32">
        <f t="shared" si="0"/>
        <v>-21486.12622071548</v>
      </c>
      <c r="F69" s="1">
        <f t="shared" si="7"/>
        <v>-21486</v>
      </c>
      <c r="G69" s="1">
        <f t="shared" si="2"/>
        <v>-8.7806399998953566E-2</v>
      </c>
      <c r="H69" s="1">
        <f t="shared" si="8"/>
        <v>-8.7806399998953566E-2</v>
      </c>
      <c r="N69" s="2"/>
      <c r="O69" s="2"/>
      <c r="P69" s="5">
        <f t="shared" si="6"/>
        <v>10906.803</v>
      </c>
      <c r="Q69" s="5"/>
      <c r="R69" s="1">
        <f t="shared" si="9"/>
        <v>0</v>
      </c>
      <c r="S69" s="99">
        <v>0.1</v>
      </c>
      <c r="T69" s="1">
        <f t="shared" si="5"/>
        <v>0</v>
      </c>
    </row>
    <row r="70" spans="1:35" ht="12.95" customHeight="1">
      <c r="A70" s="59" t="s">
        <v>326</v>
      </c>
      <c r="B70" s="132" t="s">
        <v>127</v>
      </c>
      <c r="C70" s="34">
        <v>25966.333999999999</v>
      </c>
      <c r="D70" s="34" t="s">
        <v>149</v>
      </c>
      <c r="E70" s="32">
        <f t="shared" si="0"/>
        <v>-21427.144618271981</v>
      </c>
      <c r="F70" s="1">
        <f t="shared" si="7"/>
        <v>-21427</v>
      </c>
      <c r="G70" s="1">
        <f t="shared" si="2"/>
        <v>-0.10060480000174721</v>
      </c>
      <c r="H70" s="1">
        <f t="shared" si="8"/>
        <v>-0.10060480000174721</v>
      </c>
      <c r="N70" s="2"/>
      <c r="O70" s="2"/>
      <c r="P70" s="5">
        <f t="shared" si="6"/>
        <v>10947.833999999999</v>
      </c>
      <c r="Q70" s="5"/>
      <c r="R70" s="1">
        <f t="shared" si="9"/>
        <v>0</v>
      </c>
      <c r="S70" s="99">
        <v>0.1</v>
      </c>
      <c r="T70" s="1">
        <f t="shared" si="5"/>
        <v>0</v>
      </c>
    </row>
    <row r="71" spans="1:35" ht="12.95" customHeight="1">
      <c r="A71" s="59" t="s">
        <v>326</v>
      </c>
      <c r="B71" s="132" t="s">
        <v>127</v>
      </c>
      <c r="C71" s="34">
        <v>25975.383999999998</v>
      </c>
      <c r="D71" s="34" t="s">
        <v>149</v>
      </c>
      <c r="E71" s="32">
        <f t="shared" si="0"/>
        <v>-21414.135344744314</v>
      </c>
      <c r="F71" s="1">
        <f t="shared" si="7"/>
        <v>-21414</v>
      </c>
      <c r="G71" s="1">
        <f t="shared" si="2"/>
        <v>-9.4153600002755411E-2</v>
      </c>
      <c r="H71" s="1">
        <f t="shared" si="8"/>
        <v>-9.4153600002755411E-2</v>
      </c>
      <c r="N71" s="2"/>
      <c r="O71" s="2"/>
      <c r="P71" s="5">
        <f t="shared" si="6"/>
        <v>10956.883999999998</v>
      </c>
      <c r="Q71" s="5"/>
      <c r="R71" s="1">
        <f t="shared" si="9"/>
        <v>0</v>
      </c>
      <c r="S71" s="99">
        <v>0.1</v>
      </c>
      <c r="T71" s="1">
        <f t="shared" si="5"/>
        <v>0</v>
      </c>
    </row>
    <row r="72" spans="1:35" ht="12.95" customHeight="1">
      <c r="A72" s="59" t="s">
        <v>326</v>
      </c>
      <c r="B72" s="132" t="s">
        <v>127</v>
      </c>
      <c r="C72" s="34">
        <v>26000.417000000001</v>
      </c>
      <c r="D72" s="34" t="s">
        <v>149</v>
      </c>
      <c r="E72" s="32">
        <f t="shared" si="0"/>
        <v>-21378.150687924634</v>
      </c>
      <c r="F72" s="1">
        <f t="shared" si="7"/>
        <v>-21378</v>
      </c>
      <c r="G72" s="1">
        <f t="shared" si="2"/>
        <v>-0.10482720000072732</v>
      </c>
      <c r="H72" s="1">
        <f t="shared" si="8"/>
        <v>-0.10482720000072732</v>
      </c>
      <c r="N72" s="2"/>
      <c r="O72" s="2"/>
      <c r="P72" s="5">
        <f t="shared" si="6"/>
        <v>10981.917000000001</v>
      </c>
      <c r="Q72" s="5"/>
      <c r="R72" s="1">
        <f t="shared" si="9"/>
        <v>0</v>
      </c>
      <c r="S72" s="99">
        <v>0.1</v>
      </c>
      <c r="T72" s="1">
        <f t="shared" si="5"/>
        <v>0</v>
      </c>
      <c r="AE72" s="1">
        <v>6</v>
      </c>
      <c r="AG72" s="1" t="s">
        <v>63</v>
      </c>
      <c r="AI72" s="1" t="s">
        <v>65</v>
      </c>
    </row>
    <row r="73" spans="1:35" ht="12.95" customHeight="1">
      <c r="A73" s="59" t="s">
        <v>326</v>
      </c>
      <c r="B73" s="132" t="s">
        <v>127</v>
      </c>
      <c r="C73" s="34">
        <v>26219.544000000002</v>
      </c>
      <c r="D73" s="34" t="s">
        <v>149</v>
      </c>
      <c r="E73" s="32">
        <f t="shared" si="0"/>
        <v>-21063.158082366957</v>
      </c>
      <c r="F73" s="1">
        <f t="shared" si="7"/>
        <v>-21063</v>
      </c>
      <c r="G73" s="1">
        <f t="shared" si="2"/>
        <v>-0.1099711999995634</v>
      </c>
      <c r="H73" s="1">
        <f t="shared" si="8"/>
        <v>-0.1099711999995634</v>
      </c>
      <c r="N73" s="2"/>
      <c r="O73" s="2"/>
      <c r="P73" s="5">
        <f t="shared" si="6"/>
        <v>11201.044000000002</v>
      </c>
      <c r="Q73" s="5"/>
      <c r="R73" s="1">
        <f t="shared" si="9"/>
        <v>0</v>
      </c>
      <c r="S73" s="99">
        <v>0.1</v>
      </c>
      <c r="T73" s="1">
        <f t="shared" si="5"/>
        <v>0</v>
      </c>
      <c r="AE73" s="1">
        <v>4</v>
      </c>
      <c r="AG73" s="1" t="s">
        <v>63</v>
      </c>
      <c r="AI73" s="1" t="s">
        <v>65</v>
      </c>
    </row>
    <row r="74" spans="1:35" ht="12.95" customHeight="1">
      <c r="A74" s="59" t="s">
        <v>326</v>
      </c>
      <c r="B74" s="132" t="s">
        <v>127</v>
      </c>
      <c r="C74" s="34">
        <v>26295.373</v>
      </c>
      <c r="D74" s="34" t="s">
        <v>149</v>
      </c>
      <c r="E74" s="32">
        <f t="shared" si="0"/>
        <v>-20954.15474509299</v>
      </c>
      <c r="F74" s="1">
        <f t="shared" si="7"/>
        <v>-20954</v>
      </c>
      <c r="G74" s="1">
        <f t="shared" si="2"/>
        <v>-0.10764960000233259</v>
      </c>
      <c r="H74" s="1">
        <f t="shared" si="8"/>
        <v>-0.10764960000233259</v>
      </c>
      <c r="N74" s="2"/>
      <c r="O74" s="2"/>
      <c r="P74" s="5">
        <f t="shared" si="6"/>
        <v>11276.873</v>
      </c>
      <c r="Q74" s="5"/>
      <c r="R74" s="1">
        <f t="shared" si="9"/>
        <v>0</v>
      </c>
      <c r="S74" s="99">
        <v>0.1</v>
      </c>
      <c r="T74" s="1">
        <f t="shared" si="5"/>
        <v>0</v>
      </c>
      <c r="AE74" s="1">
        <v>6</v>
      </c>
      <c r="AG74" s="1" t="s">
        <v>63</v>
      </c>
      <c r="AI74" s="1" t="s">
        <v>65</v>
      </c>
    </row>
    <row r="75" spans="1:35" ht="12.95" customHeight="1">
      <c r="A75" s="59" t="s">
        <v>201</v>
      </c>
      <c r="B75" s="132" t="s">
        <v>127</v>
      </c>
      <c r="C75" s="34">
        <v>26613.991999999998</v>
      </c>
      <c r="D75" s="34" t="s">
        <v>149</v>
      </c>
      <c r="E75" s="32">
        <f t="shared" si="0"/>
        <v>-20496.143505080665</v>
      </c>
      <c r="F75" s="1">
        <f t="shared" si="7"/>
        <v>-20496</v>
      </c>
      <c r="G75" s="1">
        <f t="shared" si="2"/>
        <v>-9.9830400002247188E-2</v>
      </c>
      <c r="H75" s="1">
        <f t="shared" si="8"/>
        <v>-9.9830400002247188E-2</v>
      </c>
      <c r="N75" s="2"/>
      <c r="O75" s="2"/>
      <c r="P75" s="5">
        <f t="shared" si="6"/>
        <v>11595.491999999998</v>
      </c>
      <c r="Q75" s="5"/>
      <c r="R75" s="1">
        <f t="shared" si="9"/>
        <v>0</v>
      </c>
      <c r="S75" s="99">
        <v>0.1</v>
      </c>
      <c r="T75" s="1">
        <f t="shared" si="5"/>
        <v>0</v>
      </c>
      <c r="AE75" s="1">
        <v>6</v>
      </c>
      <c r="AG75" s="1" t="s">
        <v>63</v>
      </c>
      <c r="AI75" s="1" t="s">
        <v>65</v>
      </c>
    </row>
    <row r="76" spans="1:35" ht="12.95" customHeight="1">
      <c r="A76" s="59" t="s">
        <v>277</v>
      </c>
      <c r="B76" s="132" t="s">
        <v>140</v>
      </c>
      <c r="C76" s="34">
        <v>26620.594000000001</v>
      </c>
      <c r="D76" s="34" t="s">
        <v>149</v>
      </c>
      <c r="E76" s="32">
        <f t="shared" si="0"/>
        <v>-20486.653204105009</v>
      </c>
      <c r="F76" s="1">
        <f t="shared" si="7"/>
        <v>-20486.5</v>
      </c>
      <c r="G76" s="1">
        <f t="shared" si="2"/>
        <v>-0.10657759999958216</v>
      </c>
      <c r="H76" s="1">
        <f t="shared" si="8"/>
        <v>-0.10657759999958216</v>
      </c>
      <c r="N76" s="2"/>
      <c r="O76" s="2"/>
      <c r="P76" s="5">
        <f t="shared" si="6"/>
        <v>11602.094000000001</v>
      </c>
      <c r="Q76" s="5"/>
      <c r="R76" s="1">
        <f t="shared" si="9"/>
        <v>0</v>
      </c>
      <c r="S76" s="99">
        <v>0.1</v>
      </c>
      <c r="T76" s="1">
        <f t="shared" si="5"/>
        <v>0</v>
      </c>
      <c r="AE76" s="1">
        <v>6</v>
      </c>
      <c r="AG76" s="1" t="s">
        <v>63</v>
      </c>
      <c r="AI76" s="1" t="s">
        <v>65</v>
      </c>
    </row>
    <row r="77" spans="1:35" ht="12.95" customHeight="1">
      <c r="A77" s="59" t="s">
        <v>277</v>
      </c>
      <c r="B77" s="132" t="s">
        <v>127</v>
      </c>
      <c r="C77" s="34">
        <v>26636.256000000001</v>
      </c>
      <c r="D77" s="34" t="s">
        <v>149</v>
      </c>
      <c r="E77" s="32">
        <f t="shared" si="0"/>
        <v>-20464.139254713813</v>
      </c>
      <c r="F77" s="1">
        <f t="shared" si="7"/>
        <v>-20464</v>
      </c>
      <c r="G77" s="1">
        <f t="shared" si="2"/>
        <v>-9.687359999952605E-2</v>
      </c>
      <c r="H77" s="1">
        <f t="shared" si="8"/>
        <v>-9.687359999952605E-2</v>
      </c>
      <c r="N77" s="2"/>
      <c r="O77" s="2"/>
      <c r="P77" s="5">
        <f t="shared" si="6"/>
        <v>11617.756000000001</v>
      </c>
      <c r="Q77" s="5"/>
      <c r="R77" s="1">
        <f t="shared" si="9"/>
        <v>0</v>
      </c>
      <c r="S77" s="99">
        <v>0.1</v>
      </c>
      <c r="T77" s="1">
        <f t="shared" si="5"/>
        <v>0</v>
      </c>
      <c r="AE77" s="1">
        <v>7</v>
      </c>
      <c r="AG77" s="1" t="s">
        <v>63</v>
      </c>
      <c r="AI77" s="1" t="s">
        <v>65</v>
      </c>
    </row>
    <row r="78" spans="1:35" ht="12.95" customHeight="1">
      <c r="A78" s="59" t="s">
        <v>361</v>
      </c>
      <c r="B78" s="132" t="s">
        <v>127</v>
      </c>
      <c r="C78" s="34">
        <v>26961.138999999999</v>
      </c>
      <c r="D78" s="34" t="s">
        <v>149</v>
      </c>
      <c r="E78" s="32">
        <f t="shared" si="0"/>
        <v>-19997.123584936042</v>
      </c>
      <c r="F78" s="1">
        <f t="shared" si="7"/>
        <v>-19997</v>
      </c>
      <c r="G78" s="1">
        <f t="shared" si="2"/>
        <v>-8.5972800003219163E-2</v>
      </c>
      <c r="H78" s="1">
        <f t="shared" si="8"/>
        <v>-8.5972800003219163E-2</v>
      </c>
      <c r="N78" s="2"/>
      <c r="O78" s="2"/>
      <c r="P78" s="5">
        <f t="shared" si="6"/>
        <v>11942.638999999999</v>
      </c>
      <c r="Q78" s="5"/>
      <c r="R78" s="1">
        <f t="shared" si="9"/>
        <v>0</v>
      </c>
      <c r="S78" s="99">
        <v>0.1</v>
      </c>
      <c r="T78" s="1">
        <f t="shared" si="5"/>
        <v>0</v>
      </c>
    </row>
    <row r="79" spans="1:35" ht="12.95" customHeight="1">
      <c r="A79" s="59" t="s">
        <v>361</v>
      </c>
      <c r="B79" s="132" t="s">
        <v>127</v>
      </c>
      <c r="C79" s="34">
        <v>27342.351999999999</v>
      </c>
      <c r="D79" s="34" t="s">
        <v>149</v>
      </c>
      <c r="E79" s="32">
        <f t="shared" si="0"/>
        <v>-19449.134171753463</v>
      </c>
      <c r="F79" s="1">
        <f t="shared" si="7"/>
        <v>-19449</v>
      </c>
      <c r="G79" s="1">
        <f t="shared" si="2"/>
        <v>-9.3337600002996624E-2</v>
      </c>
      <c r="H79" s="1">
        <f t="shared" si="8"/>
        <v>-9.3337600002996624E-2</v>
      </c>
      <c r="N79" s="2"/>
      <c r="O79" s="2"/>
      <c r="P79" s="5">
        <f t="shared" si="6"/>
        <v>12323.851999999999</v>
      </c>
      <c r="Q79" s="5"/>
      <c r="R79" s="1">
        <f t="shared" si="9"/>
        <v>0</v>
      </c>
      <c r="S79" s="99">
        <v>0.1</v>
      </c>
      <c r="T79" s="1">
        <f t="shared" si="5"/>
        <v>0</v>
      </c>
      <c r="AD79" s="1" t="s">
        <v>69</v>
      </c>
      <c r="AI79" s="1" t="s">
        <v>78</v>
      </c>
    </row>
    <row r="80" spans="1:35" ht="12.95" customHeight="1">
      <c r="A80" s="59" t="s">
        <v>201</v>
      </c>
      <c r="B80" s="132" t="s">
        <v>127</v>
      </c>
      <c r="C80" s="79">
        <v>27379.223000000002</v>
      </c>
      <c r="D80" s="34" t="s">
        <v>149</v>
      </c>
      <c r="E80" s="32">
        <f t="shared" si="0"/>
        <v>-19396.132522666321</v>
      </c>
      <c r="F80" s="1">
        <f t="shared" si="7"/>
        <v>-19396</v>
      </c>
      <c r="G80" s="1">
        <f t="shared" si="2"/>
        <v>-9.2190399998798966E-2</v>
      </c>
      <c r="H80" s="1">
        <f t="shared" si="8"/>
        <v>-9.2190399998798966E-2</v>
      </c>
      <c r="N80" s="2"/>
      <c r="O80" s="2"/>
      <c r="P80" s="5">
        <f t="shared" si="6"/>
        <v>12360.723000000002</v>
      </c>
      <c r="Q80" s="5"/>
      <c r="R80" s="1">
        <f t="shared" si="9"/>
        <v>0</v>
      </c>
      <c r="S80" s="99">
        <v>0.1</v>
      </c>
      <c r="T80" s="1">
        <f t="shared" si="5"/>
        <v>0</v>
      </c>
      <c r="AD80" s="1" t="s">
        <v>69</v>
      </c>
      <c r="AI80" s="1" t="s">
        <v>78</v>
      </c>
    </row>
    <row r="81" spans="1:35" ht="12.95" customHeight="1">
      <c r="A81" s="59" t="s">
        <v>277</v>
      </c>
      <c r="B81" s="132" t="s">
        <v>127</v>
      </c>
      <c r="C81" s="79">
        <v>27687.399000000001</v>
      </c>
      <c r="D81" s="34" t="s">
        <v>149</v>
      </c>
      <c r="E81" s="32">
        <f t="shared" si="0"/>
        <v>-18953.132978062771</v>
      </c>
      <c r="F81" s="1">
        <f t="shared" si="7"/>
        <v>-18953</v>
      </c>
      <c r="G81" s="1">
        <f t="shared" si="2"/>
        <v>-9.2507199999090517E-2</v>
      </c>
      <c r="H81" s="1">
        <f t="shared" si="8"/>
        <v>-9.2507199999090517E-2</v>
      </c>
      <c r="N81" s="2"/>
      <c r="O81" s="2"/>
      <c r="P81" s="5">
        <f t="shared" si="6"/>
        <v>12668.899000000001</v>
      </c>
      <c r="Q81" s="5"/>
      <c r="R81" s="1">
        <f t="shared" si="9"/>
        <v>0</v>
      </c>
      <c r="S81" s="99">
        <v>0.1</v>
      </c>
      <c r="T81" s="1">
        <f t="shared" si="5"/>
        <v>0</v>
      </c>
      <c r="AE81" s="1">
        <v>6</v>
      </c>
      <c r="AG81" s="1" t="s">
        <v>63</v>
      </c>
      <c r="AI81" s="1" t="s">
        <v>65</v>
      </c>
    </row>
    <row r="82" spans="1:35" ht="12.95" customHeight="1">
      <c r="A82" s="59" t="s">
        <v>277</v>
      </c>
      <c r="B82" s="132" t="s">
        <v>127</v>
      </c>
      <c r="C82" s="79">
        <v>27747.922999999999</v>
      </c>
      <c r="D82" s="34" t="s">
        <v>149</v>
      </c>
      <c r="E82" s="32">
        <f t="shared" si="0"/>
        <v>-18866.130406682831</v>
      </c>
      <c r="F82" s="1">
        <f t="shared" si="7"/>
        <v>-18866</v>
      </c>
      <c r="G82" s="1">
        <f t="shared" si="2"/>
        <v>-9.0718400002515409E-2</v>
      </c>
      <c r="H82" s="1">
        <f t="shared" si="8"/>
        <v>-9.0718400002515409E-2</v>
      </c>
      <c r="N82" s="2"/>
      <c r="O82" s="2"/>
      <c r="P82" s="5">
        <f t="shared" si="6"/>
        <v>12729.422999999999</v>
      </c>
      <c r="Q82" s="5"/>
      <c r="R82" s="1">
        <f t="shared" si="9"/>
        <v>0</v>
      </c>
      <c r="S82" s="99">
        <v>0.1</v>
      </c>
      <c r="T82" s="1">
        <f t="shared" si="5"/>
        <v>0</v>
      </c>
      <c r="AE82" s="1">
        <v>6</v>
      </c>
      <c r="AG82" s="1" t="s">
        <v>63</v>
      </c>
      <c r="AI82" s="1" t="s">
        <v>65</v>
      </c>
    </row>
    <row r="83" spans="1:35" ht="12.95" customHeight="1">
      <c r="A83" s="59" t="s">
        <v>277</v>
      </c>
      <c r="B83" s="132" t="s">
        <v>140</v>
      </c>
      <c r="C83" s="79">
        <v>28082.883000000002</v>
      </c>
      <c r="D83" s="34" t="s">
        <v>149</v>
      </c>
      <c r="E83" s="32">
        <f t="shared" si="0"/>
        <v>-18384.629162392532</v>
      </c>
      <c r="F83" s="1">
        <f t="shared" si="7"/>
        <v>-18384.5</v>
      </c>
      <c r="G83" s="1">
        <f t="shared" si="2"/>
        <v>-8.9852799999789568E-2</v>
      </c>
      <c r="H83" s="1">
        <f t="shared" si="8"/>
        <v>-8.9852799999789568E-2</v>
      </c>
      <c r="N83" s="2"/>
      <c r="O83" s="2"/>
      <c r="P83" s="5">
        <f t="shared" si="6"/>
        <v>13064.383000000002</v>
      </c>
      <c r="Q83" s="5"/>
      <c r="R83" s="1">
        <f t="shared" si="9"/>
        <v>0</v>
      </c>
      <c r="S83" s="99">
        <v>0.1</v>
      </c>
      <c r="T83" s="1">
        <f t="shared" si="5"/>
        <v>0</v>
      </c>
      <c r="AD83" s="1" t="s">
        <v>69</v>
      </c>
      <c r="AI83" s="1" t="s">
        <v>78</v>
      </c>
    </row>
    <row r="84" spans="1:35" ht="12.95" customHeight="1">
      <c r="A84" s="59" t="s">
        <v>277</v>
      </c>
      <c r="B84" s="132" t="s">
        <v>127</v>
      </c>
      <c r="C84" s="79">
        <v>28086.710999999999</v>
      </c>
      <c r="D84" s="34" t="s">
        <v>149</v>
      </c>
      <c r="E84" s="32">
        <f t="shared" si="0"/>
        <v>-18379.12645531365</v>
      </c>
      <c r="F84" s="1">
        <f t="shared" si="7"/>
        <v>-18379</v>
      </c>
      <c r="G84" s="1">
        <f t="shared" si="2"/>
        <v>-8.7969600001088111E-2</v>
      </c>
      <c r="H84" s="1">
        <f t="shared" si="8"/>
        <v>-8.7969600001088111E-2</v>
      </c>
      <c r="N84" s="2"/>
      <c r="O84" s="2"/>
      <c r="P84" s="5">
        <f t="shared" si="6"/>
        <v>13068.210999999999</v>
      </c>
      <c r="Q84" s="5"/>
      <c r="R84" s="1">
        <f t="shared" si="9"/>
        <v>0</v>
      </c>
      <c r="S84" s="99">
        <v>0.1</v>
      </c>
      <c r="T84" s="1">
        <f t="shared" si="5"/>
        <v>0</v>
      </c>
      <c r="AD84" s="1" t="s">
        <v>69</v>
      </c>
      <c r="AI84" s="1" t="s">
        <v>78</v>
      </c>
    </row>
    <row r="85" spans="1:35" ht="12.95" customHeight="1">
      <c r="A85" s="59" t="s">
        <v>277</v>
      </c>
      <c r="B85" s="132" t="s">
        <v>127</v>
      </c>
      <c r="C85" s="79">
        <v>28508.280999999999</v>
      </c>
      <c r="D85" s="34" t="s">
        <v>149</v>
      </c>
      <c r="E85" s="32">
        <f t="shared" ref="E85:E148" si="10">(C85-C$7)/C$8</f>
        <v>-17773.124307130409</v>
      </c>
      <c r="F85" s="1">
        <f t="shared" ref="F85:F116" si="11">ROUND(2*E85,0)/2</f>
        <v>-17773</v>
      </c>
      <c r="G85" s="1">
        <f t="shared" ref="G85:G148" si="12">C85-(C$7+C$8*F85)</f>
        <v>-8.6475200001586927E-2</v>
      </c>
      <c r="H85" s="1">
        <f t="shared" ref="H85:H106" si="13">G85</f>
        <v>-8.6475200001586927E-2</v>
      </c>
      <c r="N85" s="2"/>
      <c r="O85" s="2"/>
      <c r="P85" s="5">
        <f t="shared" si="6"/>
        <v>13489.780999999999</v>
      </c>
      <c r="Q85" s="5"/>
      <c r="R85" s="1">
        <f t="shared" ref="R85:R100" si="14">+(O85-I85)^2</f>
        <v>0</v>
      </c>
      <c r="S85" s="99">
        <v>0.1</v>
      </c>
      <c r="T85" s="1">
        <f t="shared" ref="T85:T148" si="15">+R85*S85</f>
        <v>0</v>
      </c>
      <c r="AD85" s="1" t="s">
        <v>69</v>
      </c>
      <c r="AI85" s="1" t="s">
        <v>78</v>
      </c>
    </row>
    <row r="86" spans="1:35" ht="12.95" customHeight="1">
      <c r="A86" s="59" t="s">
        <v>381</v>
      </c>
      <c r="B86" s="132" t="s">
        <v>127</v>
      </c>
      <c r="C86" s="79">
        <v>31347.274000000001</v>
      </c>
      <c r="D86" s="34" t="s">
        <v>149</v>
      </c>
      <c r="E86" s="32">
        <f t="shared" si="10"/>
        <v>-13692.103701591128</v>
      </c>
      <c r="F86" s="1">
        <f t="shared" si="11"/>
        <v>-13692</v>
      </c>
      <c r="G86" s="1">
        <f t="shared" si="12"/>
        <v>-7.2140799999033334E-2</v>
      </c>
      <c r="H86" s="1">
        <f t="shared" si="13"/>
        <v>-7.2140799999033334E-2</v>
      </c>
      <c r="N86" s="2"/>
      <c r="O86" s="2"/>
      <c r="P86" s="5">
        <f t="shared" si="6"/>
        <v>16328.774000000001</v>
      </c>
      <c r="Q86" s="5"/>
      <c r="R86" s="1">
        <f t="shared" si="14"/>
        <v>0</v>
      </c>
      <c r="S86" s="99">
        <v>0.1</v>
      </c>
      <c r="T86" s="1">
        <f t="shared" si="15"/>
        <v>0</v>
      </c>
    </row>
    <row r="87" spans="1:35" ht="12.95" customHeight="1">
      <c r="A87" s="59" t="s">
        <v>277</v>
      </c>
      <c r="B87" s="132" t="s">
        <v>127</v>
      </c>
      <c r="C87" s="79">
        <v>31755.633000000002</v>
      </c>
      <c r="D87" s="34" t="s">
        <v>149</v>
      </c>
      <c r="E87" s="32">
        <f t="shared" si="10"/>
        <v>-13105.092217780701</v>
      </c>
      <c r="F87" s="1">
        <f t="shared" si="11"/>
        <v>-13105</v>
      </c>
      <c r="G87" s="1">
        <f t="shared" si="12"/>
        <v>-6.4151999999012332E-2</v>
      </c>
      <c r="H87" s="1">
        <f t="shared" si="13"/>
        <v>-6.4151999999012332E-2</v>
      </c>
      <c r="N87" s="2"/>
      <c r="O87" s="2"/>
      <c r="P87" s="5">
        <f t="shared" si="6"/>
        <v>16737.133000000002</v>
      </c>
      <c r="Q87" s="5"/>
      <c r="R87" s="1">
        <f t="shared" si="14"/>
        <v>0</v>
      </c>
      <c r="S87" s="99">
        <v>0.1</v>
      </c>
      <c r="T87" s="1">
        <f t="shared" si="15"/>
        <v>0</v>
      </c>
      <c r="AD87" s="1" t="s">
        <v>69</v>
      </c>
      <c r="AI87" s="1" t="s">
        <v>78</v>
      </c>
    </row>
    <row r="88" spans="1:35" ht="12.95" customHeight="1">
      <c r="A88" s="59" t="s">
        <v>277</v>
      </c>
      <c r="B88" s="132" t="s">
        <v>140</v>
      </c>
      <c r="C88" s="79">
        <v>32099.632000000001</v>
      </c>
      <c r="D88" s="34" t="s">
        <v>177</v>
      </c>
      <c r="E88" s="32">
        <f t="shared" si="10"/>
        <v>-12610.597512339404</v>
      </c>
      <c r="F88" s="1">
        <f t="shared" si="11"/>
        <v>-12610.5</v>
      </c>
      <c r="G88" s="1">
        <f t="shared" si="12"/>
        <v>-6.7835199999535689E-2</v>
      </c>
      <c r="H88" s="1">
        <f t="shared" si="13"/>
        <v>-6.7835199999535689E-2</v>
      </c>
      <c r="N88" s="2"/>
      <c r="O88" s="2"/>
      <c r="P88" s="5">
        <f t="shared" ref="P88:P151" si="16">C88-15018.5</f>
        <v>17081.132000000001</v>
      </c>
      <c r="Q88" s="5"/>
      <c r="R88" s="1">
        <f t="shared" si="14"/>
        <v>0</v>
      </c>
      <c r="S88" s="99">
        <v>0.1</v>
      </c>
      <c r="T88" s="1">
        <f t="shared" si="15"/>
        <v>0</v>
      </c>
      <c r="AE88" s="1">
        <v>6</v>
      </c>
      <c r="AG88" s="1" t="s">
        <v>63</v>
      </c>
      <c r="AI88" s="1" t="s">
        <v>65</v>
      </c>
    </row>
    <row r="89" spans="1:35" ht="12.95" customHeight="1">
      <c r="A89" s="59" t="s">
        <v>277</v>
      </c>
      <c r="B89" s="132" t="s">
        <v>127</v>
      </c>
      <c r="C89" s="79">
        <v>32125.028999999999</v>
      </c>
      <c r="D89" s="34" t="s">
        <v>177</v>
      </c>
      <c r="E89" s="32">
        <f t="shared" si="10"/>
        <v>-12574.089609601049</v>
      </c>
      <c r="F89" s="1">
        <f t="shared" si="11"/>
        <v>-12574</v>
      </c>
      <c r="G89" s="1">
        <f t="shared" si="12"/>
        <v>-6.233760000395705E-2</v>
      </c>
      <c r="H89" s="1">
        <f t="shared" si="13"/>
        <v>-6.233760000395705E-2</v>
      </c>
      <c r="N89" s="2"/>
      <c r="O89" s="2"/>
      <c r="P89" s="5">
        <f t="shared" si="16"/>
        <v>17106.528999999999</v>
      </c>
      <c r="Q89" s="5"/>
      <c r="R89" s="1">
        <f t="shared" si="14"/>
        <v>0</v>
      </c>
      <c r="S89" s="99">
        <v>0.1</v>
      </c>
      <c r="T89" s="1">
        <f t="shared" si="15"/>
        <v>0</v>
      </c>
      <c r="AD89" s="1" t="s">
        <v>69</v>
      </c>
      <c r="AI89" s="1" t="s">
        <v>78</v>
      </c>
    </row>
    <row r="90" spans="1:35" ht="12.95" customHeight="1">
      <c r="A90" s="59" t="s">
        <v>397</v>
      </c>
      <c r="B90" s="132" t="s">
        <v>127</v>
      </c>
      <c r="C90" s="79">
        <v>35075.341999999997</v>
      </c>
      <c r="D90" s="34" t="s">
        <v>149</v>
      </c>
      <c r="E90" s="32">
        <f t="shared" si="10"/>
        <v>-8333.0477522275378</v>
      </c>
      <c r="F90" s="1">
        <f t="shared" si="11"/>
        <v>-8333</v>
      </c>
      <c r="G90" s="1">
        <f t="shared" si="12"/>
        <v>-3.3219200005987659E-2</v>
      </c>
      <c r="H90" s="1">
        <f t="shared" si="13"/>
        <v>-3.3219200005987659E-2</v>
      </c>
      <c r="N90" s="2"/>
      <c r="O90" s="2"/>
      <c r="P90" s="5">
        <f t="shared" si="16"/>
        <v>20056.841999999997</v>
      </c>
      <c r="Q90" s="5"/>
      <c r="R90" s="1">
        <f t="shared" si="14"/>
        <v>0</v>
      </c>
      <c r="S90" s="99">
        <v>0.1</v>
      </c>
      <c r="T90" s="1">
        <f t="shared" si="15"/>
        <v>0</v>
      </c>
      <c r="AD90" s="1" t="s">
        <v>69</v>
      </c>
      <c r="AI90" s="1" t="s">
        <v>78</v>
      </c>
    </row>
    <row r="91" spans="1:35" ht="12.95" customHeight="1">
      <c r="A91" s="59" t="s">
        <v>400</v>
      </c>
      <c r="B91" s="132" t="s">
        <v>127</v>
      </c>
      <c r="C91" s="79">
        <v>35130.305999999997</v>
      </c>
      <c r="D91" s="34" t="s">
        <v>149</v>
      </c>
      <c r="E91" s="32">
        <f t="shared" si="10"/>
        <v>-8254.0376185065816</v>
      </c>
      <c r="F91" s="1">
        <f t="shared" si="11"/>
        <v>-8254</v>
      </c>
      <c r="G91" s="1">
        <f t="shared" si="12"/>
        <v>-2.6169600001594517E-2</v>
      </c>
      <c r="H91" s="1">
        <f t="shared" si="13"/>
        <v>-2.6169600001594517E-2</v>
      </c>
      <c r="N91" s="2"/>
      <c r="O91" s="2"/>
      <c r="P91" s="5">
        <f t="shared" si="16"/>
        <v>20111.805999999997</v>
      </c>
      <c r="Q91" s="5"/>
      <c r="R91" s="1">
        <f t="shared" si="14"/>
        <v>0</v>
      </c>
      <c r="S91" s="99">
        <v>0.1</v>
      </c>
      <c r="T91" s="1">
        <f t="shared" si="15"/>
        <v>0</v>
      </c>
      <c r="AD91" s="1" t="s">
        <v>69</v>
      </c>
      <c r="AI91" s="1" t="s">
        <v>78</v>
      </c>
    </row>
    <row r="92" spans="1:35" ht="12.95" customHeight="1">
      <c r="A92" s="59" t="s">
        <v>400</v>
      </c>
      <c r="B92" s="132" t="s">
        <v>127</v>
      </c>
      <c r="C92" s="79">
        <v>35370.303999999996</v>
      </c>
      <c r="D92" s="34" t="s">
        <v>149</v>
      </c>
      <c r="E92" s="32">
        <f t="shared" si="10"/>
        <v>-7909.0431844631676</v>
      </c>
      <c r="F92" s="1">
        <f t="shared" si="11"/>
        <v>-7909</v>
      </c>
      <c r="G92" s="1">
        <f t="shared" si="12"/>
        <v>-3.0041600002732594E-2</v>
      </c>
      <c r="H92" s="1">
        <f t="shared" si="13"/>
        <v>-3.0041600002732594E-2</v>
      </c>
      <c r="N92" s="2"/>
      <c r="O92" s="2"/>
      <c r="P92" s="5">
        <f t="shared" si="16"/>
        <v>20351.803999999996</v>
      </c>
      <c r="Q92" s="5"/>
      <c r="R92" s="1">
        <f t="shared" si="14"/>
        <v>0</v>
      </c>
      <c r="S92" s="99">
        <v>0.1</v>
      </c>
      <c r="T92" s="1">
        <f t="shared" si="15"/>
        <v>0</v>
      </c>
      <c r="AD92" s="1" t="s">
        <v>69</v>
      </c>
      <c r="AI92" s="1" t="s">
        <v>78</v>
      </c>
    </row>
    <row r="93" spans="1:35" ht="12.95" customHeight="1">
      <c r="A93" s="59" t="s">
        <v>407</v>
      </c>
      <c r="B93" s="132" t="s">
        <v>127</v>
      </c>
      <c r="C93" s="79">
        <v>35481.610999999997</v>
      </c>
      <c r="D93" s="34" t="s">
        <v>149</v>
      </c>
      <c r="E93" s="32">
        <f t="shared" si="10"/>
        <v>-7749.0406199831696</v>
      </c>
      <c r="F93" s="1">
        <f t="shared" si="11"/>
        <v>-7749</v>
      </c>
      <c r="G93" s="1">
        <f t="shared" si="12"/>
        <v>-2.8257600002689287E-2</v>
      </c>
      <c r="H93" s="1">
        <f t="shared" si="13"/>
        <v>-2.8257600002689287E-2</v>
      </c>
      <c r="N93" s="2"/>
      <c r="O93" s="2"/>
      <c r="P93" s="5">
        <f t="shared" si="16"/>
        <v>20463.110999999997</v>
      </c>
      <c r="Q93" s="5"/>
      <c r="R93" s="1">
        <f t="shared" si="14"/>
        <v>0</v>
      </c>
      <c r="S93" s="99">
        <v>0.1</v>
      </c>
      <c r="T93" s="1">
        <f t="shared" si="15"/>
        <v>0</v>
      </c>
      <c r="AD93" s="1" t="s">
        <v>69</v>
      </c>
      <c r="AI93" s="1" t="s">
        <v>78</v>
      </c>
    </row>
    <row r="94" spans="1:35" ht="12.95" customHeight="1">
      <c r="A94" s="59" t="s">
        <v>410</v>
      </c>
      <c r="B94" s="132" t="s">
        <v>127</v>
      </c>
      <c r="C94" s="79">
        <v>35745.264000000003</v>
      </c>
      <c r="D94" s="34" t="s">
        <v>149</v>
      </c>
      <c r="E94" s="32">
        <f t="shared" si="10"/>
        <v>-7370.0423886693661</v>
      </c>
      <c r="F94" s="1">
        <f t="shared" si="11"/>
        <v>-7370</v>
      </c>
      <c r="G94" s="1">
        <f t="shared" si="12"/>
        <v>-2.9488000000128523E-2</v>
      </c>
      <c r="H94" s="1">
        <f t="shared" si="13"/>
        <v>-2.9488000000128523E-2</v>
      </c>
      <c r="N94" s="2"/>
      <c r="O94" s="2"/>
      <c r="P94" s="5">
        <f t="shared" si="16"/>
        <v>20726.764000000003</v>
      </c>
      <c r="Q94" s="5"/>
      <c r="R94" s="1">
        <f t="shared" si="14"/>
        <v>0</v>
      </c>
      <c r="S94" s="99">
        <v>0.1</v>
      </c>
      <c r="T94" s="1">
        <f t="shared" si="15"/>
        <v>0</v>
      </c>
      <c r="AE94" s="1">
        <v>8</v>
      </c>
      <c r="AG94" s="1" t="s">
        <v>63</v>
      </c>
      <c r="AI94" s="1" t="s">
        <v>65</v>
      </c>
    </row>
    <row r="95" spans="1:35" ht="12.95" customHeight="1">
      <c r="A95" s="59" t="s">
        <v>414</v>
      </c>
      <c r="B95" s="132" t="s">
        <v>127</v>
      </c>
      <c r="C95" s="79">
        <v>35746.656999999999</v>
      </c>
      <c r="D95" s="34" t="s">
        <v>149</v>
      </c>
      <c r="E95" s="32">
        <f t="shared" si="10"/>
        <v>-7368.0399667882612</v>
      </c>
      <c r="F95" s="1">
        <f t="shared" si="11"/>
        <v>-7368</v>
      </c>
      <c r="G95" s="1">
        <f t="shared" si="12"/>
        <v>-2.7803199998743366E-2</v>
      </c>
      <c r="H95" s="1">
        <f t="shared" si="13"/>
        <v>-2.7803199998743366E-2</v>
      </c>
      <c r="N95" s="2"/>
      <c r="O95" s="2"/>
      <c r="P95" s="5">
        <f t="shared" si="16"/>
        <v>20728.156999999999</v>
      </c>
      <c r="Q95" s="5"/>
      <c r="R95" s="1">
        <f t="shared" si="14"/>
        <v>0</v>
      </c>
      <c r="S95" s="99">
        <v>0.1</v>
      </c>
      <c r="T95" s="1">
        <f t="shared" si="15"/>
        <v>0</v>
      </c>
      <c r="AE95" s="1">
        <v>7</v>
      </c>
      <c r="AG95" s="1" t="s">
        <v>63</v>
      </c>
      <c r="AI95" s="1" t="s">
        <v>65</v>
      </c>
    </row>
    <row r="96" spans="1:35" ht="12.95" customHeight="1">
      <c r="A96" s="59" t="s">
        <v>414</v>
      </c>
      <c r="B96" s="132" t="s">
        <v>140</v>
      </c>
      <c r="C96" s="79">
        <v>35747.002</v>
      </c>
      <c r="D96" s="34" t="s">
        <v>149</v>
      </c>
      <c r="E96" s="32">
        <f t="shared" si="10"/>
        <v>-7367.5440331565424</v>
      </c>
      <c r="F96" s="1">
        <f t="shared" si="11"/>
        <v>-7367.5</v>
      </c>
      <c r="G96" s="1">
        <f t="shared" si="12"/>
        <v>-3.0632000001787674E-2</v>
      </c>
      <c r="H96" s="1">
        <f t="shared" si="13"/>
        <v>-3.0632000001787674E-2</v>
      </c>
      <c r="N96" s="2"/>
      <c r="O96" s="2"/>
      <c r="P96" s="5">
        <f t="shared" si="16"/>
        <v>20728.502</v>
      </c>
      <c r="Q96" s="5"/>
      <c r="R96" s="1">
        <f t="shared" si="14"/>
        <v>0</v>
      </c>
      <c r="S96" s="99">
        <v>0.1</v>
      </c>
      <c r="T96" s="1">
        <f t="shared" si="15"/>
        <v>0</v>
      </c>
    </row>
    <row r="97" spans="1:35" ht="12.95" customHeight="1">
      <c r="A97" s="59" t="s">
        <v>420</v>
      </c>
      <c r="B97" s="132" t="s">
        <v>127</v>
      </c>
      <c r="C97" s="79">
        <v>36163.360000000001</v>
      </c>
      <c r="D97" s="34" t="s">
        <v>149</v>
      </c>
      <c r="E97" s="32">
        <f t="shared" si="10"/>
        <v>-6769.0340765342035</v>
      </c>
      <c r="F97" s="1">
        <f t="shared" si="11"/>
        <v>-6769</v>
      </c>
      <c r="G97" s="1">
        <f t="shared" si="12"/>
        <v>-2.3705600004177541E-2</v>
      </c>
      <c r="H97" s="1">
        <f t="shared" si="13"/>
        <v>-2.3705600004177541E-2</v>
      </c>
      <c r="N97" s="2"/>
      <c r="O97" s="2">
        <f t="shared" ref="O97:O160" si="17">+D$11+D$12*F97+D$13*F97^2</f>
        <v>-3.3947050097385681E-3</v>
      </c>
      <c r="P97" s="5">
        <f t="shared" si="16"/>
        <v>21144.86</v>
      </c>
      <c r="Q97" s="5"/>
      <c r="R97" s="1">
        <f t="shared" si="14"/>
        <v>1.1524022103144131E-5</v>
      </c>
      <c r="S97" s="99">
        <v>0.1</v>
      </c>
      <c r="T97" s="1">
        <f t="shared" si="15"/>
        <v>1.1524022103144131E-6</v>
      </c>
      <c r="AE97" s="1">
        <v>6</v>
      </c>
      <c r="AG97" s="1" t="s">
        <v>63</v>
      </c>
      <c r="AI97" s="1" t="s">
        <v>65</v>
      </c>
    </row>
    <row r="98" spans="1:35" ht="12.95" customHeight="1">
      <c r="A98" s="59" t="s">
        <v>423</v>
      </c>
      <c r="B98" s="132" t="s">
        <v>127</v>
      </c>
      <c r="C98" s="79">
        <v>36453.447999999997</v>
      </c>
      <c r="D98" s="34" t="s">
        <v>149</v>
      </c>
      <c r="E98" s="32">
        <f t="shared" si="10"/>
        <v>-6352.0358291205393</v>
      </c>
      <c r="F98" s="1">
        <f t="shared" si="11"/>
        <v>-6352</v>
      </c>
      <c r="G98" s="1">
        <f t="shared" si="12"/>
        <v>-2.4924800003645942E-2</v>
      </c>
      <c r="H98" s="1">
        <f t="shared" si="13"/>
        <v>-2.4924800003645942E-2</v>
      </c>
      <c r="N98" s="2"/>
      <c r="O98" s="2">
        <f t="shared" si="17"/>
        <v>-3.9012577719413563E-3</v>
      </c>
      <c r="P98" s="5">
        <f t="shared" si="16"/>
        <v>21434.947999999997</v>
      </c>
      <c r="Q98" s="5"/>
      <c r="R98" s="1">
        <f t="shared" si="14"/>
        <v>1.5219812203132835E-5</v>
      </c>
      <c r="S98" s="99">
        <v>0.1</v>
      </c>
      <c r="T98" s="1">
        <f t="shared" si="15"/>
        <v>1.5219812203132837E-6</v>
      </c>
      <c r="AE98" s="1">
        <v>6</v>
      </c>
      <c r="AG98" s="1" t="s">
        <v>63</v>
      </c>
      <c r="AI98" s="1" t="s">
        <v>65</v>
      </c>
    </row>
    <row r="99" spans="1:35" ht="12.95" customHeight="1">
      <c r="A99" s="59" t="s">
        <v>428</v>
      </c>
      <c r="B99" s="132" t="s">
        <v>127</v>
      </c>
      <c r="C99" s="79">
        <v>38753.31</v>
      </c>
      <c r="D99" s="34" t="s">
        <v>149</v>
      </c>
      <c r="E99" s="32">
        <f t="shared" si="10"/>
        <v>-3046.0099911220741</v>
      </c>
      <c r="F99" s="1">
        <f t="shared" si="11"/>
        <v>-3046</v>
      </c>
      <c r="G99" s="1">
        <f t="shared" si="12"/>
        <v>-6.9504000057349913E-3</v>
      </c>
      <c r="H99" s="1">
        <f t="shared" si="13"/>
        <v>-6.9504000057349913E-3</v>
      </c>
      <c r="N99" s="2"/>
      <c r="O99" s="2">
        <f t="shared" si="17"/>
        <v>-6.6642151112746885E-3</v>
      </c>
      <c r="P99" s="5">
        <f t="shared" si="16"/>
        <v>23734.809999999998</v>
      </c>
      <c r="Q99" s="5"/>
      <c r="R99" s="1">
        <f t="shared" si="14"/>
        <v>4.4411763049341911E-5</v>
      </c>
      <c r="S99" s="99">
        <v>0.1</v>
      </c>
      <c r="T99" s="1">
        <f t="shared" si="15"/>
        <v>4.4411763049341913E-6</v>
      </c>
      <c r="AE99" s="1">
        <v>8</v>
      </c>
      <c r="AG99" s="1" t="s">
        <v>63</v>
      </c>
      <c r="AI99" s="1" t="s">
        <v>65</v>
      </c>
    </row>
    <row r="100" spans="1:35" ht="12.95" customHeight="1">
      <c r="A100" s="59" t="s">
        <v>429</v>
      </c>
      <c r="B100" s="132" t="s">
        <v>127</v>
      </c>
      <c r="C100" s="79">
        <v>38753.31</v>
      </c>
      <c r="D100" s="34" t="s">
        <v>149</v>
      </c>
      <c r="E100" s="32">
        <f t="shared" si="10"/>
        <v>-3046.0099911220741</v>
      </c>
      <c r="F100" s="1">
        <f t="shared" si="11"/>
        <v>-3046</v>
      </c>
      <c r="G100" s="1">
        <f t="shared" si="12"/>
        <v>-6.9504000057349913E-3</v>
      </c>
      <c r="H100" s="1">
        <f t="shared" si="13"/>
        <v>-6.9504000057349913E-3</v>
      </c>
      <c r="N100" s="2"/>
      <c r="O100" s="2">
        <f t="shared" si="17"/>
        <v>-6.6642151112746885E-3</v>
      </c>
      <c r="P100" s="5">
        <f t="shared" si="16"/>
        <v>23734.809999999998</v>
      </c>
      <c r="Q100" s="5"/>
      <c r="R100" s="1">
        <f t="shared" si="14"/>
        <v>4.4411763049341911E-5</v>
      </c>
      <c r="S100" s="99">
        <v>0.1</v>
      </c>
      <c r="T100" s="1">
        <f t="shared" si="15"/>
        <v>4.4411763049341913E-6</v>
      </c>
      <c r="AE100" s="1">
        <v>9</v>
      </c>
      <c r="AG100" s="1" t="s">
        <v>84</v>
      </c>
      <c r="AI100" s="1" t="s">
        <v>65</v>
      </c>
    </row>
    <row r="101" spans="1:35" ht="12.95" customHeight="1">
      <c r="A101" s="23" t="s">
        <v>132</v>
      </c>
      <c r="B101" s="22"/>
      <c r="C101" s="31">
        <v>39004.44</v>
      </c>
      <c r="D101" s="31"/>
      <c r="E101" s="1">
        <f t="shared" si="10"/>
        <v>-2685.0134318952291</v>
      </c>
      <c r="F101" s="1">
        <f t="shared" si="11"/>
        <v>-2685</v>
      </c>
      <c r="G101" s="1">
        <f t="shared" si="12"/>
        <v>-9.3439999982365407E-3</v>
      </c>
      <c r="H101" s="1">
        <f t="shared" si="13"/>
        <v>-9.3439999982365407E-3</v>
      </c>
      <c r="N101" s="2"/>
      <c r="O101" s="2">
        <f t="shared" si="17"/>
        <v>-6.8311511559252334E-3</v>
      </c>
      <c r="P101" s="5">
        <f t="shared" si="16"/>
        <v>23985.940000000002</v>
      </c>
      <c r="Q101" s="5"/>
      <c r="R101" s="1">
        <f>+(O101-G101)^2</f>
        <v>6.3144093043052774E-6</v>
      </c>
      <c r="S101" s="99">
        <v>4</v>
      </c>
      <c r="T101" s="1">
        <f t="shared" si="15"/>
        <v>2.5257637217221109E-5</v>
      </c>
      <c r="AE101" s="1">
        <v>8</v>
      </c>
      <c r="AG101" s="1" t="s">
        <v>63</v>
      </c>
      <c r="AI101" s="1" t="s">
        <v>65</v>
      </c>
    </row>
    <row r="102" spans="1:35" ht="12.95" customHeight="1">
      <c r="A102" s="23" t="s">
        <v>132</v>
      </c>
      <c r="B102" s="22"/>
      <c r="C102" s="31">
        <v>39006.521999999997</v>
      </c>
      <c r="D102" s="31"/>
      <c r="E102" s="1">
        <f t="shared" si="10"/>
        <v>-2682.0205802394794</v>
      </c>
      <c r="F102" s="1">
        <f t="shared" si="11"/>
        <v>-2682</v>
      </c>
      <c r="G102" s="1">
        <f t="shared" si="12"/>
        <v>-1.4316800006781705E-2</v>
      </c>
      <c r="H102" s="1">
        <f t="shared" si="13"/>
        <v>-1.4316800006781705E-2</v>
      </c>
      <c r="N102" s="2"/>
      <c r="O102" s="2">
        <f t="shared" si="17"/>
        <v>-6.832427266616637E-3</v>
      </c>
      <c r="P102" s="5">
        <f t="shared" si="16"/>
        <v>23988.021999999997</v>
      </c>
      <c r="Q102" s="5"/>
      <c r="R102" s="1">
        <f>+(O102-G102)^2</f>
        <v>5.6015835313725963E-5</v>
      </c>
      <c r="S102" s="99">
        <v>5</v>
      </c>
      <c r="T102" s="1">
        <f t="shared" si="15"/>
        <v>2.8007917656862981E-4</v>
      </c>
      <c r="AE102" s="1">
        <v>6</v>
      </c>
      <c r="AG102" s="1" t="s">
        <v>84</v>
      </c>
      <c r="AI102" s="1" t="s">
        <v>65</v>
      </c>
    </row>
    <row r="103" spans="1:35" ht="12.95" customHeight="1">
      <c r="A103" s="59" t="s">
        <v>443</v>
      </c>
      <c r="B103" s="132" t="s">
        <v>140</v>
      </c>
      <c r="C103" s="34">
        <v>39028.423999999999</v>
      </c>
      <c r="D103" s="34" t="s">
        <v>149</v>
      </c>
      <c r="E103" s="32">
        <f t="shared" si="10"/>
        <v>-2650.5367008137364</v>
      </c>
      <c r="F103" s="1">
        <f t="shared" si="11"/>
        <v>-2650.5</v>
      </c>
      <c r="G103" s="1">
        <f t="shared" si="12"/>
        <v>-2.5531200000841636E-2</v>
      </c>
      <c r="H103" s="1">
        <f t="shared" si="13"/>
        <v>-2.5531200000841636E-2</v>
      </c>
      <c r="N103" s="2"/>
      <c r="O103" s="2">
        <f t="shared" si="17"/>
        <v>-6.8457157938868786E-3</v>
      </c>
      <c r="P103" s="5">
        <f t="shared" si="16"/>
        <v>24009.923999999999</v>
      </c>
      <c r="Q103" s="5"/>
      <c r="R103" s="1">
        <f>+(O103-I103)^2</f>
        <v>4.6863824730672259E-5</v>
      </c>
      <c r="S103" s="99">
        <v>0.1</v>
      </c>
      <c r="T103" s="1">
        <f t="shared" si="15"/>
        <v>4.6863824730672264E-6</v>
      </c>
      <c r="AD103" s="1" t="s">
        <v>69</v>
      </c>
      <c r="AI103" s="1" t="s">
        <v>78</v>
      </c>
    </row>
    <row r="104" spans="1:35" ht="12.95" customHeight="1">
      <c r="A104" s="59" t="s">
        <v>443</v>
      </c>
      <c r="B104" s="132" t="s">
        <v>127</v>
      </c>
      <c r="C104" s="34">
        <v>39029.483</v>
      </c>
      <c r="D104" s="34" t="s">
        <v>149</v>
      </c>
      <c r="E104" s="32">
        <f t="shared" si="10"/>
        <v>-2649.0144001876797</v>
      </c>
      <c r="F104" s="1">
        <f t="shared" si="11"/>
        <v>-2649</v>
      </c>
      <c r="G104" s="1">
        <f t="shared" si="12"/>
        <v>-1.0017599997809157E-2</v>
      </c>
      <c r="H104" s="1">
        <f t="shared" si="13"/>
        <v>-1.0017599997809157E-2</v>
      </c>
      <c r="N104" s="2"/>
      <c r="O104" s="2">
        <f t="shared" si="17"/>
        <v>-6.8463435416248625E-3</v>
      </c>
      <c r="P104" s="5">
        <f t="shared" si="16"/>
        <v>24010.983</v>
      </c>
      <c r="Q104" s="5"/>
      <c r="R104" s="1">
        <f>+(O104-I104)^2</f>
        <v>4.6872419889948469E-5</v>
      </c>
      <c r="S104" s="99">
        <v>0.1</v>
      </c>
      <c r="T104" s="1">
        <f t="shared" si="15"/>
        <v>4.687241988994847E-6</v>
      </c>
      <c r="AD104" s="1" t="s">
        <v>69</v>
      </c>
      <c r="AI104" s="1" t="s">
        <v>78</v>
      </c>
    </row>
    <row r="105" spans="1:35" ht="12.95" customHeight="1">
      <c r="A105" s="23" t="s">
        <v>132</v>
      </c>
      <c r="B105" s="22"/>
      <c r="C105" s="31">
        <v>39041.311999999998</v>
      </c>
      <c r="D105" s="31"/>
      <c r="E105" s="1">
        <f t="shared" si="10"/>
        <v>-2632.0103453193105</v>
      </c>
      <c r="F105" s="1">
        <f t="shared" si="11"/>
        <v>-2632</v>
      </c>
      <c r="G105" s="1">
        <f t="shared" si="12"/>
        <v>-7.1968000047490932E-3</v>
      </c>
      <c r="H105" s="1">
        <f t="shared" si="13"/>
        <v>-7.1968000047490932E-3</v>
      </c>
      <c r="N105" s="2"/>
      <c r="O105" s="2">
        <f t="shared" si="17"/>
        <v>-6.853425998777557E-3</v>
      </c>
      <c r="P105" s="5">
        <f t="shared" si="16"/>
        <v>24022.811999999998</v>
      </c>
      <c r="Q105" s="5"/>
      <c r="R105" s="1">
        <f>+(O105-G105)^2</f>
        <v>1.179057079769406E-7</v>
      </c>
      <c r="S105" s="99">
        <v>6</v>
      </c>
      <c r="T105" s="1">
        <f t="shared" si="15"/>
        <v>7.0743424786164355E-7</v>
      </c>
      <c r="AD105" s="1" t="s">
        <v>69</v>
      </c>
      <c r="AI105" s="1" t="s">
        <v>78</v>
      </c>
    </row>
    <row r="106" spans="1:35" ht="12.95" customHeight="1">
      <c r="A106" s="23" t="s">
        <v>132</v>
      </c>
      <c r="B106" s="22"/>
      <c r="C106" s="31">
        <v>39324.445</v>
      </c>
      <c r="D106" s="31"/>
      <c r="E106" s="1">
        <f t="shared" si="10"/>
        <v>-2225.009832423309</v>
      </c>
      <c r="F106" s="1">
        <f t="shared" si="11"/>
        <v>-2225</v>
      </c>
      <c r="G106" s="1">
        <f t="shared" si="12"/>
        <v>-6.8400000018300489E-3</v>
      </c>
      <c r="H106" s="1">
        <f t="shared" si="13"/>
        <v>-6.8400000018300489E-3</v>
      </c>
      <c r="N106" s="2"/>
      <c r="O106" s="2">
        <f t="shared" si="17"/>
        <v>-7.0054203232311424E-3</v>
      </c>
      <c r="P106" s="5">
        <f t="shared" si="16"/>
        <v>24305.945</v>
      </c>
      <c r="Q106" s="5"/>
      <c r="R106" s="1">
        <f>+(O106-G106)^2</f>
        <v>2.7363882732441094E-8</v>
      </c>
      <c r="S106" s="99">
        <v>7</v>
      </c>
      <c r="T106" s="1">
        <f t="shared" si="15"/>
        <v>1.9154717912708766E-7</v>
      </c>
      <c r="AD106" s="1" t="s">
        <v>69</v>
      </c>
      <c r="AI106" s="1" t="s">
        <v>78</v>
      </c>
    </row>
    <row r="107" spans="1:35" ht="12.95" customHeight="1">
      <c r="A107" s="23" t="s">
        <v>133</v>
      </c>
      <c r="B107" s="22"/>
      <c r="C107" s="31">
        <v>39355.752999999997</v>
      </c>
      <c r="D107" s="31"/>
      <c r="E107" s="1">
        <f t="shared" si="10"/>
        <v>-2180.0049334615246</v>
      </c>
      <c r="F107" s="1">
        <f t="shared" si="11"/>
        <v>-2180</v>
      </c>
      <c r="G107" s="1">
        <f t="shared" si="12"/>
        <v>-3.4320000049774535E-3</v>
      </c>
      <c r="I107" s="1">
        <f>G107</f>
        <v>-3.4320000049774535E-3</v>
      </c>
      <c r="N107" s="2"/>
      <c r="O107" s="2">
        <f t="shared" si="17"/>
        <v>-7.0201549086582014E-3</v>
      </c>
      <c r="P107" s="5">
        <f t="shared" si="16"/>
        <v>24337.252999999997</v>
      </c>
      <c r="Q107" s="5"/>
      <c r="R107" s="1">
        <f>+(O107-G107)^2</f>
        <v>1.2874855612808198E-5</v>
      </c>
      <c r="S107" s="99">
        <v>8</v>
      </c>
      <c r="T107" s="1">
        <f t="shared" si="15"/>
        <v>1.0299884490246558E-4</v>
      </c>
      <c r="AD107" s="1" t="s">
        <v>69</v>
      </c>
      <c r="AE107" s="1">
        <v>10</v>
      </c>
      <c r="AG107" s="1" t="s">
        <v>86</v>
      </c>
      <c r="AI107" s="1" t="s">
        <v>65</v>
      </c>
    </row>
    <row r="108" spans="1:35" ht="12.95" customHeight="1">
      <c r="A108" s="23" t="s">
        <v>132</v>
      </c>
      <c r="B108" s="22"/>
      <c r="C108" s="31">
        <v>39381.491999999998</v>
      </c>
      <c r="D108" s="31"/>
      <c r="E108" s="1">
        <f t="shared" si="10"/>
        <v>-2143.0054095578089</v>
      </c>
      <c r="F108" s="1">
        <f t="shared" si="11"/>
        <v>-2143</v>
      </c>
      <c r="G108" s="1">
        <f t="shared" si="12"/>
        <v>-3.7632000021403655E-3</v>
      </c>
      <c r="H108" s="1">
        <f t="shared" ref="H108:H114" si="18">G108</f>
        <v>-3.7632000021403655E-3</v>
      </c>
      <c r="N108" s="2"/>
      <c r="O108" s="2">
        <f t="shared" si="17"/>
        <v>-7.0319611403124099E-3</v>
      </c>
      <c r="P108" s="5">
        <f t="shared" si="16"/>
        <v>24362.991999999998</v>
      </c>
      <c r="Q108" s="5"/>
      <c r="R108" s="1">
        <f>+(O108-G108)^2</f>
        <v>1.0684799378423799E-5</v>
      </c>
      <c r="S108" s="99">
        <v>9</v>
      </c>
      <c r="T108" s="1">
        <f t="shared" si="15"/>
        <v>9.6163194405814195E-5</v>
      </c>
      <c r="AD108" s="1" t="s">
        <v>69</v>
      </c>
      <c r="AI108" s="1" t="s">
        <v>78</v>
      </c>
    </row>
    <row r="109" spans="1:35" ht="12.95" customHeight="1">
      <c r="A109" s="59" t="s">
        <v>461</v>
      </c>
      <c r="B109" s="132" t="s">
        <v>127</v>
      </c>
      <c r="C109" s="34">
        <v>39388.444000000003</v>
      </c>
      <c r="D109" s="34" t="s">
        <v>149</v>
      </c>
      <c r="E109" s="32">
        <f t="shared" si="10"/>
        <v>-2133.0119875064943</v>
      </c>
      <c r="F109" s="1">
        <f t="shared" si="11"/>
        <v>-2133</v>
      </c>
      <c r="G109" s="1">
        <f t="shared" si="12"/>
        <v>-8.339199994225055E-3</v>
      </c>
      <c r="H109" s="1">
        <f t="shared" si="18"/>
        <v>-8.339199994225055E-3</v>
      </c>
      <c r="N109" s="2"/>
      <c r="O109" s="2">
        <f t="shared" si="17"/>
        <v>-7.0351041660719508E-3</v>
      </c>
      <c r="P109" s="5">
        <f t="shared" si="16"/>
        <v>24369.944000000003</v>
      </c>
      <c r="Q109" s="5"/>
      <c r="R109" s="1">
        <f t="shared" ref="R109:R114" si="19">+(O109-I109)^2</f>
        <v>4.9492690627482916E-5</v>
      </c>
      <c r="S109" s="99">
        <v>0.1</v>
      </c>
      <c r="T109" s="1">
        <f t="shared" si="15"/>
        <v>4.9492690627482918E-6</v>
      </c>
      <c r="AD109" s="1" t="s">
        <v>69</v>
      </c>
      <c r="AI109" s="1" t="s">
        <v>78</v>
      </c>
    </row>
    <row r="110" spans="1:35" ht="12.95" customHeight="1">
      <c r="A110" s="59" t="s">
        <v>461</v>
      </c>
      <c r="B110" s="132" t="s">
        <v>127</v>
      </c>
      <c r="C110" s="34">
        <v>39388.447</v>
      </c>
      <c r="D110" s="34" t="s">
        <v>149</v>
      </c>
      <c r="E110" s="32">
        <f t="shared" si="10"/>
        <v>-2133.0076750401358</v>
      </c>
      <c r="F110" s="1">
        <f t="shared" si="11"/>
        <v>-2133</v>
      </c>
      <c r="G110" s="1">
        <f t="shared" si="12"/>
        <v>-5.3391999972518533E-3</v>
      </c>
      <c r="H110" s="1">
        <f t="shared" si="18"/>
        <v>-5.3391999972518533E-3</v>
      </c>
      <c r="N110" s="2"/>
      <c r="O110" s="2">
        <f t="shared" si="17"/>
        <v>-7.0351041660719508E-3</v>
      </c>
      <c r="P110" s="5">
        <f t="shared" si="16"/>
        <v>24369.947</v>
      </c>
      <c r="Q110" s="5"/>
      <c r="R110" s="1">
        <f t="shared" si="19"/>
        <v>4.9492690627482916E-5</v>
      </c>
      <c r="S110" s="99">
        <v>0.1</v>
      </c>
      <c r="T110" s="1">
        <f t="shared" si="15"/>
        <v>4.9492690627482918E-6</v>
      </c>
      <c r="AD110" s="1" t="s">
        <v>69</v>
      </c>
      <c r="AE110" s="1">
        <v>7</v>
      </c>
      <c r="AG110" s="1" t="s">
        <v>84</v>
      </c>
      <c r="AI110" s="1" t="s">
        <v>65</v>
      </c>
    </row>
    <row r="111" spans="1:35" ht="12.95" customHeight="1">
      <c r="A111" s="59" t="s">
        <v>443</v>
      </c>
      <c r="B111" s="132" t="s">
        <v>127</v>
      </c>
      <c r="C111" s="34">
        <v>39443.377</v>
      </c>
      <c r="D111" s="34" t="s">
        <v>149</v>
      </c>
      <c r="E111" s="32">
        <f t="shared" si="10"/>
        <v>-2054.0464159379562</v>
      </c>
      <c r="F111" s="1">
        <f t="shared" si="11"/>
        <v>-2054</v>
      </c>
      <c r="G111" s="1">
        <f t="shared" si="12"/>
        <v>-3.2289599999785423E-2</v>
      </c>
      <c r="H111" s="1">
        <f t="shared" si="18"/>
        <v>-3.2289599999785423E-2</v>
      </c>
      <c r="N111" s="2"/>
      <c r="O111" s="2">
        <f t="shared" si="17"/>
        <v>-7.0592182889317387E-3</v>
      </c>
      <c r="P111" s="5">
        <f t="shared" si="16"/>
        <v>24424.877</v>
      </c>
      <c r="Q111" s="5"/>
      <c r="R111" s="1">
        <f t="shared" si="19"/>
        <v>4.9832562850788343E-5</v>
      </c>
      <c r="S111" s="99">
        <v>0.1</v>
      </c>
      <c r="T111" s="1">
        <f t="shared" si="15"/>
        <v>4.983256285078835E-6</v>
      </c>
    </row>
    <row r="112" spans="1:35" ht="12.95" customHeight="1">
      <c r="A112" s="59" t="s">
        <v>461</v>
      </c>
      <c r="B112" s="132" t="s">
        <v>127</v>
      </c>
      <c r="C112" s="34">
        <v>39717.487000000001</v>
      </c>
      <c r="D112" s="34" t="s">
        <v>149</v>
      </c>
      <c r="E112" s="32">
        <f t="shared" si="10"/>
        <v>-1660.0163643723577</v>
      </c>
      <c r="F112" s="1">
        <f t="shared" si="11"/>
        <v>-1660</v>
      </c>
      <c r="G112" s="1">
        <f t="shared" si="12"/>
        <v>-1.1383999997633509E-2</v>
      </c>
      <c r="H112" s="1">
        <f t="shared" si="18"/>
        <v>-1.1383999997633509E-2</v>
      </c>
      <c r="N112" s="2"/>
      <c r="O112" s="2">
        <f t="shared" si="17"/>
        <v>-7.1605113511503705E-3</v>
      </c>
      <c r="P112" s="5">
        <f t="shared" si="16"/>
        <v>24698.987000000001</v>
      </c>
      <c r="Q112" s="5"/>
      <c r="R112" s="1">
        <f t="shared" si="19"/>
        <v>5.1272922809953303E-5</v>
      </c>
      <c r="S112" s="99">
        <v>0.1</v>
      </c>
      <c r="T112" s="1">
        <f t="shared" si="15"/>
        <v>5.1272922809953306E-6</v>
      </c>
      <c r="AD112" s="1" t="s">
        <v>88</v>
      </c>
      <c r="AI112" s="1" t="s">
        <v>78</v>
      </c>
    </row>
    <row r="113" spans="1:35" ht="12.95" customHeight="1">
      <c r="A113" s="59" t="s">
        <v>461</v>
      </c>
      <c r="B113" s="132" t="s">
        <v>127</v>
      </c>
      <c r="C113" s="34">
        <v>39717.487999999998</v>
      </c>
      <c r="D113" s="34" t="s">
        <v>149</v>
      </c>
      <c r="E113" s="32">
        <f t="shared" si="10"/>
        <v>-1660.0149268835751</v>
      </c>
      <c r="F113" s="1">
        <f t="shared" si="11"/>
        <v>-1660</v>
      </c>
      <c r="G113" s="1">
        <f t="shared" si="12"/>
        <v>-1.0384000001067761E-2</v>
      </c>
      <c r="H113" s="1">
        <f t="shared" si="18"/>
        <v>-1.0384000001067761E-2</v>
      </c>
      <c r="N113" s="2"/>
      <c r="O113" s="2">
        <f t="shared" si="17"/>
        <v>-7.1605113511503705E-3</v>
      </c>
      <c r="P113" s="5">
        <f t="shared" si="16"/>
        <v>24698.987999999998</v>
      </c>
      <c r="Q113" s="5"/>
      <c r="R113" s="1">
        <f t="shared" si="19"/>
        <v>5.1272922809953303E-5</v>
      </c>
      <c r="S113" s="99">
        <v>0.1</v>
      </c>
      <c r="T113" s="1">
        <f t="shared" si="15"/>
        <v>5.1272922809953306E-6</v>
      </c>
      <c r="AD113" s="1" t="s">
        <v>69</v>
      </c>
      <c r="AE113" s="1">
        <v>7</v>
      </c>
      <c r="AG113" s="1" t="s">
        <v>90</v>
      </c>
      <c r="AI113" s="1" t="s">
        <v>65</v>
      </c>
    </row>
    <row r="114" spans="1:35" ht="12.95" customHeight="1">
      <c r="A114" s="59" t="s">
        <v>461</v>
      </c>
      <c r="B114" s="132" t="s">
        <v>127</v>
      </c>
      <c r="C114" s="34">
        <v>39717.487999999998</v>
      </c>
      <c r="D114" s="34" t="s">
        <v>149</v>
      </c>
      <c r="E114" s="32">
        <f t="shared" si="10"/>
        <v>-1660.0149268835751</v>
      </c>
      <c r="F114" s="1">
        <f t="shared" si="11"/>
        <v>-1660</v>
      </c>
      <c r="G114" s="1">
        <f t="shared" si="12"/>
        <v>-1.0384000001067761E-2</v>
      </c>
      <c r="H114" s="1">
        <f t="shared" si="18"/>
        <v>-1.0384000001067761E-2</v>
      </c>
      <c r="N114" s="2"/>
      <c r="O114" s="2">
        <f t="shared" si="17"/>
        <v>-7.1605113511503705E-3</v>
      </c>
      <c r="P114" s="5">
        <f t="shared" si="16"/>
        <v>24698.987999999998</v>
      </c>
      <c r="Q114" s="5"/>
      <c r="R114" s="1">
        <f t="shared" si="19"/>
        <v>5.1272922809953303E-5</v>
      </c>
      <c r="S114" s="99">
        <v>0.1</v>
      </c>
      <c r="T114" s="1">
        <f t="shared" si="15"/>
        <v>5.1272922809953306E-6</v>
      </c>
      <c r="AD114" s="1" t="s">
        <v>69</v>
      </c>
      <c r="AE114" s="1">
        <v>6</v>
      </c>
      <c r="AG114" s="1" t="s">
        <v>63</v>
      </c>
      <c r="AI114" s="1" t="s">
        <v>65</v>
      </c>
    </row>
    <row r="115" spans="1:35" ht="12.95" customHeight="1">
      <c r="A115" s="24" t="s">
        <v>134</v>
      </c>
      <c r="B115" s="22" t="s">
        <v>127</v>
      </c>
      <c r="C115" s="31">
        <v>39799.591</v>
      </c>
      <c r="D115" s="31"/>
      <c r="E115" s="1">
        <f t="shared" si="10"/>
        <v>-1541.9927849562782</v>
      </c>
      <c r="F115" s="1">
        <f t="shared" si="11"/>
        <v>-1542</v>
      </c>
      <c r="G115" s="1">
        <f t="shared" si="12"/>
        <v>5.0191999980597757E-3</v>
      </c>
      <c r="I115" s="1">
        <f t="shared" ref="I115:I131" si="20">G115</f>
        <v>5.0191999980597757E-3</v>
      </c>
      <c r="N115" s="2"/>
      <c r="O115" s="2">
        <f t="shared" si="17"/>
        <v>-7.1846972897675566E-3</v>
      </c>
      <c r="P115" s="5">
        <f t="shared" si="16"/>
        <v>24781.091</v>
      </c>
      <c r="Q115" s="5"/>
      <c r="R115" s="1">
        <f t="shared" ref="R115:R131" si="21">+(O115-G115)^2</f>
        <v>1.4893510901183935E-4</v>
      </c>
      <c r="S115" s="99">
        <v>10</v>
      </c>
      <c r="T115" s="1">
        <f t="shared" si="15"/>
        <v>1.4893510901183935E-3</v>
      </c>
      <c r="AD115" s="1" t="s">
        <v>69</v>
      </c>
      <c r="AE115" s="1">
        <v>5</v>
      </c>
      <c r="AG115" s="1" t="s">
        <v>90</v>
      </c>
      <c r="AI115" s="1" t="s">
        <v>65</v>
      </c>
    </row>
    <row r="116" spans="1:35" ht="12.95" customHeight="1">
      <c r="A116" s="24" t="s">
        <v>134</v>
      </c>
      <c r="B116" s="22" t="s">
        <v>127</v>
      </c>
      <c r="C116" s="31">
        <v>39826.699999999997</v>
      </c>
      <c r="D116" s="31"/>
      <c r="E116" s="1">
        <f t="shared" si="10"/>
        <v>-1503.0239014135745</v>
      </c>
      <c r="F116" s="1">
        <f t="shared" si="11"/>
        <v>-1503</v>
      </c>
      <c r="G116" s="1">
        <f t="shared" si="12"/>
        <v>-1.6627200006041676E-2</v>
      </c>
      <c r="I116" s="1">
        <f t="shared" si="20"/>
        <v>-1.6627200006041676E-2</v>
      </c>
      <c r="N116" s="2"/>
      <c r="O116" s="2">
        <f t="shared" si="17"/>
        <v>-7.1920676044134983E-3</v>
      </c>
      <c r="P116" s="5">
        <f t="shared" si="16"/>
        <v>24808.199999999997</v>
      </c>
      <c r="Q116" s="5"/>
      <c r="R116" s="1">
        <f t="shared" si="21"/>
        <v>8.9021723436253896E-5</v>
      </c>
      <c r="S116" s="99">
        <v>11</v>
      </c>
      <c r="T116" s="1">
        <f t="shared" si="15"/>
        <v>9.7923895779879287E-4</v>
      </c>
      <c r="AD116" s="1" t="s">
        <v>69</v>
      </c>
      <c r="AE116" s="1">
        <v>6</v>
      </c>
      <c r="AG116" s="1" t="s">
        <v>63</v>
      </c>
      <c r="AI116" s="1" t="s">
        <v>65</v>
      </c>
    </row>
    <row r="117" spans="1:35" ht="12.95" customHeight="1">
      <c r="A117" s="24" t="s">
        <v>134</v>
      </c>
      <c r="B117" s="22" t="s">
        <v>127</v>
      </c>
      <c r="C117" s="31">
        <v>39826.705000000002</v>
      </c>
      <c r="D117" s="31"/>
      <c r="E117" s="1">
        <f t="shared" si="10"/>
        <v>-1503.0167139696298</v>
      </c>
      <c r="F117" s="1">
        <f t="shared" ref="F117:F134" si="22">ROUND(2*E117,0)/2</f>
        <v>-1503</v>
      </c>
      <c r="G117" s="1">
        <f t="shared" si="12"/>
        <v>-1.1627200001385063E-2</v>
      </c>
      <c r="I117" s="1">
        <f t="shared" si="20"/>
        <v>-1.1627200001385063E-2</v>
      </c>
      <c r="N117" s="2"/>
      <c r="O117" s="2">
        <f t="shared" si="17"/>
        <v>-7.1920676044134983E-3</v>
      </c>
      <c r="P117" s="5">
        <f t="shared" si="16"/>
        <v>24808.205000000002</v>
      </c>
      <c r="Q117" s="5"/>
      <c r="R117" s="1">
        <f t="shared" si="21"/>
        <v>1.9670399378666738E-5</v>
      </c>
      <c r="S117" s="99">
        <v>12</v>
      </c>
      <c r="T117" s="1">
        <f t="shared" si="15"/>
        <v>2.3604479254400084E-4</v>
      </c>
    </row>
    <row r="118" spans="1:35" ht="12.95" customHeight="1">
      <c r="A118" s="24" t="s">
        <v>134</v>
      </c>
      <c r="B118" s="22" t="s">
        <v>127</v>
      </c>
      <c r="C118" s="31">
        <v>39854.546000000002</v>
      </c>
      <c r="D118" s="31"/>
      <c r="E118" s="1">
        <f t="shared" si="10"/>
        <v>-1462.9955886344069</v>
      </c>
      <c r="F118" s="1">
        <f t="shared" si="22"/>
        <v>-1463</v>
      </c>
      <c r="G118" s="1">
        <f t="shared" si="12"/>
        <v>3.0688000042573549E-3</v>
      </c>
      <c r="I118" s="1">
        <f t="shared" si="20"/>
        <v>3.0688000042573549E-3</v>
      </c>
      <c r="N118" s="2"/>
      <c r="O118" s="2">
        <f t="shared" si="17"/>
        <v>-7.1993052023219487E-3</v>
      </c>
      <c r="P118" s="5">
        <f t="shared" si="16"/>
        <v>24836.046000000002</v>
      </c>
      <c r="Q118" s="5"/>
      <c r="R118" s="1">
        <f t="shared" si="21"/>
        <v>1.05433984533381E-4</v>
      </c>
      <c r="S118" s="99">
        <v>13</v>
      </c>
      <c r="T118" s="1">
        <f t="shared" si="15"/>
        <v>1.370641798933953E-3</v>
      </c>
      <c r="AD118" s="1" t="s">
        <v>69</v>
      </c>
      <c r="AI118" s="1" t="s">
        <v>78</v>
      </c>
    </row>
    <row r="119" spans="1:35" ht="12.95" customHeight="1">
      <c r="A119" s="24" t="s">
        <v>134</v>
      </c>
      <c r="B119" s="22" t="s">
        <v>127</v>
      </c>
      <c r="C119" s="31">
        <v>40116.798000000003</v>
      </c>
      <c r="D119" s="31"/>
      <c r="E119" s="1">
        <f t="shared" si="10"/>
        <v>-1086.0112791120207</v>
      </c>
      <c r="F119" s="1">
        <f t="shared" si="22"/>
        <v>-1086</v>
      </c>
      <c r="G119" s="1">
        <f t="shared" si="12"/>
        <v>-7.8463999961968511E-3</v>
      </c>
      <c r="I119" s="1">
        <f t="shared" si="20"/>
        <v>-7.8463999961968511E-3</v>
      </c>
      <c r="N119" s="2"/>
      <c r="O119" s="2">
        <f t="shared" si="17"/>
        <v>-7.2515151309881423E-3</v>
      </c>
      <c r="P119" s="5">
        <f t="shared" si="16"/>
        <v>25098.298000000003</v>
      </c>
      <c r="Q119" s="5"/>
      <c r="R119" s="1">
        <f t="shared" si="21"/>
        <v>3.5388800285438372E-7</v>
      </c>
      <c r="S119" s="99">
        <v>14</v>
      </c>
      <c r="T119" s="1">
        <f t="shared" si="15"/>
        <v>4.9544320399613716E-6</v>
      </c>
      <c r="AD119" s="1" t="s">
        <v>69</v>
      </c>
      <c r="AI119" s="1" t="s">
        <v>78</v>
      </c>
    </row>
    <row r="120" spans="1:35" ht="12.95" customHeight="1">
      <c r="A120" s="24" t="s">
        <v>134</v>
      </c>
      <c r="B120" s="22" t="s">
        <v>127</v>
      </c>
      <c r="C120" s="31">
        <v>40128.620999999999</v>
      </c>
      <c r="D120" s="31"/>
      <c r="E120" s="1">
        <f t="shared" si="10"/>
        <v>-1069.0158491763789</v>
      </c>
      <c r="F120" s="1">
        <f t="shared" si="22"/>
        <v>-1069</v>
      </c>
      <c r="G120" s="1">
        <f t="shared" si="12"/>
        <v>-1.1025600004359148E-2</v>
      </c>
      <c r="I120" s="1">
        <f t="shared" si="20"/>
        <v>-1.1025600004359148E-2</v>
      </c>
      <c r="N120" s="2"/>
      <c r="O120" s="2">
        <f t="shared" si="17"/>
        <v>-7.253187544789627E-3</v>
      </c>
      <c r="P120" s="5">
        <f t="shared" si="16"/>
        <v>25110.120999999999</v>
      </c>
      <c r="Q120" s="5"/>
      <c r="R120" s="1">
        <f t="shared" si="21"/>
        <v>1.4231095765115367E-5</v>
      </c>
      <c r="S120" s="99">
        <v>15</v>
      </c>
      <c r="T120" s="1">
        <f t="shared" si="15"/>
        <v>2.1346643647673051E-4</v>
      </c>
      <c r="AD120" s="1" t="s">
        <v>69</v>
      </c>
      <c r="AI120" s="1" t="s">
        <v>78</v>
      </c>
    </row>
    <row r="121" spans="1:35" ht="12.95" customHeight="1">
      <c r="A121" s="24" t="s">
        <v>134</v>
      </c>
      <c r="B121" s="22" t="s">
        <v>127</v>
      </c>
      <c r="C121" s="31">
        <v>40151.578999999998</v>
      </c>
      <c r="D121" s="31"/>
      <c r="E121" s="1">
        <f t="shared" si="10"/>
        <v>-1036.0139815909479</v>
      </c>
      <c r="F121" s="1">
        <f t="shared" si="22"/>
        <v>-1036</v>
      </c>
      <c r="G121" s="1">
        <f t="shared" si="12"/>
        <v>-9.7263999996357597E-3</v>
      </c>
      <c r="I121" s="1">
        <f t="shared" si="20"/>
        <v>-9.7263999996357597E-3</v>
      </c>
      <c r="N121" s="2"/>
      <c r="O121" s="2">
        <f t="shared" si="17"/>
        <v>-7.2562660192806881E-3</v>
      </c>
      <c r="P121" s="5">
        <f t="shared" si="16"/>
        <v>25133.078999999998</v>
      </c>
      <c r="Q121" s="5"/>
      <c r="R121" s="1">
        <f t="shared" si="21"/>
        <v>6.1015618809047895E-6</v>
      </c>
      <c r="S121" s="99">
        <v>16</v>
      </c>
      <c r="T121" s="1">
        <f t="shared" si="15"/>
        <v>9.7624990094476632E-5</v>
      </c>
      <c r="AD121" s="1" t="s">
        <v>69</v>
      </c>
      <c r="AI121" s="1" t="s">
        <v>78</v>
      </c>
    </row>
    <row r="122" spans="1:35" ht="12.95" customHeight="1">
      <c r="A122" s="24" t="s">
        <v>134</v>
      </c>
      <c r="B122" s="22" t="s">
        <v>127</v>
      </c>
      <c r="C122" s="31">
        <v>40151.582999999999</v>
      </c>
      <c r="D122" s="31"/>
      <c r="E122" s="1">
        <f t="shared" si="10"/>
        <v>-1036.0082316357964</v>
      </c>
      <c r="F122" s="1">
        <f t="shared" si="22"/>
        <v>-1036</v>
      </c>
      <c r="G122" s="1">
        <f t="shared" si="12"/>
        <v>-5.7263999988208525E-3</v>
      </c>
      <c r="I122" s="1">
        <f t="shared" si="20"/>
        <v>-5.7263999988208525E-3</v>
      </c>
      <c r="N122" s="2"/>
      <c r="O122" s="2">
        <f t="shared" si="17"/>
        <v>-7.2562660192806881E-3</v>
      </c>
      <c r="P122" s="5">
        <f t="shared" si="16"/>
        <v>25133.082999999999</v>
      </c>
      <c r="Q122" s="5"/>
      <c r="R122" s="1">
        <f t="shared" si="21"/>
        <v>2.3404900405576142E-6</v>
      </c>
      <c r="S122" s="99">
        <v>31</v>
      </c>
      <c r="T122" s="1">
        <f t="shared" si="15"/>
        <v>7.2555191257286036E-5</v>
      </c>
      <c r="AD122" s="1" t="s">
        <v>69</v>
      </c>
      <c r="AI122" s="1" t="s">
        <v>78</v>
      </c>
    </row>
    <row r="123" spans="1:35" ht="12.95" customHeight="1">
      <c r="A123" s="24" t="s">
        <v>134</v>
      </c>
      <c r="B123" s="22" t="s">
        <v>127</v>
      </c>
      <c r="C123" s="31">
        <v>40178.718000000001</v>
      </c>
      <c r="D123" s="31"/>
      <c r="E123" s="1">
        <f t="shared" si="10"/>
        <v>-997.00197338460782</v>
      </c>
      <c r="F123" s="1">
        <f t="shared" si="22"/>
        <v>-997</v>
      </c>
      <c r="G123" s="1">
        <f t="shared" si="12"/>
        <v>-1.3727999976254068E-3</v>
      </c>
      <c r="I123" s="1">
        <f t="shared" si="20"/>
        <v>-1.3727999976254068E-3</v>
      </c>
      <c r="N123" s="2"/>
      <c r="O123" s="2">
        <f t="shared" si="17"/>
        <v>-7.2596183520857969E-3</v>
      </c>
      <c r="P123" s="5">
        <f t="shared" si="16"/>
        <v>25160.218000000001</v>
      </c>
      <c r="Q123" s="5"/>
      <c r="R123" s="1">
        <f t="shared" si="21"/>
        <v>3.4654630338411733E-5</v>
      </c>
      <c r="S123" s="99">
        <v>17</v>
      </c>
      <c r="T123" s="1">
        <f t="shared" si="15"/>
        <v>5.8912871575299947E-4</v>
      </c>
      <c r="AD123" s="1" t="s">
        <v>69</v>
      </c>
      <c r="AE123" s="1">
        <v>8</v>
      </c>
      <c r="AG123" s="1" t="s">
        <v>90</v>
      </c>
      <c r="AI123" s="1" t="s">
        <v>65</v>
      </c>
    </row>
    <row r="124" spans="1:35" ht="12.95" customHeight="1">
      <c r="A124" s="23" t="s">
        <v>135</v>
      </c>
      <c r="B124" s="22"/>
      <c r="C124" s="31">
        <v>40202.373</v>
      </c>
      <c r="D124" s="31">
        <v>7.0000000000000001E-3</v>
      </c>
      <c r="E124" s="1">
        <f t="shared" si="10"/>
        <v>-962.99817611422816</v>
      </c>
      <c r="F124" s="1">
        <f t="shared" si="22"/>
        <v>-963</v>
      </c>
      <c r="G124" s="1">
        <f t="shared" si="12"/>
        <v>1.2687999987974763E-3</v>
      </c>
      <c r="I124" s="1">
        <f t="shared" si="20"/>
        <v>1.2687999987974763E-3</v>
      </c>
      <c r="N124" s="2"/>
      <c r="O124" s="2">
        <f t="shared" si="17"/>
        <v>-7.2622882222649109E-3</v>
      </c>
      <c r="P124" s="5">
        <f t="shared" si="16"/>
        <v>25183.873</v>
      </c>
      <c r="Q124" s="5"/>
      <c r="R124" s="1">
        <f t="shared" si="21"/>
        <v>7.2779466235549397E-5</v>
      </c>
      <c r="S124" s="99">
        <v>18</v>
      </c>
      <c r="T124" s="1">
        <f t="shared" si="15"/>
        <v>1.3100303922398892E-3</v>
      </c>
      <c r="AD124" s="1" t="s">
        <v>69</v>
      </c>
      <c r="AE124" s="1">
        <v>9</v>
      </c>
      <c r="AG124" s="1" t="s">
        <v>90</v>
      </c>
      <c r="AI124" s="1" t="s">
        <v>65</v>
      </c>
    </row>
    <row r="125" spans="1:35" ht="12.95" customHeight="1">
      <c r="A125" s="23" t="s">
        <v>135</v>
      </c>
      <c r="B125" s="22"/>
      <c r="C125" s="31">
        <v>40206.542999999998</v>
      </c>
      <c r="D125" s="31">
        <v>4.0000000000000001E-3</v>
      </c>
      <c r="E125" s="1">
        <f t="shared" si="10"/>
        <v>-957.00384786999098</v>
      </c>
      <c r="F125" s="1">
        <f t="shared" si="22"/>
        <v>-957</v>
      </c>
      <c r="G125" s="1">
        <f t="shared" si="12"/>
        <v>-2.6768000025185756E-3</v>
      </c>
      <c r="I125" s="1">
        <f t="shared" si="20"/>
        <v>-2.6768000025185756E-3</v>
      </c>
      <c r="N125" s="2"/>
      <c r="O125" s="2">
        <f t="shared" si="17"/>
        <v>-7.262734942978008E-3</v>
      </c>
      <c r="P125" s="5">
        <f t="shared" si="16"/>
        <v>25188.042999999998</v>
      </c>
      <c r="Q125" s="5"/>
      <c r="R125" s="1">
        <f t="shared" si="21"/>
        <v>2.1030799278126659E-5</v>
      </c>
      <c r="S125" s="99">
        <v>19</v>
      </c>
      <c r="T125" s="1">
        <f t="shared" si="15"/>
        <v>3.9958518628440651E-4</v>
      </c>
    </row>
    <row r="126" spans="1:35" ht="12.95" customHeight="1">
      <c r="A126" s="24" t="s">
        <v>134</v>
      </c>
      <c r="B126" s="22" t="s">
        <v>127</v>
      </c>
      <c r="C126" s="31">
        <v>40208.625</v>
      </c>
      <c r="D126" s="31"/>
      <c r="E126" s="1">
        <f t="shared" si="10"/>
        <v>-954.01099621423077</v>
      </c>
      <c r="F126" s="1">
        <f t="shared" si="22"/>
        <v>-954</v>
      </c>
      <c r="G126" s="1">
        <f t="shared" si="12"/>
        <v>-7.649600003787782E-3</v>
      </c>
      <c r="I126" s="1">
        <f t="shared" si="20"/>
        <v>-7.649600003787782E-3</v>
      </c>
      <c r="N126" s="2"/>
      <c r="O126" s="2">
        <f t="shared" si="17"/>
        <v>-7.2629555546391668E-3</v>
      </c>
      <c r="P126" s="5">
        <f t="shared" si="16"/>
        <v>25190.125</v>
      </c>
      <c r="Q126" s="5"/>
      <c r="R126" s="1">
        <f t="shared" si="21"/>
        <v>1.494939300574361E-7</v>
      </c>
      <c r="S126" s="99">
        <v>20</v>
      </c>
      <c r="T126" s="1">
        <f t="shared" si="15"/>
        <v>2.9898786011487218E-6</v>
      </c>
      <c r="AD126" s="1" t="s">
        <v>88</v>
      </c>
      <c r="AI126" s="1" t="s">
        <v>78</v>
      </c>
    </row>
    <row r="127" spans="1:35" ht="12.95" customHeight="1">
      <c r="A127" s="24" t="s">
        <v>134</v>
      </c>
      <c r="B127" s="22" t="s">
        <v>127</v>
      </c>
      <c r="C127" s="31">
        <v>40215.571000000004</v>
      </c>
      <c r="D127" s="31"/>
      <c r="E127" s="1">
        <f t="shared" si="10"/>
        <v>-944.02619909564328</v>
      </c>
      <c r="F127" s="1">
        <f t="shared" si="22"/>
        <v>-944</v>
      </c>
      <c r="G127" s="1">
        <f t="shared" si="12"/>
        <v>-1.8225599997094832E-2</v>
      </c>
      <c r="I127" s="1">
        <f t="shared" si="20"/>
        <v>-1.8225599997094832E-2</v>
      </c>
      <c r="N127" s="2"/>
      <c r="O127" s="2">
        <f t="shared" si="17"/>
        <v>-7.2636776923837333E-3</v>
      </c>
      <c r="P127" s="5">
        <f t="shared" si="16"/>
        <v>25197.071000000004</v>
      </c>
      <c r="Q127" s="5"/>
      <c r="R127" s="1">
        <f t="shared" si="21"/>
        <v>1.2016374061452269E-4</v>
      </c>
      <c r="S127" s="99">
        <v>32</v>
      </c>
      <c r="T127" s="1">
        <f t="shared" si="15"/>
        <v>3.8452396996647262E-3</v>
      </c>
    </row>
    <row r="128" spans="1:35" ht="12.95" customHeight="1">
      <c r="A128" s="23" t="s">
        <v>135</v>
      </c>
      <c r="B128" s="22"/>
      <c r="C128" s="31">
        <v>40232.292999999998</v>
      </c>
      <c r="D128" s="31">
        <v>5.0000000000000001E-3</v>
      </c>
      <c r="E128" s="1">
        <f t="shared" si="10"/>
        <v>-919.98851158961395</v>
      </c>
      <c r="F128" s="1">
        <f t="shared" si="22"/>
        <v>-920</v>
      </c>
      <c r="G128" s="1">
        <f t="shared" si="12"/>
        <v>7.9919999989215285E-3</v>
      </c>
      <c r="I128" s="1">
        <f t="shared" si="20"/>
        <v>7.9919999989215285E-3</v>
      </c>
      <c r="N128" s="2"/>
      <c r="O128" s="2">
        <f t="shared" si="17"/>
        <v>-7.2653277512877579E-3</v>
      </c>
      <c r="P128" s="5">
        <f t="shared" si="16"/>
        <v>25213.792999999998</v>
      </c>
      <c r="Q128" s="5"/>
      <c r="R128" s="1">
        <f t="shared" si="21"/>
        <v>2.3278605007730636E-4</v>
      </c>
      <c r="S128" s="99">
        <v>21</v>
      </c>
      <c r="T128" s="1">
        <f t="shared" si="15"/>
        <v>4.8885070516234332E-3</v>
      </c>
      <c r="AD128" s="1" t="s">
        <v>88</v>
      </c>
      <c r="AI128" s="1" t="s">
        <v>78</v>
      </c>
    </row>
    <row r="129" spans="1:35" ht="12.95" customHeight="1">
      <c r="A129" s="24" t="s">
        <v>134</v>
      </c>
      <c r="B129" s="22" t="s">
        <v>127</v>
      </c>
      <c r="C129" s="31">
        <v>40436.805</v>
      </c>
      <c r="D129" s="31"/>
      <c r="E129" s="1">
        <f t="shared" si="10"/>
        <v>-626.00480466252452</v>
      </c>
      <c r="F129" s="1">
        <f t="shared" si="22"/>
        <v>-626</v>
      </c>
      <c r="G129" s="1">
        <f t="shared" si="12"/>
        <v>-3.3423999993829057E-3</v>
      </c>
      <c r="I129" s="1">
        <f t="shared" si="20"/>
        <v>-3.3423999993829057E-3</v>
      </c>
      <c r="N129" s="2"/>
      <c r="O129" s="2">
        <f t="shared" si="17"/>
        <v>-7.2760231569539103E-3</v>
      </c>
      <c r="P129" s="5">
        <f t="shared" si="16"/>
        <v>25418.305</v>
      </c>
      <c r="Q129" s="5"/>
      <c r="R129" s="1">
        <f t="shared" si="21"/>
        <v>1.5473391145778882E-5</v>
      </c>
      <c r="S129" s="99">
        <v>22</v>
      </c>
      <c r="T129" s="1">
        <f t="shared" si="15"/>
        <v>3.4041460520713542E-4</v>
      </c>
    </row>
    <row r="130" spans="1:35" ht="12.95" customHeight="1">
      <c r="A130" s="24" t="s">
        <v>134</v>
      </c>
      <c r="B130" s="22" t="s">
        <v>127</v>
      </c>
      <c r="C130" s="31">
        <v>40443.75</v>
      </c>
      <c r="D130" s="31"/>
      <c r="E130" s="1">
        <f t="shared" si="10"/>
        <v>-616.02144503272996</v>
      </c>
      <c r="F130" s="1">
        <f t="shared" si="22"/>
        <v>-616</v>
      </c>
      <c r="G130" s="1">
        <f t="shared" si="12"/>
        <v>-1.4918400003807619E-2</v>
      </c>
      <c r="I130" s="1">
        <f t="shared" si="20"/>
        <v>-1.4918400003807619E-2</v>
      </c>
      <c r="N130" s="2"/>
      <c r="O130" s="2">
        <f t="shared" si="17"/>
        <v>-7.2760774635219324E-3</v>
      </c>
      <c r="P130" s="5">
        <f t="shared" si="16"/>
        <v>25425.25</v>
      </c>
      <c r="Q130" s="5"/>
      <c r="R130" s="1">
        <f t="shared" si="21"/>
        <v>5.8405093809758675E-5</v>
      </c>
      <c r="S130" s="99">
        <v>23</v>
      </c>
      <c r="T130" s="1">
        <f t="shared" si="15"/>
        <v>1.3433171576244494E-3</v>
      </c>
      <c r="AD130" s="1" t="s">
        <v>88</v>
      </c>
      <c r="AI130" s="1" t="s">
        <v>78</v>
      </c>
    </row>
    <row r="131" spans="1:35" ht="12.95" customHeight="1">
      <c r="A131" s="24" t="s">
        <v>134</v>
      </c>
      <c r="B131" s="22" t="s">
        <v>127</v>
      </c>
      <c r="C131" s="31">
        <v>40583.576000000001</v>
      </c>
      <c r="D131" s="31"/>
      <c r="E131" s="1">
        <f t="shared" si="10"/>
        <v>-415.02313781952495</v>
      </c>
      <c r="F131" s="1">
        <f t="shared" si="22"/>
        <v>-415</v>
      </c>
      <c r="G131" s="1">
        <f t="shared" si="12"/>
        <v>-1.6095999999379274E-2</v>
      </c>
      <c r="I131" s="1">
        <f t="shared" si="20"/>
        <v>-1.6095999999379274E-2</v>
      </c>
      <c r="N131" s="2"/>
      <c r="O131" s="2">
        <f t="shared" si="17"/>
        <v>-7.2728514359007039E-3</v>
      </c>
      <c r="P131" s="5">
        <f t="shared" si="16"/>
        <v>25565.076000000001</v>
      </c>
      <c r="Q131" s="5"/>
      <c r="R131" s="1">
        <f t="shared" si="21"/>
        <v>7.7847950573213935E-5</v>
      </c>
      <c r="S131" s="99">
        <v>24</v>
      </c>
      <c r="T131" s="1">
        <f t="shared" si="15"/>
        <v>1.8683508137571346E-3</v>
      </c>
      <c r="AD131" s="1" t="s">
        <v>69</v>
      </c>
      <c r="AI131" s="1" t="s">
        <v>78</v>
      </c>
    </row>
    <row r="132" spans="1:35" ht="12.95" customHeight="1">
      <c r="A132" s="59" t="s">
        <v>527</v>
      </c>
      <c r="B132" s="132" t="s">
        <v>127</v>
      </c>
      <c r="C132" s="34">
        <v>40849.334000000003</v>
      </c>
      <c r="D132" s="34" t="s">
        <v>149</v>
      </c>
      <c r="E132" s="32">
        <f t="shared" si="10"/>
        <v>-32.998992607855236</v>
      </c>
      <c r="F132" s="1">
        <f t="shared" si="22"/>
        <v>-33</v>
      </c>
      <c r="G132" s="1">
        <f t="shared" si="12"/>
        <v>7.0080000296002254E-4</v>
      </c>
      <c r="H132" s="1">
        <f>G132</f>
        <v>7.0080000296002254E-4</v>
      </c>
      <c r="N132" s="2"/>
      <c r="O132" s="2">
        <f t="shared" si="17"/>
        <v>-7.2440481208090116E-3</v>
      </c>
      <c r="P132" s="5">
        <f t="shared" si="16"/>
        <v>25830.834000000003</v>
      </c>
      <c r="Q132" s="5"/>
      <c r="R132" s="1">
        <f>+(O132-I132)^2</f>
        <v>5.2476233176596572E-5</v>
      </c>
      <c r="S132" s="99">
        <v>0.1</v>
      </c>
      <c r="T132" s="1">
        <f t="shared" si="15"/>
        <v>5.2476233176596576E-6</v>
      </c>
      <c r="AE132" s="1">
        <v>10</v>
      </c>
      <c r="AG132" s="1" t="s">
        <v>84</v>
      </c>
      <c r="AI132" s="1" t="s">
        <v>65</v>
      </c>
    </row>
    <row r="133" spans="1:35" ht="12.95" customHeight="1">
      <c r="A133" s="59" t="s">
        <v>527</v>
      </c>
      <c r="B133" s="132" t="s">
        <v>127</v>
      </c>
      <c r="C133" s="34">
        <v>40858.357000000004</v>
      </c>
      <c r="D133" s="34" t="s">
        <v>149</v>
      </c>
      <c r="E133" s="32">
        <f t="shared" si="10"/>
        <v>-20.028531277452103</v>
      </c>
      <c r="F133" s="1">
        <f t="shared" si="22"/>
        <v>-20</v>
      </c>
      <c r="G133" s="1">
        <f t="shared" si="12"/>
        <v>-1.9847999996272847E-2</v>
      </c>
      <c r="H133" s="1">
        <f>G133</f>
        <v>-1.9847999996272847E-2</v>
      </c>
      <c r="N133" s="2"/>
      <c r="O133" s="2">
        <f t="shared" si="17"/>
        <v>-7.2425451421377074E-3</v>
      </c>
      <c r="P133" s="5">
        <f t="shared" si="16"/>
        <v>25839.857000000004</v>
      </c>
      <c r="Q133" s="5"/>
      <c r="R133" s="1">
        <f>+(O133-I133)^2</f>
        <v>5.2454460135902507E-5</v>
      </c>
      <c r="S133" s="99">
        <v>0.1</v>
      </c>
      <c r="T133" s="1">
        <f t="shared" si="15"/>
        <v>5.2454460135902512E-6</v>
      </c>
    </row>
    <row r="134" spans="1:35" ht="12.95" customHeight="1">
      <c r="A134" s="20" t="s">
        <v>64</v>
      </c>
      <c r="B134" s="99"/>
      <c r="C134" s="32">
        <v>40872.288999999997</v>
      </c>
      <c r="D134" s="32"/>
      <c r="E134" s="1">
        <f t="shared" si="10"/>
        <v>-1.4374887931098655E-3</v>
      </c>
      <c r="F134" s="1">
        <f t="shared" si="22"/>
        <v>0</v>
      </c>
      <c r="G134" s="1">
        <f t="shared" si="12"/>
        <v>-1.0000000038417056E-3</v>
      </c>
      <c r="I134" s="1">
        <f>G134</f>
        <v>-1.0000000038417056E-3</v>
      </c>
      <c r="N134" s="2"/>
      <c r="O134" s="2">
        <f t="shared" si="17"/>
        <v>-7.2401656769269917E-3</v>
      </c>
      <c r="P134" s="5">
        <f t="shared" si="16"/>
        <v>25853.788999999997</v>
      </c>
      <c r="Q134" s="5"/>
      <c r="R134" s="1">
        <f>+(O134-G134)^2</f>
        <v>3.8939667627551944E-5</v>
      </c>
      <c r="S134" s="99">
        <v>0.1</v>
      </c>
      <c r="T134" s="1">
        <f t="shared" si="15"/>
        <v>3.8939667627551949E-6</v>
      </c>
    </row>
    <row r="135" spans="1:35" ht="12.95" customHeight="1">
      <c r="A135" s="20" t="s">
        <v>16</v>
      </c>
      <c r="B135" s="99"/>
      <c r="C135" s="32">
        <v>40872.29</v>
      </c>
      <c r="D135" s="32"/>
      <c r="E135" s="1">
        <f t="shared" si="10"/>
        <v>0</v>
      </c>
      <c r="F135" s="1">
        <v>0</v>
      </c>
      <c r="G135" s="1">
        <f t="shared" si="12"/>
        <v>0</v>
      </c>
      <c r="I135" s="1">
        <f>G135</f>
        <v>0</v>
      </c>
      <c r="N135" s="2"/>
      <c r="O135" s="2">
        <f t="shared" si="17"/>
        <v>-7.2401656769269917E-3</v>
      </c>
      <c r="P135" s="5">
        <f t="shared" si="16"/>
        <v>25853.79</v>
      </c>
      <c r="Q135" s="5"/>
      <c r="R135" s="1">
        <f>+(O135-G135)^2</f>
        <v>5.2419999029351684E-5</v>
      </c>
      <c r="S135" s="99">
        <v>1</v>
      </c>
      <c r="T135" s="1">
        <f t="shared" si="15"/>
        <v>5.2419999029351684E-5</v>
      </c>
      <c r="AD135" s="1" t="s">
        <v>88</v>
      </c>
      <c r="AI135" s="1" t="s">
        <v>78</v>
      </c>
    </row>
    <row r="136" spans="1:35" ht="12.95" customHeight="1">
      <c r="A136" s="20" t="s">
        <v>64</v>
      </c>
      <c r="B136" s="99"/>
      <c r="C136" s="32">
        <v>40888.281000000003</v>
      </c>
      <c r="D136" s="32"/>
      <c r="E136" s="1">
        <f t="shared" si="10"/>
        <v>22.986883202313617</v>
      </c>
      <c r="F136" s="1">
        <f t="shared" ref="F136:F169" si="23">ROUND(2*E136,0)/2</f>
        <v>23</v>
      </c>
      <c r="G136" s="1">
        <f t="shared" si="12"/>
        <v>-9.1247999953338876E-3</v>
      </c>
      <c r="I136" s="1">
        <f>G136</f>
        <v>-9.1247999953338876E-3</v>
      </c>
      <c r="N136" s="2"/>
      <c r="O136" s="2">
        <f t="shared" si="17"/>
        <v>-7.2373286082405217E-3</v>
      </c>
      <c r="P136" s="5">
        <f t="shared" si="16"/>
        <v>25869.781000000003</v>
      </c>
      <c r="Q136" s="5"/>
      <c r="R136" s="1">
        <f>+(O136-G136)^2</f>
        <v>3.5625482370961549E-6</v>
      </c>
      <c r="S136" s="99">
        <v>0.1</v>
      </c>
      <c r="T136" s="1">
        <f t="shared" si="15"/>
        <v>3.5625482370961551E-7</v>
      </c>
    </row>
    <row r="137" spans="1:35" ht="12.95" customHeight="1">
      <c r="A137" s="20" t="s">
        <v>64</v>
      </c>
      <c r="B137" s="99" t="s">
        <v>66</v>
      </c>
      <c r="C137" s="32">
        <v>40903.245000000003</v>
      </c>
      <c r="D137" s="32"/>
      <c r="E137" s="1">
        <f t="shared" si="10"/>
        <v>44.49746541977224</v>
      </c>
      <c r="F137" s="1">
        <f t="shared" si="23"/>
        <v>44.5</v>
      </c>
      <c r="G137" s="1">
        <f t="shared" si="12"/>
        <v>-1.7632000017329119E-3</v>
      </c>
      <c r="I137" s="1">
        <f>G137</f>
        <v>-1.7632000017329119E-3</v>
      </c>
      <c r="N137" s="2"/>
      <c r="O137" s="2">
        <f t="shared" si="17"/>
        <v>-7.2345791652425268E-3</v>
      </c>
      <c r="P137" s="5">
        <f t="shared" si="16"/>
        <v>25884.745000000003</v>
      </c>
      <c r="Q137" s="5"/>
      <c r="R137" s="1">
        <f>+(O137-G137)^2</f>
        <v>2.9935989950887172E-5</v>
      </c>
      <c r="S137" s="99">
        <v>0.1</v>
      </c>
      <c r="T137" s="1">
        <f t="shared" si="15"/>
        <v>2.9935989950887173E-6</v>
      </c>
    </row>
    <row r="138" spans="1:35" ht="12.95" customHeight="1">
      <c r="A138" s="59" t="s">
        <v>542</v>
      </c>
      <c r="B138" s="132" t="s">
        <v>127</v>
      </c>
      <c r="C138" s="34">
        <v>41209.686000000002</v>
      </c>
      <c r="D138" s="34" t="s">
        <v>149</v>
      </c>
      <c r="E138" s="32">
        <f t="shared" si="10"/>
        <v>485.00296697685849</v>
      </c>
      <c r="F138" s="1">
        <f t="shared" si="23"/>
        <v>485</v>
      </c>
      <c r="G138" s="1">
        <f t="shared" si="12"/>
        <v>2.0640000002458692E-3</v>
      </c>
      <c r="H138" s="1">
        <f>G138</f>
        <v>2.0640000002458692E-3</v>
      </c>
      <c r="N138" s="2"/>
      <c r="O138" s="2">
        <f t="shared" si="17"/>
        <v>-7.1575294152446929E-3</v>
      </c>
      <c r="P138" s="5">
        <f t="shared" si="16"/>
        <v>26191.186000000002</v>
      </c>
      <c r="Q138" s="5"/>
      <c r="R138" s="1">
        <f>+(O138-I138)^2</f>
        <v>5.1230227330093039E-5</v>
      </c>
      <c r="S138" s="99">
        <v>0.1</v>
      </c>
      <c r="T138" s="1">
        <f t="shared" si="15"/>
        <v>5.1230227330093039E-6</v>
      </c>
    </row>
    <row r="139" spans="1:35" ht="12.95" customHeight="1">
      <c r="A139" s="59" t="s">
        <v>542</v>
      </c>
      <c r="B139" s="132" t="s">
        <v>140</v>
      </c>
      <c r="C139" s="34">
        <v>41213.489000000001</v>
      </c>
      <c r="D139" s="34" t="s">
        <v>149</v>
      </c>
      <c r="E139" s="32">
        <f t="shared" si="10"/>
        <v>490.46973683605341</v>
      </c>
      <c r="F139" s="1">
        <f t="shared" si="23"/>
        <v>490.5</v>
      </c>
      <c r="G139" s="1">
        <f t="shared" si="12"/>
        <v>-2.1052800002507865E-2</v>
      </c>
      <c r="H139" s="1">
        <f>G139</f>
        <v>-2.1052800002507865E-2</v>
      </c>
      <c r="N139" s="2"/>
      <c r="O139" s="2">
        <f t="shared" si="17"/>
        <v>-7.1563176625176333E-3</v>
      </c>
      <c r="P139" s="5">
        <f t="shared" si="16"/>
        <v>26194.989000000001</v>
      </c>
      <c r="Q139" s="5"/>
      <c r="R139" s="1">
        <f>+(O139-I139)^2</f>
        <v>5.1212882486861842E-5</v>
      </c>
      <c r="S139" s="99">
        <v>0.1</v>
      </c>
      <c r="T139" s="1">
        <f t="shared" si="15"/>
        <v>5.1212882486861849E-6</v>
      </c>
      <c r="AD139" s="1" t="s">
        <v>69</v>
      </c>
      <c r="AE139" s="1">
        <v>14</v>
      </c>
      <c r="AG139" s="1" t="s">
        <v>98</v>
      </c>
      <c r="AI139" s="1" t="s">
        <v>65</v>
      </c>
    </row>
    <row r="140" spans="1:35" ht="12.95" customHeight="1">
      <c r="A140" s="20" t="s">
        <v>67</v>
      </c>
      <c r="B140" s="99" t="s">
        <v>66</v>
      </c>
      <c r="C140" s="32">
        <v>41225.341</v>
      </c>
      <c r="D140" s="32"/>
      <c r="E140" s="1">
        <f t="shared" si="10"/>
        <v>507.50685394653846</v>
      </c>
      <c r="F140" s="1">
        <f t="shared" si="23"/>
        <v>507.5</v>
      </c>
      <c r="G140" s="1">
        <f t="shared" si="12"/>
        <v>4.7679999988758937E-3</v>
      </c>
      <c r="I140" s="1">
        <f>G140</f>
        <v>4.7679999988758937E-3</v>
      </c>
      <c r="N140" s="2"/>
      <c r="O140" s="2">
        <f t="shared" si="17"/>
        <v>-7.1525333051462572E-3</v>
      </c>
      <c r="P140" s="5">
        <f t="shared" si="16"/>
        <v>26206.841</v>
      </c>
      <c r="Q140" s="5"/>
      <c r="R140" s="1">
        <f>+(O140-G140)^2</f>
        <v>1.4209911425230127E-4</v>
      </c>
      <c r="S140" s="99">
        <v>0.1</v>
      </c>
      <c r="T140" s="1">
        <f t="shared" si="15"/>
        <v>1.4209911425230127E-5</v>
      </c>
      <c r="AD140" s="1" t="s">
        <v>69</v>
      </c>
      <c r="AI140" s="1" t="s">
        <v>78</v>
      </c>
    </row>
    <row r="141" spans="1:35" ht="12.95" customHeight="1">
      <c r="A141" s="59" t="s">
        <v>542</v>
      </c>
      <c r="B141" s="132" t="s">
        <v>127</v>
      </c>
      <c r="C141" s="34">
        <v>41249.336000000003</v>
      </c>
      <c r="D141" s="34" t="s">
        <v>149</v>
      </c>
      <c r="E141" s="32">
        <f t="shared" si="10"/>
        <v>541.99939740470325</v>
      </c>
      <c r="F141" s="1">
        <f t="shared" si="23"/>
        <v>542</v>
      </c>
      <c r="G141" s="1">
        <f t="shared" si="12"/>
        <v>-4.191999978502281E-4</v>
      </c>
      <c r="H141" s="1">
        <f>G141</f>
        <v>-4.191999978502281E-4</v>
      </c>
      <c r="N141" s="2"/>
      <c r="O141" s="2">
        <f t="shared" si="17"/>
        <v>-7.1446724063476573E-3</v>
      </c>
      <c r="P141" s="5">
        <f t="shared" si="16"/>
        <v>26230.836000000003</v>
      </c>
      <c r="Q141" s="5"/>
      <c r="R141" s="1">
        <f>+(O141-I141)^2</f>
        <v>5.1046343794025622E-5</v>
      </c>
      <c r="S141" s="99">
        <v>0.1</v>
      </c>
      <c r="T141" s="1">
        <f t="shared" si="15"/>
        <v>5.1046343794025622E-6</v>
      </c>
      <c r="AD141" s="1" t="s">
        <v>69</v>
      </c>
      <c r="AI141" s="1" t="s">
        <v>78</v>
      </c>
    </row>
    <row r="142" spans="1:35" ht="12.95" customHeight="1">
      <c r="A142" s="20" t="s">
        <v>68</v>
      </c>
      <c r="B142" s="99" t="s">
        <v>66</v>
      </c>
      <c r="C142" s="32">
        <v>41271.252999999997</v>
      </c>
      <c r="D142" s="32"/>
      <c r="E142" s="1">
        <f t="shared" si="10"/>
        <v>573.50483916224891</v>
      </c>
      <c r="F142" s="1">
        <f t="shared" si="23"/>
        <v>573.5</v>
      </c>
      <c r="G142" s="1">
        <f t="shared" si="12"/>
        <v>3.3663999929558486E-3</v>
      </c>
      <c r="I142" s="1">
        <f>G142</f>
        <v>3.3663999929558486E-3</v>
      </c>
      <c r="N142" s="2"/>
      <c r="O142" s="2">
        <f t="shared" si="17"/>
        <v>-7.1372834144212008E-3</v>
      </c>
      <c r="P142" s="5">
        <f t="shared" si="16"/>
        <v>26252.752999999997</v>
      </c>
      <c r="Q142" s="5"/>
      <c r="R142" s="1">
        <f>+(O142-G142)^2</f>
        <v>1.1032736512240792E-4</v>
      </c>
      <c r="S142" s="99">
        <v>0.1</v>
      </c>
      <c r="T142" s="1">
        <f t="shared" si="15"/>
        <v>1.1032736512240793E-5</v>
      </c>
      <c r="AD142" s="1" t="s">
        <v>69</v>
      </c>
      <c r="AI142" s="1" t="s">
        <v>78</v>
      </c>
    </row>
    <row r="143" spans="1:35" ht="12.95" customHeight="1">
      <c r="A143" s="24" t="s">
        <v>136</v>
      </c>
      <c r="B143" s="22"/>
      <c r="C143" s="31">
        <v>41368.288</v>
      </c>
      <c r="D143" s="31"/>
      <c r="E143" s="1">
        <f t="shared" si="10"/>
        <v>712.9915636658028</v>
      </c>
      <c r="F143" s="1">
        <f t="shared" si="23"/>
        <v>713</v>
      </c>
      <c r="G143" s="1">
        <f t="shared" si="12"/>
        <v>-5.8687999990070239E-3</v>
      </c>
      <c r="I143" s="1">
        <f>G143</f>
        <v>-5.8687999990070239E-3</v>
      </c>
      <c r="N143" s="2"/>
      <c r="O143" s="2">
        <f t="shared" si="17"/>
        <v>-7.102132263511563E-3</v>
      </c>
      <c r="P143" s="5">
        <f t="shared" si="16"/>
        <v>26349.788</v>
      </c>
      <c r="Q143" s="5"/>
      <c r="R143" s="1">
        <f>+(O143-G143)^2</f>
        <v>1.5211084746678943E-6</v>
      </c>
      <c r="S143" s="99">
        <v>25</v>
      </c>
      <c r="T143" s="1">
        <f t="shared" si="15"/>
        <v>3.8027711866697358E-5</v>
      </c>
      <c r="AD143" s="1" t="s">
        <v>69</v>
      </c>
      <c r="AI143" s="1" t="s">
        <v>78</v>
      </c>
    </row>
    <row r="144" spans="1:35" ht="12.95" customHeight="1">
      <c r="A144" s="59" t="s">
        <v>542</v>
      </c>
      <c r="B144" s="132" t="s">
        <v>127</v>
      </c>
      <c r="C144" s="34">
        <v>41562.374000000003</v>
      </c>
      <c r="D144" s="34" t="s">
        <v>149</v>
      </c>
      <c r="E144" s="32">
        <f t="shared" si="10"/>
        <v>991.98801249350629</v>
      </c>
      <c r="F144" s="1">
        <f t="shared" si="23"/>
        <v>992</v>
      </c>
      <c r="G144" s="1">
        <f t="shared" si="12"/>
        <v>-8.339199994225055E-3</v>
      </c>
      <c r="H144" s="1">
        <f t="shared" ref="H144:H152" si="24">G144</f>
        <v>-8.339199994225055E-3</v>
      </c>
      <c r="N144" s="2"/>
      <c r="O144" s="2">
        <f t="shared" si="17"/>
        <v>-7.0199432284727579E-3</v>
      </c>
      <c r="P144" s="5">
        <f t="shared" si="16"/>
        <v>26543.874000000003</v>
      </c>
      <c r="Q144" s="5"/>
      <c r="R144" s="1">
        <f t="shared" ref="R144:R152" si="25">+(O144-I144)^2</f>
        <v>4.9279602930980526E-5</v>
      </c>
      <c r="S144" s="99">
        <v>0.1</v>
      </c>
      <c r="T144" s="1">
        <f t="shared" si="15"/>
        <v>4.9279602930980533E-6</v>
      </c>
      <c r="AD144" s="1" t="s">
        <v>69</v>
      </c>
      <c r="AI144" s="1" t="s">
        <v>78</v>
      </c>
    </row>
    <row r="145" spans="1:35" ht="12.95" customHeight="1">
      <c r="A145" s="59" t="s">
        <v>542</v>
      </c>
      <c r="B145" s="132" t="s">
        <v>127</v>
      </c>
      <c r="C145" s="34">
        <v>41564.464999999997</v>
      </c>
      <c r="D145" s="34" t="s">
        <v>149</v>
      </c>
      <c r="E145" s="32">
        <f t="shared" si="10"/>
        <v>994.99380154834171</v>
      </c>
      <c r="F145" s="1">
        <f t="shared" si="23"/>
        <v>995</v>
      </c>
      <c r="G145" s="1">
        <f t="shared" si="12"/>
        <v>-4.3120000045746565E-3</v>
      </c>
      <c r="H145" s="1">
        <f t="shared" si="24"/>
        <v>-4.3120000045746565E-3</v>
      </c>
      <c r="N145" s="2"/>
      <c r="O145" s="2">
        <f t="shared" si="17"/>
        <v>-7.0189733496188985E-3</v>
      </c>
      <c r="P145" s="5">
        <f t="shared" si="16"/>
        <v>26545.964999999997</v>
      </c>
      <c r="Q145" s="5"/>
      <c r="R145" s="1">
        <f t="shared" si="25"/>
        <v>4.926598688266034E-5</v>
      </c>
      <c r="S145" s="99">
        <v>0.1</v>
      </c>
      <c r="T145" s="1">
        <f t="shared" si="15"/>
        <v>4.9265986882660343E-6</v>
      </c>
      <c r="AD145" s="1" t="s">
        <v>69</v>
      </c>
      <c r="AI145" s="1" t="s">
        <v>78</v>
      </c>
    </row>
    <row r="146" spans="1:35" ht="12.95" customHeight="1">
      <c r="A146" s="59" t="s">
        <v>443</v>
      </c>
      <c r="B146" s="132" t="s">
        <v>140</v>
      </c>
      <c r="C146" s="34">
        <v>41595.415000000001</v>
      </c>
      <c r="D146" s="34" t="s">
        <v>149</v>
      </c>
      <c r="E146" s="32">
        <f t="shared" si="10"/>
        <v>1039.4840795241798</v>
      </c>
      <c r="F146" s="1">
        <f t="shared" si="23"/>
        <v>1039.5</v>
      </c>
      <c r="G146" s="1">
        <f t="shared" si="12"/>
        <v>-1.1075199996412266E-2</v>
      </c>
      <c r="H146" s="1">
        <f t="shared" si="24"/>
        <v>-1.1075199996412266E-2</v>
      </c>
      <c r="N146" s="2"/>
      <c r="O146" s="2">
        <f t="shared" si="17"/>
        <v>-7.004371626068746E-3</v>
      </c>
      <c r="P146" s="5">
        <f t="shared" si="16"/>
        <v>26576.915000000001</v>
      </c>
      <c r="Q146" s="5"/>
      <c r="R146" s="1">
        <f t="shared" si="25"/>
        <v>4.9061221876076929E-5</v>
      </c>
      <c r="S146" s="99">
        <v>0.1</v>
      </c>
      <c r="T146" s="1">
        <f t="shared" si="15"/>
        <v>4.9061221876076932E-6</v>
      </c>
      <c r="AD146" s="1" t="s">
        <v>69</v>
      </c>
      <c r="AI146" s="1" t="s">
        <v>78</v>
      </c>
    </row>
    <row r="147" spans="1:35" ht="12.95" customHeight="1">
      <c r="A147" s="59" t="s">
        <v>443</v>
      </c>
      <c r="B147" s="132" t="s">
        <v>127</v>
      </c>
      <c r="C147" s="34">
        <v>41598.521999999997</v>
      </c>
      <c r="D147" s="34" t="s">
        <v>149</v>
      </c>
      <c r="E147" s="32">
        <f t="shared" si="10"/>
        <v>1043.9503571872087</v>
      </c>
      <c r="F147" s="1">
        <f t="shared" si="23"/>
        <v>1044</v>
      </c>
      <c r="G147" s="1">
        <f t="shared" si="12"/>
        <v>-3.4534400001575705E-2</v>
      </c>
      <c r="H147" s="1">
        <f t="shared" si="24"/>
        <v>-3.4534400001575705E-2</v>
      </c>
      <c r="N147" s="2"/>
      <c r="O147" s="2">
        <f t="shared" si="17"/>
        <v>-7.0028725996037471E-3</v>
      </c>
      <c r="P147" s="5">
        <f t="shared" si="16"/>
        <v>26580.021999999997</v>
      </c>
      <c r="Q147" s="5"/>
      <c r="R147" s="1">
        <f t="shared" si="25"/>
        <v>4.9040224646280946E-5</v>
      </c>
      <c r="S147" s="99">
        <v>0.1</v>
      </c>
      <c r="T147" s="1">
        <f t="shared" si="15"/>
        <v>4.9040224646280946E-6</v>
      </c>
      <c r="AD147" s="1" t="s">
        <v>69</v>
      </c>
      <c r="AI147" s="1" t="s">
        <v>78</v>
      </c>
    </row>
    <row r="148" spans="1:35" ht="12.95" customHeight="1">
      <c r="A148" s="59" t="s">
        <v>443</v>
      </c>
      <c r="B148" s="132" t="s">
        <v>127</v>
      </c>
      <c r="C148" s="34">
        <v>41599.269999999997</v>
      </c>
      <c r="D148" s="34" t="s">
        <v>149</v>
      </c>
      <c r="E148" s="32">
        <f t="shared" si="10"/>
        <v>1045.0255988003235</v>
      </c>
      <c r="F148" s="1">
        <f t="shared" si="23"/>
        <v>1045</v>
      </c>
      <c r="G148" s="1">
        <f t="shared" si="12"/>
        <v>1.7807999996875878E-2</v>
      </c>
      <c r="H148" s="1">
        <f t="shared" si="24"/>
        <v>1.7807999996875878E-2</v>
      </c>
      <c r="N148" s="2"/>
      <c r="O148" s="2">
        <f t="shared" si="17"/>
        <v>-7.0025389226920929E-3</v>
      </c>
      <c r="P148" s="5">
        <f t="shared" si="16"/>
        <v>26580.769999999997</v>
      </c>
      <c r="Q148" s="5"/>
      <c r="R148" s="1">
        <f t="shared" si="25"/>
        <v>4.9035551363817735E-5</v>
      </c>
      <c r="S148" s="99">
        <v>0.1</v>
      </c>
      <c r="T148" s="1">
        <f t="shared" si="15"/>
        <v>4.9035551363817737E-6</v>
      </c>
    </row>
    <row r="149" spans="1:35" ht="12.95" customHeight="1">
      <c r="A149" s="59" t="s">
        <v>443</v>
      </c>
      <c r="B149" s="132" t="s">
        <v>140</v>
      </c>
      <c r="C149" s="34">
        <v>41602.366000000002</v>
      </c>
      <c r="D149" s="34" t="s">
        <v>149</v>
      </c>
      <c r="E149" s="32">
        <f t="shared" ref="E149:E212" si="26">(C149-C$7)/C$8</f>
        <v>1049.4760640867014</v>
      </c>
      <c r="F149" s="1">
        <f t="shared" si="23"/>
        <v>1049.5</v>
      </c>
      <c r="G149" s="1">
        <f t="shared" ref="G149:G212" si="27">C149-(C$7+C$8*F149)</f>
        <v>-1.6651199999614619E-2</v>
      </c>
      <c r="H149" s="1">
        <f t="shared" si="24"/>
        <v>-1.6651199999614619E-2</v>
      </c>
      <c r="N149" s="2"/>
      <c r="O149" s="2">
        <f t="shared" si="17"/>
        <v>-7.0010348569522103E-3</v>
      </c>
      <c r="P149" s="5">
        <f t="shared" si="16"/>
        <v>26583.866000000002</v>
      </c>
      <c r="Q149" s="5"/>
      <c r="R149" s="1">
        <f t="shared" si="25"/>
        <v>4.9014489068259857E-5</v>
      </c>
      <c r="S149" s="99">
        <v>0.1</v>
      </c>
      <c r="T149" s="1">
        <f t="shared" ref="T149:T212" si="28">+R149*S149</f>
        <v>4.9014489068259862E-6</v>
      </c>
      <c r="AD149" s="1" t="s">
        <v>88</v>
      </c>
      <c r="AI149" s="1" t="s">
        <v>78</v>
      </c>
    </row>
    <row r="150" spans="1:35" ht="12.95" customHeight="1">
      <c r="A150" s="59" t="s">
        <v>542</v>
      </c>
      <c r="B150" s="132" t="s">
        <v>127</v>
      </c>
      <c r="C150" s="34">
        <v>41682.722999999998</v>
      </c>
      <c r="D150" s="34" t="s">
        <v>149</v>
      </c>
      <c r="E150" s="32">
        <f t="shared" si="26"/>
        <v>1164.9883505908615</v>
      </c>
      <c r="F150" s="1">
        <f t="shared" si="23"/>
        <v>1165</v>
      </c>
      <c r="G150" s="1">
        <f t="shared" si="27"/>
        <v>-8.104000000457745E-3</v>
      </c>
      <c r="H150" s="1">
        <f t="shared" si="24"/>
        <v>-8.104000000457745E-3</v>
      </c>
      <c r="N150" s="2"/>
      <c r="O150" s="2">
        <f t="shared" si="17"/>
        <v>-6.9610195059943598E-3</v>
      </c>
      <c r="P150" s="5">
        <f t="shared" si="16"/>
        <v>26664.222999999998</v>
      </c>
      <c r="Q150" s="5"/>
      <c r="R150" s="1">
        <f t="shared" si="25"/>
        <v>4.8455792562833962E-5</v>
      </c>
      <c r="S150" s="99">
        <v>0.1</v>
      </c>
      <c r="T150" s="1">
        <f t="shared" si="28"/>
        <v>4.8455792562833969E-6</v>
      </c>
      <c r="AD150" s="1" t="s">
        <v>69</v>
      </c>
      <c r="AI150" s="1" t="s">
        <v>78</v>
      </c>
    </row>
    <row r="151" spans="1:35" ht="12.95" customHeight="1">
      <c r="A151" s="59" t="s">
        <v>443</v>
      </c>
      <c r="B151" s="132" t="s">
        <v>127</v>
      </c>
      <c r="C151" s="34">
        <v>41960.279000000002</v>
      </c>
      <c r="D151" s="34" t="s">
        <v>149</v>
      </c>
      <c r="E151" s="32">
        <f t="shared" si="26"/>
        <v>1563.9719885184916</v>
      </c>
      <c r="F151" s="1">
        <f t="shared" si="23"/>
        <v>1564</v>
      </c>
      <c r="G151" s="1">
        <f t="shared" si="27"/>
        <v>-1.948640000045998E-2</v>
      </c>
      <c r="H151" s="1">
        <f t="shared" si="24"/>
        <v>-1.948640000045998E-2</v>
      </c>
      <c r="N151" s="2"/>
      <c r="O151" s="2">
        <f t="shared" si="17"/>
        <v>-6.8018858680551839E-3</v>
      </c>
      <c r="P151" s="5">
        <f t="shared" si="16"/>
        <v>26941.779000000002</v>
      </c>
      <c r="Q151" s="5"/>
      <c r="R151" s="1">
        <f t="shared" si="25"/>
        <v>4.6265651362048823E-5</v>
      </c>
      <c r="S151" s="99">
        <v>0.1</v>
      </c>
      <c r="T151" s="1">
        <f t="shared" si="28"/>
        <v>4.6265651362048825E-6</v>
      </c>
    </row>
    <row r="152" spans="1:35" ht="12.95" customHeight="1">
      <c r="A152" s="59" t="s">
        <v>584</v>
      </c>
      <c r="B152" s="132" t="s">
        <v>127</v>
      </c>
      <c r="C152" s="34">
        <v>42343.608</v>
      </c>
      <c r="D152" s="34" t="s">
        <v>149</v>
      </c>
      <c r="E152" s="32">
        <f t="shared" si="26"/>
        <v>2115.0031279756008</v>
      </c>
      <c r="F152" s="1">
        <f t="shared" si="23"/>
        <v>2115</v>
      </c>
      <c r="G152" s="1">
        <f t="shared" si="27"/>
        <v>2.1760000017820857E-3</v>
      </c>
      <c r="H152" s="1">
        <f t="shared" si="24"/>
        <v>2.1760000017820857E-3</v>
      </c>
      <c r="N152" s="2"/>
      <c r="O152" s="2">
        <f t="shared" si="17"/>
        <v>-6.5288408324994558E-3</v>
      </c>
      <c r="P152" s="5">
        <f t="shared" ref="P152:P215" si="29">C152-15018.5</f>
        <v>27325.108</v>
      </c>
      <c r="Q152" s="5"/>
      <c r="R152" s="1">
        <f t="shared" si="25"/>
        <v>4.2625762616112186E-5</v>
      </c>
      <c r="S152" s="99">
        <v>0.1</v>
      </c>
      <c r="T152" s="1">
        <f t="shared" si="28"/>
        <v>4.2625762616112188E-6</v>
      </c>
    </row>
    <row r="153" spans="1:35" ht="12.95" customHeight="1">
      <c r="A153" s="24" t="s">
        <v>131</v>
      </c>
      <c r="B153" s="22"/>
      <c r="C153" s="31">
        <v>42359.603000000003</v>
      </c>
      <c r="D153" s="31">
        <v>6.0000000000000001E-3</v>
      </c>
      <c r="E153" s="1">
        <f t="shared" si="26"/>
        <v>2137.995761133066</v>
      </c>
      <c r="F153" s="1">
        <f t="shared" si="23"/>
        <v>2138</v>
      </c>
      <c r="G153" s="1">
        <f t="shared" si="27"/>
        <v>-2.9488000000128523E-3</v>
      </c>
      <c r="I153" s="1">
        <f>G153</f>
        <v>-2.9488000000128523E-3</v>
      </c>
      <c r="N153" s="2"/>
      <c r="O153" s="2">
        <f t="shared" si="17"/>
        <v>-6.5160992980864566E-3</v>
      </c>
      <c r="P153" s="5">
        <f t="shared" si="29"/>
        <v>27341.103000000003</v>
      </c>
      <c r="Q153" s="5"/>
      <c r="R153" s="1">
        <f>+(O153-G153)^2</f>
        <v>1.272562428203643E-5</v>
      </c>
      <c r="S153" s="99">
        <v>3</v>
      </c>
      <c r="T153" s="1">
        <f t="shared" si="28"/>
        <v>3.8176872846109289E-5</v>
      </c>
    </row>
    <row r="154" spans="1:35" ht="12.95" customHeight="1">
      <c r="A154" s="59" t="s">
        <v>584</v>
      </c>
      <c r="B154" s="132" t="s">
        <v>127</v>
      </c>
      <c r="C154" s="34">
        <v>42375.633000000002</v>
      </c>
      <c r="D154" s="34" t="s">
        <v>149</v>
      </c>
      <c r="E154" s="32">
        <f t="shared" si="26"/>
        <v>2161.0387063980911</v>
      </c>
      <c r="F154" s="1">
        <f t="shared" si="23"/>
        <v>2161</v>
      </c>
      <c r="G154" s="1">
        <f t="shared" si="27"/>
        <v>2.6926400001684669E-2</v>
      </c>
      <c r="H154" s="1">
        <f t="shared" ref="H154:H169" si="30">G154</f>
        <v>2.6926400001684669E-2</v>
      </c>
      <c r="N154" s="2"/>
      <c r="O154" s="2">
        <f t="shared" si="17"/>
        <v>-6.5032500555355323E-3</v>
      </c>
      <c r="P154" s="5">
        <f t="shared" si="29"/>
        <v>27357.133000000002</v>
      </c>
      <c r="Q154" s="5"/>
      <c r="R154" s="1">
        <f t="shared" ref="R154:R169" si="31">+(O154-I154)^2</f>
        <v>4.2292261284822901E-5</v>
      </c>
      <c r="S154" s="99">
        <v>0.1</v>
      </c>
      <c r="T154" s="1">
        <f t="shared" si="28"/>
        <v>4.2292261284822904E-6</v>
      </c>
      <c r="AD154" s="1" t="s">
        <v>69</v>
      </c>
      <c r="AE154" s="1">
        <v>13</v>
      </c>
      <c r="AG154" s="1" t="s">
        <v>98</v>
      </c>
      <c r="AI154" s="1" t="s">
        <v>65</v>
      </c>
    </row>
    <row r="155" spans="1:35" ht="12.95" customHeight="1">
      <c r="A155" s="59" t="s">
        <v>584</v>
      </c>
      <c r="B155" s="132" t="s">
        <v>127</v>
      </c>
      <c r="C155" s="34">
        <v>42391.61</v>
      </c>
      <c r="D155" s="34" t="s">
        <v>149</v>
      </c>
      <c r="E155" s="32">
        <f t="shared" si="26"/>
        <v>2184.0054647573747</v>
      </c>
      <c r="F155" s="1">
        <f t="shared" si="23"/>
        <v>2184</v>
      </c>
      <c r="G155" s="1">
        <f t="shared" si="27"/>
        <v>3.8015999962226488E-3</v>
      </c>
      <c r="H155" s="1">
        <f t="shared" si="30"/>
        <v>3.8015999962226488E-3</v>
      </c>
      <c r="N155" s="2"/>
      <c r="O155" s="2">
        <f t="shared" si="17"/>
        <v>-6.4902931048466846E-3</v>
      </c>
      <c r="P155" s="5">
        <f t="shared" si="29"/>
        <v>27373.11</v>
      </c>
      <c r="Q155" s="5"/>
      <c r="R155" s="1">
        <f t="shared" si="31"/>
        <v>4.2123904586820417E-5</v>
      </c>
      <c r="S155" s="99">
        <v>0.1</v>
      </c>
      <c r="T155" s="1">
        <f t="shared" si="28"/>
        <v>4.2123904586820415E-6</v>
      </c>
      <c r="AD155" s="1" t="s">
        <v>69</v>
      </c>
      <c r="AI155" s="1" t="s">
        <v>78</v>
      </c>
    </row>
    <row r="156" spans="1:35" ht="12.95" customHeight="1">
      <c r="A156" s="59" t="s">
        <v>599</v>
      </c>
      <c r="B156" s="132" t="s">
        <v>127</v>
      </c>
      <c r="C156" s="34">
        <v>42472.305</v>
      </c>
      <c r="D156" s="34" t="s">
        <v>149</v>
      </c>
      <c r="E156" s="32">
        <f t="shared" si="26"/>
        <v>2300.0036224717437</v>
      </c>
      <c r="F156" s="1">
        <f t="shared" si="23"/>
        <v>2300</v>
      </c>
      <c r="G156" s="1">
        <f t="shared" si="27"/>
        <v>2.5200000018230639E-3</v>
      </c>
      <c r="H156" s="1">
        <f t="shared" si="30"/>
        <v>2.5200000018230639E-3</v>
      </c>
      <c r="N156" s="2"/>
      <c r="O156" s="2">
        <f t="shared" si="17"/>
        <v>-6.4233035255540707E-3</v>
      </c>
      <c r="P156" s="5">
        <f t="shared" si="29"/>
        <v>27453.805</v>
      </c>
      <c r="Q156" s="5"/>
      <c r="R156" s="1">
        <f t="shared" si="31"/>
        <v>4.1258828181395354E-5</v>
      </c>
      <c r="S156" s="99">
        <v>0.1</v>
      </c>
      <c r="T156" s="1">
        <f t="shared" si="28"/>
        <v>4.1258828181395359E-6</v>
      </c>
    </row>
    <row r="157" spans="1:35" ht="12.95" customHeight="1">
      <c r="A157" s="59" t="s">
        <v>599</v>
      </c>
      <c r="B157" s="132" t="s">
        <v>127</v>
      </c>
      <c r="C157" s="34">
        <v>42472.307999999997</v>
      </c>
      <c r="D157" s="34" t="s">
        <v>149</v>
      </c>
      <c r="E157" s="32">
        <f t="shared" si="26"/>
        <v>2300.0079349381022</v>
      </c>
      <c r="F157" s="1">
        <f t="shared" si="23"/>
        <v>2300</v>
      </c>
      <c r="G157" s="1">
        <f t="shared" si="27"/>
        <v>5.5199999987962656E-3</v>
      </c>
      <c r="H157" s="1">
        <f t="shared" si="30"/>
        <v>5.5199999987962656E-3</v>
      </c>
      <c r="N157" s="2"/>
      <c r="O157" s="2">
        <f t="shared" si="17"/>
        <v>-6.4233035255540707E-3</v>
      </c>
      <c r="P157" s="5">
        <f t="shared" si="29"/>
        <v>27453.807999999997</v>
      </c>
      <c r="Q157" s="5"/>
      <c r="R157" s="1">
        <f t="shared" si="31"/>
        <v>4.1258828181395354E-5</v>
      </c>
      <c r="S157" s="99">
        <v>0.1</v>
      </c>
      <c r="T157" s="1">
        <f t="shared" si="28"/>
        <v>4.1258828181395359E-6</v>
      </c>
      <c r="AD157" s="1" t="s">
        <v>69</v>
      </c>
      <c r="AI157" s="1" t="s">
        <v>78</v>
      </c>
    </row>
    <row r="158" spans="1:35" ht="12.95" customHeight="1">
      <c r="A158" s="59" t="s">
        <v>599</v>
      </c>
      <c r="B158" s="132" t="s">
        <v>127</v>
      </c>
      <c r="C158" s="34">
        <v>42472.309000000001</v>
      </c>
      <c r="D158" s="34" t="s">
        <v>149</v>
      </c>
      <c r="E158" s="32">
        <f t="shared" si="26"/>
        <v>2300.0093724268954</v>
      </c>
      <c r="F158" s="1">
        <f t="shared" si="23"/>
        <v>2300</v>
      </c>
      <c r="G158" s="1">
        <f t="shared" si="27"/>
        <v>6.5200000026379712E-3</v>
      </c>
      <c r="H158" s="1">
        <f t="shared" si="30"/>
        <v>6.5200000026379712E-3</v>
      </c>
      <c r="N158" s="2"/>
      <c r="O158" s="2">
        <f t="shared" si="17"/>
        <v>-6.4233035255540707E-3</v>
      </c>
      <c r="P158" s="5">
        <f t="shared" si="29"/>
        <v>27453.809000000001</v>
      </c>
      <c r="Q158" s="5"/>
      <c r="R158" s="1">
        <f t="shared" si="31"/>
        <v>4.1258828181395354E-5</v>
      </c>
      <c r="S158" s="99">
        <v>0.1</v>
      </c>
      <c r="T158" s="1">
        <f t="shared" si="28"/>
        <v>4.1258828181395359E-6</v>
      </c>
      <c r="AD158" s="1" t="s">
        <v>69</v>
      </c>
      <c r="AI158" s="1" t="s">
        <v>78</v>
      </c>
    </row>
    <row r="159" spans="1:35" ht="12.95" customHeight="1">
      <c r="A159" s="59" t="s">
        <v>610</v>
      </c>
      <c r="B159" s="132" t="s">
        <v>127</v>
      </c>
      <c r="C159" s="34">
        <v>42610.743999999999</v>
      </c>
      <c r="D159" s="34" t="s">
        <v>149</v>
      </c>
      <c r="E159" s="32">
        <f t="shared" si="26"/>
        <v>2499.0081327365615</v>
      </c>
      <c r="F159" s="1">
        <f t="shared" si="23"/>
        <v>2499</v>
      </c>
      <c r="G159" s="1">
        <f t="shared" si="27"/>
        <v>5.6575999988126568E-3</v>
      </c>
      <c r="H159" s="1">
        <f t="shared" si="30"/>
        <v>5.6575999988126568E-3</v>
      </c>
      <c r="N159" s="2"/>
      <c r="O159" s="2">
        <f t="shared" si="17"/>
        <v>-6.3020001928181229E-3</v>
      </c>
      <c r="P159" s="5">
        <f t="shared" si="29"/>
        <v>27592.243999999999</v>
      </c>
      <c r="Q159" s="5"/>
      <c r="R159" s="1">
        <f t="shared" si="31"/>
        <v>3.9715206430279658E-5</v>
      </c>
      <c r="S159" s="99">
        <v>0.1</v>
      </c>
      <c r="T159" s="1">
        <f t="shared" si="28"/>
        <v>3.9715206430279661E-6</v>
      </c>
    </row>
    <row r="160" spans="1:35" ht="12.95" customHeight="1">
      <c r="A160" s="59" t="s">
        <v>610</v>
      </c>
      <c r="B160" s="132" t="s">
        <v>127</v>
      </c>
      <c r="C160" s="34">
        <v>42658.733</v>
      </c>
      <c r="D160" s="34" t="s">
        <v>149</v>
      </c>
      <c r="E160" s="32">
        <f t="shared" si="26"/>
        <v>2567.9917821640984</v>
      </c>
      <c r="F160" s="1">
        <f t="shared" si="23"/>
        <v>2568</v>
      </c>
      <c r="G160" s="1">
        <f t="shared" si="27"/>
        <v>-5.7167999984812923E-3</v>
      </c>
      <c r="H160" s="1">
        <f t="shared" si="30"/>
        <v>-5.7167999984812923E-3</v>
      </c>
      <c r="N160" s="2">
        <f t="shared" ref="N160:N169" ca="1" si="32">+C$11+C$12*F160</f>
        <v>-6.9243420449311643E-2</v>
      </c>
      <c r="O160" s="2">
        <f t="shared" si="17"/>
        <v>-6.2580576923440935E-3</v>
      </c>
      <c r="P160" s="5">
        <f t="shared" si="29"/>
        <v>27640.233</v>
      </c>
      <c r="Q160" s="5"/>
      <c r="R160" s="1">
        <f t="shared" si="31"/>
        <v>3.9163286080707081E-5</v>
      </c>
      <c r="S160" s="99">
        <v>0.1</v>
      </c>
      <c r="T160" s="1">
        <f t="shared" si="28"/>
        <v>3.9163286080707083E-6</v>
      </c>
    </row>
    <row r="161" spans="1:35" ht="12.95" customHeight="1">
      <c r="A161" s="59" t="s">
        <v>610</v>
      </c>
      <c r="B161" s="132" t="s">
        <v>127</v>
      </c>
      <c r="C161" s="34">
        <v>42683.781000000003</v>
      </c>
      <c r="D161" s="34" t="s">
        <v>149</v>
      </c>
      <c r="E161" s="32">
        <f t="shared" si="26"/>
        <v>2603.9980013155923</v>
      </c>
      <c r="F161" s="1">
        <f t="shared" si="23"/>
        <v>2604</v>
      </c>
      <c r="G161" s="1">
        <f t="shared" si="27"/>
        <v>-1.3904000006732531E-3</v>
      </c>
      <c r="H161" s="1">
        <f t="shared" si="30"/>
        <v>-1.3904000006732531E-3</v>
      </c>
      <c r="N161" s="2">
        <f t="shared" ca="1" si="32"/>
        <v>-6.9002792001866931E-2</v>
      </c>
      <c r="O161" s="2">
        <f t="shared" ref="O161:O224" si="33">+D$11+D$12*F161+D$13*F161^2</f>
        <v>-6.2347463530028667E-3</v>
      </c>
      <c r="P161" s="5">
        <f t="shared" si="29"/>
        <v>27665.281000000003</v>
      </c>
      <c r="Q161" s="5"/>
      <c r="R161" s="1">
        <f t="shared" si="31"/>
        <v>3.887206208628255E-5</v>
      </c>
      <c r="S161" s="99">
        <v>0.1</v>
      </c>
      <c r="T161" s="1">
        <f t="shared" si="28"/>
        <v>3.8872062086282548E-6</v>
      </c>
    </row>
    <row r="162" spans="1:35" ht="12.95" customHeight="1">
      <c r="A162" s="59" t="s">
        <v>610</v>
      </c>
      <c r="B162" s="132" t="s">
        <v>127</v>
      </c>
      <c r="C162" s="34">
        <v>42683.781999999999</v>
      </c>
      <c r="D162" s="34" t="s">
        <v>149</v>
      </c>
      <c r="E162" s="32">
        <f t="shared" si="26"/>
        <v>2603.9994388043751</v>
      </c>
      <c r="F162" s="1">
        <f t="shared" si="23"/>
        <v>2604</v>
      </c>
      <c r="G162" s="1">
        <f t="shared" si="27"/>
        <v>-3.9040000410750508E-4</v>
      </c>
      <c r="H162" s="1">
        <f t="shared" si="30"/>
        <v>-3.9040000410750508E-4</v>
      </c>
      <c r="N162" s="2">
        <f t="shared" ca="1" si="32"/>
        <v>-6.9002792001866931E-2</v>
      </c>
      <c r="O162" s="2">
        <f t="shared" si="33"/>
        <v>-6.2347463530028667E-3</v>
      </c>
      <c r="P162" s="5">
        <f t="shared" si="29"/>
        <v>27665.281999999999</v>
      </c>
      <c r="Q162" s="5"/>
      <c r="R162" s="1">
        <f t="shared" si="31"/>
        <v>3.887206208628255E-5</v>
      </c>
      <c r="S162" s="99">
        <v>0.1</v>
      </c>
      <c r="T162" s="1">
        <f t="shared" si="28"/>
        <v>3.8872062086282548E-6</v>
      </c>
      <c r="AD162" s="1" t="s">
        <v>69</v>
      </c>
      <c r="AE162" s="1">
        <v>10</v>
      </c>
      <c r="AG162" s="1" t="s">
        <v>84</v>
      </c>
      <c r="AI162" s="1" t="s">
        <v>65</v>
      </c>
    </row>
    <row r="163" spans="1:35" ht="12.95" customHeight="1">
      <c r="A163" s="59" t="s">
        <v>610</v>
      </c>
      <c r="B163" s="132" t="s">
        <v>127</v>
      </c>
      <c r="C163" s="34">
        <v>42688.659</v>
      </c>
      <c r="D163" s="34" t="s">
        <v>149</v>
      </c>
      <c r="E163" s="32">
        <f t="shared" si="26"/>
        <v>2611.0100716214397</v>
      </c>
      <c r="F163" s="1">
        <f t="shared" si="23"/>
        <v>2611</v>
      </c>
      <c r="G163" s="1">
        <f t="shared" si="27"/>
        <v>7.0063999955891632E-3</v>
      </c>
      <c r="H163" s="1">
        <f t="shared" si="30"/>
        <v>7.0063999955891632E-3</v>
      </c>
      <c r="N163" s="2">
        <f t="shared" ca="1" si="32"/>
        <v>-6.8956003137086025E-2</v>
      </c>
      <c r="O163" s="2">
        <f t="shared" si="33"/>
        <v>-6.2301829497119696E-3</v>
      </c>
      <c r="P163" s="5">
        <f t="shared" si="29"/>
        <v>27670.159</v>
      </c>
      <c r="Q163" s="5"/>
      <c r="R163" s="1">
        <f t="shared" si="31"/>
        <v>3.8815179586881736E-5</v>
      </c>
      <c r="S163" s="99">
        <v>0.1</v>
      </c>
      <c r="T163" s="1">
        <f t="shared" si="28"/>
        <v>3.8815179586881738E-6</v>
      </c>
    </row>
    <row r="164" spans="1:35" ht="12.95" customHeight="1">
      <c r="A164" s="59" t="s">
        <v>443</v>
      </c>
      <c r="B164" s="132" t="s">
        <v>127</v>
      </c>
      <c r="C164" s="34">
        <v>42712.288999999997</v>
      </c>
      <c r="D164" s="34" t="s">
        <v>149</v>
      </c>
      <c r="E164" s="32">
        <f t="shared" si="26"/>
        <v>2644.9779316721274</v>
      </c>
      <c r="F164" s="1">
        <f t="shared" si="23"/>
        <v>2645</v>
      </c>
      <c r="G164" s="1">
        <f t="shared" si="27"/>
        <v>-1.5352000002167188E-2</v>
      </c>
      <c r="H164" s="1">
        <f t="shared" si="30"/>
        <v>-1.5352000002167188E-2</v>
      </c>
      <c r="N164" s="2">
        <f t="shared" ca="1" si="32"/>
        <v>-6.8728742936721571E-2</v>
      </c>
      <c r="O164" s="2">
        <f t="shared" si="33"/>
        <v>-6.207875933888312E-3</v>
      </c>
      <c r="P164" s="5">
        <f t="shared" si="29"/>
        <v>27693.788999999997</v>
      </c>
      <c r="Q164" s="5"/>
      <c r="R164" s="1">
        <f t="shared" si="31"/>
        <v>3.8537723610549681E-5</v>
      </c>
      <c r="S164" s="99">
        <v>0.1</v>
      </c>
      <c r="T164" s="1">
        <f t="shared" si="28"/>
        <v>3.8537723610549685E-6</v>
      </c>
    </row>
    <row r="165" spans="1:35" ht="12.95" customHeight="1">
      <c r="A165" s="59" t="s">
        <v>610</v>
      </c>
      <c r="B165" s="132" t="s">
        <v>127</v>
      </c>
      <c r="C165" s="34">
        <v>42722.74</v>
      </c>
      <c r="D165" s="34" t="s">
        <v>149</v>
      </c>
      <c r="E165" s="32">
        <f t="shared" si="26"/>
        <v>2660.0011269912052</v>
      </c>
      <c r="F165" s="1">
        <f t="shared" si="23"/>
        <v>2660</v>
      </c>
      <c r="G165" s="1">
        <f t="shared" si="27"/>
        <v>7.8399999620160088E-4</v>
      </c>
      <c r="H165" s="1">
        <f t="shared" si="30"/>
        <v>7.8399999620160088E-4</v>
      </c>
      <c r="N165" s="2">
        <f t="shared" ca="1" si="32"/>
        <v>-6.8628481083619602E-2</v>
      </c>
      <c r="O165" s="2">
        <f t="shared" si="33"/>
        <v>-6.1979597777811132E-3</v>
      </c>
      <c r="P165" s="5">
        <f t="shared" si="29"/>
        <v>27704.239999999998</v>
      </c>
      <c r="Q165" s="5"/>
      <c r="R165" s="1">
        <f t="shared" si="31"/>
        <v>3.8414705406992504E-5</v>
      </c>
      <c r="S165" s="99">
        <v>0.1</v>
      </c>
      <c r="T165" s="1">
        <f t="shared" si="28"/>
        <v>3.841470540699251E-6</v>
      </c>
      <c r="AD165" s="1" t="s">
        <v>69</v>
      </c>
      <c r="AI165" s="1" t="s">
        <v>78</v>
      </c>
    </row>
    <row r="166" spans="1:35" ht="12.95" customHeight="1">
      <c r="A166" s="59" t="s">
        <v>610</v>
      </c>
      <c r="B166" s="132" t="s">
        <v>127</v>
      </c>
      <c r="C166" s="34">
        <v>42727.601000000002</v>
      </c>
      <c r="D166" s="34" t="s">
        <v>149</v>
      </c>
      <c r="E166" s="32">
        <f t="shared" si="26"/>
        <v>2666.9887599876743</v>
      </c>
      <c r="F166" s="1">
        <f t="shared" si="23"/>
        <v>2667</v>
      </c>
      <c r="G166" s="1">
        <f t="shared" si="27"/>
        <v>-7.8192000000854023E-3</v>
      </c>
      <c r="H166" s="1">
        <f t="shared" si="30"/>
        <v>-7.8192000000854023E-3</v>
      </c>
      <c r="N166" s="2">
        <f t="shared" ca="1" si="32"/>
        <v>-6.8581692218838697E-2</v>
      </c>
      <c r="O166" s="2">
        <f t="shared" si="33"/>
        <v>-6.1933165605203367E-3</v>
      </c>
      <c r="P166" s="5">
        <f t="shared" si="29"/>
        <v>27709.101000000002</v>
      </c>
      <c r="Q166" s="5"/>
      <c r="R166" s="1">
        <f t="shared" si="31"/>
        <v>3.8357170018815452E-5</v>
      </c>
      <c r="S166" s="99">
        <v>0.1</v>
      </c>
      <c r="T166" s="1">
        <f t="shared" si="28"/>
        <v>3.835717001881545E-6</v>
      </c>
    </row>
    <row r="167" spans="1:35" ht="12.95" customHeight="1">
      <c r="A167" s="59" t="s">
        <v>610</v>
      </c>
      <c r="B167" s="132" t="s">
        <v>127</v>
      </c>
      <c r="C167" s="34">
        <v>42727.61</v>
      </c>
      <c r="D167" s="34" t="s">
        <v>149</v>
      </c>
      <c r="E167" s="32">
        <f t="shared" si="26"/>
        <v>2667.00169738676</v>
      </c>
      <c r="F167" s="1">
        <f t="shared" si="23"/>
        <v>2667</v>
      </c>
      <c r="G167" s="1">
        <f t="shared" si="27"/>
        <v>1.1807999981101602E-3</v>
      </c>
      <c r="H167" s="1">
        <f t="shared" si="30"/>
        <v>1.1807999981101602E-3</v>
      </c>
      <c r="N167" s="2">
        <f t="shared" ca="1" si="32"/>
        <v>-6.8581692218838697E-2</v>
      </c>
      <c r="O167" s="2">
        <f t="shared" si="33"/>
        <v>-6.1933165605203367E-3</v>
      </c>
      <c r="P167" s="5">
        <f t="shared" si="29"/>
        <v>27709.11</v>
      </c>
      <c r="Q167" s="5"/>
      <c r="R167" s="1">
        <f t="shared" si="31"/>
        <v>3.8357170018815452E-5</v>
      </c>
      <c r="S167" s="99">
        <v>0.1</v>
      </c>
      <c r="T167" s="1">
        <f t="shared" si="28"/>
        <v>3.835717001881545E-6</v>
      </c>
      <c r="AD167" s="1" t="s">
        <v>69</v>
      </c>
      <c r="AE167" s="1">
        <v>8</v>
      </c>
      <c r="AG167" s="1" t="s">
        <v>84</v>
      </c>
      <c r="AI167" s="1" t="s">
        <v>65</v>
      </c>
    </row>
    <row r="168" spans="1:35" ht="12.95" customHeight="1">
      <c r="A168" s="59" t="s">
        <v>610</v>
      </c>
      <c r="B168" s="132" t="s">
        <v>127</v>
      </c>
      <c r="C168" s="34">
        <v>42742.915000000001</v>
      </c>
      <c r="D168" s="34" t="s">
        <v>149</v>
      </c>
      <c r="E168" s="32">
        <f t="shared" si="26"/>
        <v>2689.0024632807863</v>
      </c>
      <c r="F168" s="1">
        <f t="shared" si="23"/>
        <v>2689</v>
      </c>
      <c r="G168" s="1">
        <f t="shared" si="27"/>
        <v>1.7136000024038367E-3</v>
      </c>
      <c r="H168" s="1">
        <f t="shared" si="30"/>
        <v>1.7136000024038367E-3</v>
      </c>
      <c r="N168" s="2">
        <f t="shared" ca="1" si="32"/>
        <v>-6.8434641500955823E-2</v>
      </c>
      <c r="O168" s="2">
        <f t="shared" si="33"/>
        <v>-6.1786586413324074E-3</v>
      </c>
      <c r="P168" s="5">
        <f t="shared" si="29"/>
        <v>27724.415000000001</v>
      </c>
      <c r="Q168" s="5"/>
      <c r="R168" s="1">
        <f t="shared" si="31"/>
        <v>3.8175822606111632E-5</v>
      </c>
      <c r="S168" s="99">
        <v>0.1</v>
      </c>
      <c r="T168" s="1">
        <f t="shared" si="28"/>
        <v>3.8175822606111632E-6</v>
      </c>
      <c r="AD168" s="1" t="s">
        <v>69</v>
      </c>
      <c r="AE168" s="1">
        <v>11</v>
      </c>
      <c r="AG168" s="1" t="s">
        <v>84</v>
      </c>
      <c r="AI168" s="1" t="s">
        <v>65</v>
      </c>
    </row>
    <row r="169" spans="1:35" ht="12.95" customHeight="1">
      <c r="A169" s="59" t="s">
        <v>443</v>
      </c>
      <c r="B169" s="132" t="s">
        <v>140</v>
      </c>
      <c r="C169" s="34">
        <v>42775.271000000001</v>
      </c>
      <c r="D169" s="34" t="s">
        <v>149</v>
      </c>
      <c r="E169" s="32">
        <f t="shared" si="26"/>
        <v>2735.513850491966</v>
      </c>
      <c r="F169" s="1">
        <f t="shared" si="23"/>
        <v>2735.5</v>
      </c>
      <c r="G169" s="1">
        <f t="shared" si="27"/>
        <v>9.6351999964099377E-3</v>
      </c>
      <c r="H169" s="1">
        <f t="shared" si="30"/>
        <v>9.6351999964099377E-3</v>
      </c>
      <c r="N169" s="2">
        <f t="shared" ca="1" si="32"/>
        <v>-6.8123829756339738E-2</v>
      </c>
      <c r="O169" s="2">
        <f t="shared" si="33"/>
        <v>-6.1473528606180378E-3</v>
      </c>
      <c r="P169" s="5">
        <f t="shared" si="29"/>
        <v>27756.771000000001</v>
      </c>
      <c r="Q169" s="5"/>
      <c r="R169" s="1">
        <f t="shared" si="31"/>
        <v>3.778994719294877E-5</v>
      </c>
      <c r="S169" s="99">
        <v>0.1</v>
      </c>
      <c r="T169" s="1">
        <f t="shared" si="28"/>
        <v>3.7789947192948773E-6</v>
      </c>
    </row>
    <row r="170" spans="1:35" ht="12.95" customHeight="1">
      <c r="A170" s="20" t="s">
        <v>129</v>
      </c>
      <c r="B170" s="99"/>
      <c r="C170" s="32">
        <v>43008.665000000001</v>
      </c>
      <c r="D170" s="32"/>
      <c r="E170" s="1">
        <f t="shared" si="26"/>
        <v>3071.0151085821531</v>
      </c>
      <c r="F170" s="1">
        <v>3071</v>
      </c>
      <c r="G170" s="1">
        <f t="shared" si="27"/>
        <v>1.0510400003113318E-2</v>
      </c>
      <c r="I170" s="1">
        <f>G170</f>
        <v>1.0510400003113318E-2</v>
      </c>
      <c r="N170" s="2"/>
      <c r="O170" s="2">
        <f t="shared" si="33"/>
        <v>-5.9084327270632897E-3</v>
      </c>
      <c r="P170" s="5">
        <f t="shared" si="29"/>
        <v>27990.165000000001</v>
      </c>
      <c r="Q170" s="5"/>
      <c r="R170" s="1">
        <f>+(O170-G170)^2</f>
        <v>2.6957806822151863E-4</v>
      </c>
      <c r="S170" s="99">
        <v>0.1</v>
      </c>
      <c r="T170" s="1">
        <f t="shared" si="28"/>
        <v>2.6957806822151864E-5</v>
      </c>
    </row>
    <row r="171" spans="1:35" ht="12.95" customHeight="1">
      <c r="A171" s="59" t="s">
        <v>643</v>
      </c>
      <c r="B171" s="132" t="s">
        <v>127</v>
      </c>
      <c r="C171" s="34">
        <v>43020.478999999999</v>
      </c>
      <c r="D171" s="34" t="s">
        <v>149</v>
      </c>
      <c r="E171" s="32">
        <f t="shared" si="26"/>
        <v>3087.9976011187091</v>
      </c>
      <c r="F171" s="1">
        <f>ROUND(2*E171,0)/2</f>
        <v>3088</v>
      </c>
      <c r="G171" s="1">
        <f t="shared" si="27"/>
        <v>-1.6688000032445416E-3</v>
      </c>
      <c r="H171" s="1">
        <f>G171</f>
        <v>-1.6688000032445416E-3</v>
      </c>
      <c r="N171" s="2">
        <f ca="1">+C$11+C$12*F171</f>
        <v>-6.5767676208443621E-2</v>
      </c>
      <c r="O171" s="2">
        <f t="shared" si="33"/>
        <v>-5.8957164331162274E-3</v>
      </c>
      <c r="P171" s="5">
        <f t="shared" si="29"/>
        <v>28001.978999999999</v>
      </c>
      <c r="Q171" s="5"/>
      <c r="R171" s="1">
        <f>+(O171-I171)^2</f>
        <v>3.4759472259716729E-5</v>
      </c>
      <c r="S171" s="99">
        <v>0.1</v>
      </c>
      <c r="T171" s="1">
        <f t="shared" si="28"/>
        <v>3.4759472259716731E-6</v>
      </c>
    </row>
    <row r="172" spans="1:35" ht="12.95" customHeight="1">
      <c r="A172" s="59" t="s">
        <v>646</v>
      </c>
      <c r="B172" s="132" t="s">
        <v>127</v>
      </c>
      <c r="C172" s="34">
        <v>43024.654000000002</v>
      </c>
      <c r="D172" s="34" t="s">
        <v>149</v>
      </c>
      <c r="E172" s="32">
        <f t="shared" si="26"/>
        <v>3093.9991168068909</v>
      </c>
      <c r="F172" s="1">
        <f>ROUND(2*E172,0)/2</f>
        <v>3094</v>
      </c>
      <c r="G172" s="1">
        <f t="shared" si="27"/>
        <v>-6.1439999990398064E-4</v>
      </c>
      <c r="H172" s="1">
        <f>G172</f>
        <v>-6.1439999990398064E-4</v>
      </c>
      <c r="N172" s="2">
        <f ca="1">+C$11+C$12*F172</f>
        <v>-6.5727571467202831E-2</v>
      </c>
      <c r="O172" s="2">
        <f t="shared" si="33"/>
        <v>-5.8912142804826498E-3</v>
      </c>
      <c r="P172" s="5">
        <f t="shared" si="29"/>
        <v>28006.154000000002</v>
      </c>
      <c r="Q172" s="5"/>
      <c r="R172" s="1">
        <f>+(O172-I172)^2</f>
        <v>3.4706405698562706E-5</v>
      </c>
      <c r="S172" s="99">
        <v>0.1</v>
      </c>
      <c r="T172" s="1">
        <f t="shared" si="28"/>
        <v>3.4706405698562706E-6</v>
      </c>
    </row>
    <row r="173" spans="1:35" ht="12.95" customHeight="1">
      <c r="A173" s="20" t="s">
        <v>129</v>
      </c>
      <c r="B173" s="99"/>
      <c r="C173" s="32">
        <v>43035.777999999998</v>
      </c>
      <c r="D173" s="32"/>
      <c r="E173" s="1">
        <f t="shared" si="26"/>
        <v>3109.9897420800085</v>
      </c>
      <c r="F173" s="1">
        <v>3110</v>
      </c>
      <c r="G173" s="1">
        <f t="shared" si="27"/>
        <v>-7.136000000173226E-3</v>
      </c>
      <c r="I173" s="1">
        <f>G173</f>
        <v>-7.136000000173226E-3</v>
      </c>
      <c r="N173" s="2"/>
      <c r="O173" s="2">
        <f t="shared" si="33"/>
        <v>-5.8791727052828237E-3</v>
      </c>
      <c r="P173" s="5">
        <f t="shared" si="29"/>
        <v>28017.277999999998</v>
      </c>
      <c r="Q173" s="5"/>
      <c r="R173" s="1">
        <f>+(O173-G173)^2</f>
        <v>1.5796148491815262E-6</v>
      </c>
      <c r="S173" s="99">
        <v>0.1</v>
      </c>
      <c r="T173" s="1">
        <f t="shared" si="28"/>
        <v>1.5796148491815264E-7</v>
      </c>
    </row>
    <row r="174" spans="1:35" ht="12.95" customHeight="1">
      <c r="A174" s="20" t="s">
        <v>129</v>
      </c>
      <c r="B174" s="99"/>
      <c r="C174" s="32">
        <v>43079.62</v>
      </c>
      <c r="D174" s="32"/>
      <c r="E174" s="1">
        <f t="shared" si="26"/>
        <v>3173.0121255054237</v>
      </c>
      <c r="F174" s="1">
        <v>3173</v>
      </c>
      <c r="G174" s="1">
        <f t="shared" si="27"/>
        <v>8.4352000048966147E-3</v>
      </c>
      <c r="I174" s="1">
        <f>G174</f>
        <v>8.4352000048966147E-3</v>
      </c>
      <c r="N174" s="2"/>
      <c r="O174" s="2">
        <f t="shared" si="33"/>
        <v>-5.831252326749717E-3</v>
      </c>
      <c r="P174" s="5">
        <f t="shared" si="29"/>
        <v>28061.120000000003</v>
      </c>
      <c r="Q174" s="5"/>
      <c r="R174" s="1">
        <f>+(O174-G174)^2</f>
        <v>2.0353166213113704E-4</v>
      </c>
      <c r="S174" s="99">
        <v>0.1</v>
      </c>
      <c r="T174" s="1">
        <f t="shared" si="28"/>
        <v>2.0353166213113707E-5</v>
      </c>
    </row>
    <row r="175" spans="1:35" ht="12.95" customHeight="1">
      <c r="A175" s="59" t="s">
        <v>638</v>
      </c>
      <c r="B175" s="132" t="s">
        <v>127</v>
      </c>
      <c r="C175" s="34">
        <v>43095.601000000002</v>
      </c>
      <c r="D175" s="34" t="s">
        <v>149</v>
      </c>
      <c r="E175" s="32">
        <f t="shared" si="26"/>
        <v>3195.9846338198586</v>
      </c>
      <c r="F175" s="1">
        <f>ROUND(2*E175,0)/2</f>
        <v>3196</v>
      </c>
      <c r="G175" s="1">
        <f t="shared" si="27"/>
        <v>-1.0689599999750499E-2</v>
      </c>
      <c r="H175" s="1">
        <f>G175</f>
        <v>-1.0689599999750499E-2</v>
      </c>
      <c r="N175" s="2">
        <f ca="1">+C$11+C$12*F175</f>
        <v>-6.5045790866109482E-2</v>
      </c>
      <c r="O175" s="2">
        <f t="shared" si="33"/>
        <v>-5.8135562179921947E-3</v>
      </c>
      <c r="P175" s="5">
        <f t="shared" si="29"/>
        <v>28077.101000000002</v>
      </c>
      <c r="Q175" s="5"/>
      <c r="R175" s="1">
        <f>+(O175-I175)^2</f>
        <v>3.3797435899755712E-5</v>
      </c>
      <c r="S175" s="99">
        <v>0.1</v>
      </c>
      <c r="T175" s="1">
        <f t="shared" si="28"/>
        <v>3.3797435899755715E-6</v>
      </c>
    </row>
    <row r="176" spans="1:35" ht="12.95" customHeight="1">
      <c r="A176" s="20" t="s">
        <v>129</v>
      </c>
      <c r="B176" s="99"/>
      <c r="C176" s="32">
        <v>43705.713000000003</v>
      </c>
      <c r="D176" s="32"/>
      <c r="E176" s="1">
        <f t="shared" si="26"/>
        <v>4073.0137929924185</v>
      </c>
      <c r="F176" s="1">
        <v>4073</v>
      </c>
      <c r="G176" s="1">
        <f t="shared" si="27"/>
        <v>9.5952000046963803E-3</v>
      </c>
      <c r="I176" s="1">
        <f t="shared" ref="I176:I184" si="34">G176</f>
        <v>9.5952000046963803E-3</v>
      </c>
      <c r="N176" s="2"/>
      <c r="O176" s="2">
        <f t="shared" si="33"/>
        <v>-5.0584423685028426E-3</v>
      </c>
      <c r="P176" s="5">
        <f t="shared" si="29"/>
        <v>28687.213000000003</v>
      </c>
      <c r="Q176" s="5"/>
      <c r="R176" s="1">
        <f t="shared" ref="R176:R184" si="35">+(O176-G176)^2</f>
        <v>2.1472923480161975E-4</v>
      </c>
      <c r="S176" s="99">
        <v>0.1</v>
      </c>
      <c r="T176" s="1">
        <f t="shared" si="28"/>
        <v>2.1472923480161977E-5</v>
      </c>
      <c r="AD176" s="1" t="s">
        <v>69</v>
      </c>
      <c r="AE176" s="1">
        <v>8</v>
      </c>
      <c r="AG176" s="1" t="s">
        <v>84</v>
      </c>
      <c r="AI176" s="1" t="s">
        <v>65</v>
      </c>
    </row>
    <row r="177" spans="1:35" ht="12.95" customHeight="1">
      <c r="A177" s="20" t="s">
        <v>129</v>
      </c>
      <c r="B177" s="99"/>
      <c r="C177" s="32">
        <v>43753.699000000001</v>
      </c>
      <c r="D177" s="32"/>
      <c r="E177" s="1">
        <f t="shared" si="26"/>
        <v>4141.9931299535856</v>
      </c>
      <c r="F177" s="1">
        <v>4142</v>
      </c>
      <c r="G177" s="1">
        <f t="shared" si="27"/>
        <v>-4.7792000041226856E-3</v>
      </c>
      <c r="I177" s="1">
        <f t="shared" si="34"/>
        <v>-4.7792000041226856E-3</v>
      </c>
      <c r="N177" s="2"/>
      <c r="O177" s="2">
        <f t="shared" si="33"/>
        <v>-4.9923869190166767E-3</v>
      </c>
      <c r="P177" s="5">
        <f t="shared" si="29"/>
        <v>28735.199000000001</v>
      </c>
      <c r="Q177" s="5"/>
      <c r="R177" s="1">
        <f t="shared" si="35"/>
        <v>4.5448660682017783E-8</v>
      </c>
      <c r="S177" s="99">
        <v>0.1</v>
      </c>
      <c r="T177" s="1">
        <f t="shared" si="28"/>
        <v>4.5448660682017783E-9</v>
      </c>
    </row>
    <row r="178" spans="1:35" ht="12.95" customHeight="1">
      <c r="A178" s="20" t="s">
        <v>129</v>
      </c>
      <c r="B178" s="99"/>
      <c r="C178" s="32">
        <v>43755.786999999997</v>
      </c>
      <c r="D178" s="32"/>
      <c r="E178" s="1">
        <f t="shared" si="26"/>
        <v>4144.9946065420627</v>
      </c>
      <c r="F178" s="1">
        <v>4145</v>
      </c>
      <c r="G178" s="1">
        <f t="shared" si="27"/>
        <v>-3.7520000041695312E-3</v>
      </c>
      <c r="I178" s="1">
        <f t="shared" si="34"/>
        <v>-3.7520000041695312E-3</v>
      </c>
      <c r="N178" s="2"/>
      <c r="O178" s="2">
        <f t="shared" si="33"/>
        <v>-4.9894929533889311E-3</v>
      </c>
      <c r="P178" s="5">
        <f t="shared" si="29"/>
        <v>28737.286999999997</v>
      </c>
      <c r="Q178" s="5"/>
      <c r="R178" s="1">
        <f t="shared" si="35"/>
        <v>1.5313887993677283E-6</v>
      </c>
      <c r="S178" s="99">
        <v>0.1</v>
      </c>
      <c r="T178" s="1">
        <f t="shared" si="28"/>
        <v>1.5313887993677285E-7</v>
      </c>
      <c r="AD178" s="1" t="s">
        <v>69</v>
      </c>
      <c r="AE178" s="1">
        <v>10</v>
      </c>
      <c r="AG178" s="1" t="s">
        <v>84</v>
      </c>
      <c r="AI178" s="1" t="s">
        <v>65</v>
      </c>
    </row>
    <row r="179" spans="1:35" ht="12.95" customHeight="1">
      <c r="A179" s="20" t="s">
        <v>129</v>
      </c>
      <c r="B179" s="99"/>
      <c r="C179" s="32">
        <v>43822.567000000003</v>
      </c>
      <c r="D179" s="32"/>
      <c r="E179" s="1">
        <f t="shared" si="26"/>
        <v>4240.9901077771619</v>
      </c>
      <c r="F179" s="1">
        <v>4241</v>
      </c>
      <c r="G179" s="1">
        <f t="shared" si="27"/>
        <v>-6.881599998450838E-3</v>
      </c>
      <c r="I179" s="1">
        <f t="shared" si="34"/>
        <v>-6.881599998450838E-3</v>
      </c>
      <c r="N179" s="2"/>
      <c r="O179" s="2">
        <f t="shared" si="33"/>
        <v>-4.8959185125233319E-3</v>
      </c>
      <c r="P179" s="5">
        <f t="shared" si="29"/>
        <v>28804.067000000003</v>
      </c>
      <c r="Q179" s="5"/>
      <c r="R179" s="1">
        <f t="shared" si="35"/>
        <v>3.9429309635552688E-6</v>
      </c>
      <c r="S179" s="99">
        <v>0.1</v>
      </c>
      <c r="T179" s="1">
        <f t="shared" si="28"/>
        <v>3.9429309635552691E-7</v>
      </c>
      <c r="AD179" s="1" t="s">
        <v>69</v>
      </c>
      <c r="AE179" s="1">
        <v>8</v>
      </c>
      <c r="AG179" s="1" t="s">
        <v>84</v>
      </c>
      <c r="AI179" s="1" t="s">
        <v>65</v>
      </c>
    </row>
    <row r="180" spans="1:35" ht="12.95" customHeight="1">
      <c r="A180" s="20" t="s">
        <v>70</v>
      </c>
      <c r="B180" s="99"/>
      <c r="C180" s="32">
        <v>43889.347000000002</v>
      </c>
      <c r="D180" s="32"/>
      <c r="E180" s="1">
        <f t="shared" si="26"/>
        <v>4336.9856090122512</v>
      </c>
      <c r="F180" s="1">
        <f t="shared" ref="F180:F185" si="36">ROUND(2*E180,0)/2</f>
        <v>4337</v>
      </c>
      <c r="G180" s="1">
        <f t="shared" si="27"/>
        <v>-1.0011200000008103E-2</v>
      </c>
      <c r="I180" s="1">
        <f t="shared" si="34"/>
        <v>-1.0011200000008103E-2</v>
      </c>
      <c r="N180" s="2"/>
      <c r="O180" s="2">
        <f t="shared" si="33"/>
        <v>-4.8004676289372956E-3</v>
      </c>
      <c r="P180" s="5">
        <f t="shared" si="29"/>
        <v>28870.847000000002</v>
      </c>
      <c r="Q180" s="5"/>
      <c r="R180" s="1">
        <f t="shared" si="35"/>
        <v>2.7151731842925194E-5</v>
      </c>
      <c r="S180" s="99">
        <v>0.1</v>
      </c>
      <c r="T180" s="1">
        <f t="shared" si="28"/>
        <v>2.7151731842925194E-6</v>
      </c>
    </row>
    <row r="181" spans="1:35" ht="12.95" customHeight="1">
      <c r="A181" s="20" t="s">
        <v>70</v>
      </c>
      <c r="B181" s="99"/>
      <c r="C181" s="32">
        <v>43903.262999999999</v>
      </c>
      <c r="D181" s="32"/>
      <c r="E181" s="1">
        <f t="shared" si="26"/>
        <v>4356.9897029803142</v>
      </c>
      <c r="F181" s="1">
        <f t="shared" si="36"/>
        <v>4357</v>
      </c>
      <c r="G181" s="1">
        <f t="shared" si="27"/>
        <v>-7.1632000035606325E-3</v>
      </c>
      <c r="I181" s="1">
        <f t="shared" si="34"/>
        <v>-7.1632000035606325E-3</v>
      </c>
      <c r="N181" s="2"/>
      <c r="O181" s="2">
        <f t="shared" si="33"/>
        <v>-4.7803458439936216E-3</v>
      </c>
      <c r="P181" s="5">
        <f t="shared" si="29"/>
        <v>28884.762999999999</v>
      </c>
      <c r="Q181" s="5"/>
      <c r="R181" s="1">
        <f t="shared" si="35"/>
        <v>5.6779939457658059E-6</v>
      </c>
      <c r="S181" s="99">
        <v>0.1</v>
      </c>
      <c r="T181" s="1">
        <f t="shared" si="28"/>
        <v>5.6779939457658064E-7</v>
      </c>
    </row>
    <row r="182" spans="1:35" ht="12.95" customHeight="1">
      <c r="A182" s="20" t="s">
        <v>71</v>
      </c>
      <c r="B182" s="99"/>
      <c r="C182" s="32">
        <v>44090.406999999999</v>
      </c>
      <c r="D182" s="32"/>
      <c r="E182" s="1">
        <f t="shared" si="26"/>
        <v>4626.0071046445819</v>
      </c>
      <c r="F182" s="1">
        <f t="shared" si="36"/>
        <v>4626</v>
      </c>
      <c r="G182" s="1">
        <f t="shared" si="27"/>
        <v>4.942399995343294E-3</v>
      </c>
      <c r="I182" s="1">
        <f t="shared" si="34"/>
        <v>4.942399995343294E-3</v>
      </c>
      <c r="N182" s="2"/>
      <c r="O182" s="2">
        <f t="shared" si="33"/>
        <v>-4.5017935280414903E-3</v>
      </c>
      <c r="P182" s="5">
        <f t="shared" si="29"/>
        <v>29071.906999999999</v>
      </c>
      <c r="Q182" s="5"/>
      <c r="R182" s="1">
        <f t="shared" si="35"/>
        <v>8.9192791307143084E-5</v>
      </c>
      <c r="S182" s="99">
        <v>0.1</v>
      </c>
      <c r="T182" s="1">
        <f t="shared" si="28"/>
        <v>8.9192791307143094E-6</v>
      </c>
      <c r="AD182" s="1" t="s">
        <v>69</v>
      </c>
      <c r="AE182" s="1">
        <v>8</v>
      </c>
      <c r="AG182" s="1" t="s">
        <v>84</v>
      </c>
      <c r="AI182" s="1" t="s">
        <v>65</v>
      </c>
    </row>
    <row r="183" spans="1:35" ht="12.95" customHeight="1">
      <c r="A183" s="20" t="s">
        <v>72</v>
      </c>
      <c r="B183" s="99"/>
      <c r="C183" s="32">
        <v>44135.612999999998</v>
      </c>
      <c r="D183" s="32"/>
      <c r="E183" s="1">
        <f t="shared" si="26"/>
        <v>4690.9902227762577</v>
      </c>
      <c r="F183" s="1">
        <f t="shared" si="36"/>
        <v>4691</v>
      </c>
      <c r="G183" s="1">
        <f t="shared" si="27"/>
        <v>-6.801600000471808E-3</v>
      </c>
      <c r="I183" s="1">
        <f t="shared" si="34"/>
        <v>-6.801600000471808E-3</v>
      </c>
      <c r="N183" s="2"/>
      <c r="O183" s="2">
        <f t="shared" si="33"/>
        <v>-4.4322751929053161E-3</v>
      </c>
      <c r="P183" s="5">
        <f t="shared" si="29"/>
        <v>29117.112999999998</v>
      </c>
      <c r="Q183" s="5"/>
      <c r="R183" s="1">
        <f t="shared" si="35"/>
        <v>5.6137000437499939E-6</v>
      </c>
      <c r="S183" s="99">
        <v>0.1</v>
      </c>
      <c r="T183" s="1">
        <f t="shared" si="28"/>
        <v>5.6137000437499945E-7</v>
      </c>
      <c r="AD183" s="1" t="s">
        <v>69</v>
      </c>
      <c r="AE183" s="1">
        <v>7</v>
      </c>
      <c r="AG183" s="1" t="s">
        <v>84</v>
      </c>
      <c r="AI183" s="1" t="s">
        <v>65</v>
      </c>
    </row>
    <row r="184" spans="1:35" ht="12.95" customHeight="1">
      <c r="A184" s="20" t="s">
        <v>72</v>
      </c>
      <c r="B184" s="99"/>
      <c r="C184" s="32">
        <v>44144.646999999997</v>
      </c>
      <c r="D184" s="32"/>
      <c r="E184" s="1">
        <f t="shared" si="26"/>
        <v>4703.9764964833221</v>
      </c>
      <c r="F184" s="1">
        <f t="shared" si="36"/>
        <v>4704</v>
      </c>
      <c r="G184" s="1">
        <f t="shared" si="27"/>
        <v>-1.6350400001101661E-2</v>
      </c>
      <c r="I184" s="1">
        <f t="shared" si="34"/>
        <v>-1.6350400001101661E-2</v>
      </c>
      <c r="N184" s="2"/>
      <c r="O184" s="2">
        <f t="shared" si="33"/>
        <v>-4.4182682970956098E-3</v>
      </c>
      <c r="P184" s="5">
        <f t="shared" si="29"/>
        <v>29126.146999999997</v>
      </c>
      <c r="Q184" s="5"/>
      <c r="R184" s="1">
        <f t="shared" si="35"/>
        <v>1.4237576700174635E-4</v>
      </c>
      <c r="S184" s="99">
        <v>0.1</v>
      </c>
      <c r="T184" s="1">
        <f t="shared" si="28"/>
        <v>1.4237576700174636E-5</v>
      </c>
    </row>
    <row r="185" spans="1:35" ht="12.95" customHeight="1">
      <c r="A185" s="59" t="s">
        <v>684</v>
      </c>
      <c r="B185" s="132" t="s">
        <v>127</v>
      </c>
      <c r="C185" s="34">
        <v>44149.540999999997</v>
      </c>
      <c r="D185" s="34" t="s">
        <v>149</v>
      </c>
      <c r="E185" s="32">
        <f t="shared" si="26"/>
        <v>4711.0115666097754</v>
      </c>
      <c r="F185" s="1">
        <f t="shared" si="36"/>
        <v>4711</v>
      </c>
      <c r="G185" s="1">
        <f t="shared" si="27"/>
        <v>8.0463999984203838E-3</v>
      </c>
      <c r="H185" s="1">
        <f>G185</f>
        <v>8.0463999984203838E-3</v>
      </c>
      <c r="N185" s="2">
        <f ca="1">+C$11+C$12*F185</f>
        <v>-5.4919343702811277E-2</v>
      </c>
      <c r="O185" s="2">
        <f t="shared" si="33"/>
        <v>-4.4107118699342231E-3</v>
      </c>
      <c r="P185" s="5">
        <f t="shared" si="29"/>
        <v>29131.040999999997</v>
      </c>
      <c r="Q185" s="5"/>
      <c r="R185" s="1">
        <f>+(O185-I185)^2</f>
        <v>1.9454379199578652E-5</v>
      </c>
      <c r="S185" s="99">
        <v>0.1</v>
      </c>
      <c r="T185" s="1">
        <f t="shared" si="28"/>
        <v>1.9454379199578651E-6</v>
      </c>
      <c r="AD185" s="1" t="s">
        <v>69</v>
      </c>
      <c r="AE185" s="1">
        <v>8</v>
      </c>
      <c r="AG185" s="1" t="s">
        <v>84</v>
      </c>
      <c r="AI185" s="1" t="s">
        <v>65</v>
      </c>
    </row>
    <row r="186" spans="1:35" ht="12.95" customHeight="1">
      <c r="A186" s="20" t="s">
        <v>129</v>
      </c>
      <c r="B186" s="99"/>
      <c r="C186" s="32">
        <v>44160.680999999997</v>
      </c>
      <c r="D186" s="32"/>
      <c r="E186" s="1">
        <f t="shared" si="26"/>
        <v>4727.0251917034993</v>
      </c>
      <c r="F186" s="1">
        <v>4727</v>
      </c>
      <c r="G186" s="1">
        <f t="shared" si="27"/>
        <v>1.752479999413481E-2</v>
      </c>
      <c r="I186" s="1">
        <f>G186</f>
        <v>1.752479999413481E-2</v>
      </c>
      <c r="N186" s="2"/>
      <c r="O186" s="2">
        <f t="shared" si="33"/>
        <v>-4.3934025727223342E-3</v>
      </c>
      <c r="P186" s="5">
        <f t="shared" si="29"/>
        <v>29142.180999999997</v>
      </c>
      <c r="Q186" s="5"/>
      <c r="R186" s="1">
        <f>+(O186-G186)^2</f>
        <v>4.80407603761783E-4</v>
      </c>
      <c r="S186" s="99">
        <v>0.1</v>
      </c>
      <c r="T186" s="1">
        <f t="shared" si="28"/>
        <v>4.8040760376178302E-5</v>
      </c>
    </row>
    <row r="187" spans="1:35" ht="12.95" customHeight="1">
      <c r="A187" s="59" t="s">
        <v>684</v>
      </c>
      <c r="B187" s="132" t="s">
        <v>127</v>
      </c>
      <c r="C187" s="34">
        <v>44174.574000000001</v>
      </c>
      <c r="D187" s="34" t="s">
        <v>149</v>
      </c>
      <c r="E187" s="32">
        <f t="shared" si="26"/>
        <v>4746.9962234294571</v>
      </c>
      <c r="F187" s="1">
        <f>ROUND(2*E187,0)/2</f>
        <v>4747</v>
      </c>
      <c r="G187" s="1">
        <f t="shared" si="27"/>
        <v>-2.6272000031895004E-3</v>
      </c>
      <c r="H187" s="1">
        <f>G187</f>
        <v>-2.6272000031895004E-3</v>
      </c>
      <c r="N187" s="2">
        <f ca="1">+C$11+C$12*F187</f>
        <v>-5.4678715255366571E-2</v>
      </c>
      <c r="O187" s="2">
        <f t="shared" si="33"/>
        <v>-4.3716926526637069E-3</v>
      </c>
      <c r="P187" s="5">
        <f t="shared" si="29"/>
        <v>29156.074000000001</v>
      </c>
      <c r="Q187" s="5"/>
      <c r="R187" s="1">
        <f>+(O187-I187)^2</f>
        <v>1.9111696649353839E-5</v>
      </c>
      <c r="S187" s="99">
        <v>0.1</v>
      </c>
      <c r="T187" s="1">
        <f t="shared" si="28"/>
        <v>1.9111696649353841E-6</v>
      </c>
      <c r="AD187" s="1" t="s">
        <v>69</v>
      </c>
      <c r="AE187" s="1">
        <v>8</v>
      </c>
      <c r="AG187" s="1" t="s">
        <v>111</v>
      </c>
      <c r="AI187" s="1" t="s">
        <v>65</v>
      </c>
    </row>
    <row r="188" spans="1:35" ht="12.95" customHeight="1">
      <c r="A188" s="59" t="s">
        <v>684</v>
      </c>
      <c r="B188" s="132" t="s">
        <v>127</v>
      </c>
      <c r="C188" s="34">
        <v>44174.58</v>
      </c>
      <c r="D188" s="34" t="s">
        <v>149</v>
      </c>
      <c r="E188" s="32">
        <f t="shared" si="26"/>
        <v>4747.004848362184</v>
      </c>
      <c r="F188" s="1">
        <f>ROUND(2*E188,0)/2</f>
        <v>4747</v>
      </c>
      <c r="G188" s="1">
        <f t="shared" si="27"/>
        <v>3.3727999980328605E-3</v>
      </c>
      <c r="H188" s="1">
        <f>G188</f>
        <v>3.3727999980328605E-3</v>
      </c>
      <c r="N188" s="2">
        <f ca="1">+C$11+C$12*F188</f>
        <v>-5.4678715255366571E-2</v>
      </c>
      <c r="O188" s="2">
        <f t="shared" si="33"/>
        <v>-4.3716926526637069E-3</v>
      </c>
      <c r="P188" s="5">
        <f t="shared" si="29"/>
        <v>29156.080000000002</v>
      </c>
      <c r="Q188" s="5"/>
      <c r="R188" s="1">
        <f>+(O188-I188)^2</f>
        <v>1.9111696649353839E-5</v>
      </c>
      <c r="S188" s="99">
        <v>0.1</v>
      </c>
      <c r="T188" s="1">
        <f t="shared" si="28"/>
        <v>1.9111696649353841E-6</v>
      </c>
      <c r="AD188" s="1" t="s">
        <v>69</v>
      </c>
      <c r="AE188" s="1">
        <v>8</v>
      </c>
      <c r="AG188" s="1" t="s">
        <v>84</v>
      </c>
      <c r="AI188" s="1" t="s">
        <v>65</v>
      </c>
    </row>
    <row r="189" spans="1:35" ht="12.95" customHeight="1">
      <c r="A189" s="20" t="s">
        <v>73</v>
      </c>
      <c r="B189" s="99"/>
      <c r="C189" s="32">
        <v>44225.362999999998</v>
      </c>
      <c r="D189" s="32"/>
      <c r="E189" s="1">
        <f t="shared" si="26"/>
        <v>4820.0048414622315</v>
      </c>
      <c r="F189" s="1">
        <f>ROUND(2*E189,0)/2</f>
        <v>4820</v>
      </c>
      <c r="G189" s="1">
        <f t="shared" si="27"/>
        <v>3.3679999978630804E-3</v>
      </c>
      <c r="I189" s="1">
        <f t="shared" ref="I189:I230" si="37">G189</f>
        <v>3.3679999978630804E-3</v>
      </c>
      <c r="N189" s="2"/>
      <c r="O189" s="2">
        <f t="shared" si="33"/>
        <v>-4.2917603002641126E-3</v>
      </c>
      <c r="P189" s="5">
        <f t="shared" si="29"/>
        <v>29206.862999999998</v>
      </c>
      <c r="Q189" s="5"/>
      <c r="R189" s="1">
        <f t="shared" ref="R189:R230" si="38">+(O189-G189)^2</f>
        <v>5.8671927824765586E-5</v>
      </c>
      <c r="S189" s="99">
        <v>0.1</v>
      </c>
      <c r="T189" s="1">
        <f t="shared" si="28"/>
        <v>5.8671927824765591E-6</v>
      </c>
    </row>
    <row r="190" spans="1:35" ht="12.95" customHeight="1">
      <c r="A190" s="20" t="s">
        <v>129</v>
      </c>
      <c r="B190" s="99"/>
      <c r="C190" s="32">
        <v>44457.701999999997</v>
      </c>
      <c r="D190" s="32"/>
      <c r="E190" s="1">
        <f t="shared" si="26"/>
        <v>5153.9895488815137</v>
      </c>
      <c r="F190" s="1">
        <v>5154</v>
      </c>
      <c r="G190" s="1">
        <f t="shared" si="27"/>
        <v>-7.2704000049270689E-3</v>
      </c>
      <c r="I190" s="1">
        <f t="shared" si="37"/>
        <v>-7.2704000049270689E-3</v>
      </c>
      <c r="N190" s="2"/>
      <c r="O190" s="2">
        <f t="shared" si="33"/>
        <v>-3.9122034452723862E-3</v>
      </c>
      <c r="P190" s="5">
        <f t="shared" si="29"/>
        <v>29439.201999999997</v>
      </c>
      <c r="Q190" s="5"/>
      <c r="R190" s="1">
        <f t="shared" si="38"/>
        <v>1.1277484133276548E-5</v>
      </c>
      <c r="S190" s="99">
        <v>0.1</v>
      </c>
      <c r="T190" s="1">
        <f t="shared" si="28"/>
        <v>1.1277484133276548E-6</v>
      </c>
    </row>
    <row r="191" spans="1:35" ht="12.95" customHeight="1">
      <c r="A191" s="20" t="s">
        <v>74</v>
      </c>
      <c r="B191" s="99"/>
      <c r="C191" s="33">
        <v>44497.374000000003</v>
      </c>
      <c r="D191" s="32"/>
      <c r="E191" s="1">
        <f t="shared" si="26"/>
        <v>5211.017604062692</v>
      </c>
      <c r="F191" s="1">
        <f>ROUND(2*E191,0)/2</f>
        <v>5211</v>
      </c>
      <c r="G191" s="1">
        <f t="shared" si="27"/>
        <v>1.2246400001458824E-2</v>
      </c>
      <c r="I191" s="1">
        <f t="shared" si="37"/>
        <v>1.2246400001458824E-2</v>
      </c>
      <c r="N191" s="2"/>
      <c r="O191" s="2">
        <f t="shared" si="33"/>
        <v>-3.8451598770743254E-3</v>
      </c>
      <c r="P191" s="5">
        <f t="shared" si="29"/>
        <v>29478.874000000003</v>
      </c>
      <c r="Q191" s="5"/>
      <c r="R191" s="1">
        <f t="shared" si="38"/>
        <v>2.5893829932441774E-4</v>
      </c>
      <c r="S191" s="99">
        <v>0.1</v>
      </c>
      <c r="T191" s="1">
        <f t="shared" si="28"/>
        <v>2.5893829932441775E-5</v>
      </c>
      <c r="AD191" s="1" t="s">
        <v>69</v>
      </c>
      <c r="AE191" s="1">
        <v>10</v>
      </c>
      <c r="AG191" s="1" t="s">
        <v>84</v>
      </c>
      <c r="AI191" s="1" t="s">
        <v>65</v>
      </c>
    </row>
    <row r="192" spans="1:35" ht="12.95" customHeight="1">
      <c r="A192" s="20" t="s">
        <v>74</v>
      </c>
      <c r="B192" s="99"/>
      <c r="C192" s="32">
        <v>44503.618000000002</v>
      </c>
      <c r="D192" s="32"/>
      <c r="E192" s="1">
        <f t="shared" si="26"/>
        <v>5219.9932840523861</v>
      </c>
      <c r="F192" s="1">
        <f>ROUND(2*E192,0)/2</f>
        <v>5220</v>
      </c>
      <c r="G192" s="1">
        <f t="shared" si="27"/>
        <v>-4.6719999954802915E-3</v>
      </c>
      <c r="I192" s="1">
        <f t="shared" si="37"/>
        <v>-4.6719999954802915E-3</v>
      </c>
      <c r="N192" s="2"/>
      <c r="O192" s="2">
        <f t="shared" si="33"/>
        <v>-3.8345135792181295E-3</v>
      </c>
      <c r="P192" s="5">
        <f t="shared" si="29"/>
        <v>29485.118000000002</v>
      </c>
      <c r="Q192" s="5"/>
      <c r="R192" s="1">
        <f t="shared" si="38"/>
        <v>7.0138349742363932E-7</v>
      </c>
      <c r="S192" s="99">
        <v>0.1</v>
      </c>
      <c r="T192" s="1">
        <f t="shared" si="28"/>
        <v>7.0138349742363932E-8</v>
      </c>
    </row>
    <row r="193" spans="1:35" ht="12.95" customHeight="1">
      <c r="A193" s="20" t="s">
        <v>129</v>
      </c>
      <c r="B193" s="99"/>
      <c r="C193" s="32">
        <v>44537.707000000002</v>
      </c>
      <c r="D193" s="32"/>
      <c r="E193" s="1">
        <f t="shared" si="26"/>
        <v>5268.995839332455</v>
      </c>
      <c r="F193" s="1">
        <v>5269</v>
      </c>
      <c r="G193" s="1">
        <f t="shared" si="27"/>
        <v>-2.8944000005139969E-3</v>
      </c>
      <c r="I193" s="1">
        <f t="shared" si="37"/>
        <v>-2.8944000005139969E-3</v>
      </c>
      <c r="N193" s="2"/>
      <c r="O193" s="2">
        <f t="shared" si="33"/>
        <v>-3.7762610763602462E-3</v>
      </c>
      <c r="P193" s="5">
        <f t="shared" si="29"/>
        <v>29519.207000000002</v>
      </c>
      <c r="Q193" s="5"/>
      <c r="R193" s="1">
        <f t="shared" si="38"/>
        <v>7.7767895709270414E-7</v>
      </c>
      <c r="S193" s="99">
        <v>0.1</v>
      </c>
      <c r="T193" s="1">
        <f t="shared" si="28"/>
        <v>7.7767895709270425E-8</v>
      </c>
      <c r="AD193" s="1" t="s">
        <v>69</v>
      </c>
      <c r="AE193" s="1">
        <v>7</v>
      </c>
      <c r="AG193" s="1" t="s">
        <v>84</v>
      </c>
      <c r="AI193" s="1" t="s">
        <v>65</v>
      </c>
    </row>
    <row r="194" spans="1:35" ht="12.95" customHeight="1">
      <c r="A194" s="20" t="s">
        <v>129</v>
      </c>
      <c r="B194" s="99"/>
      <c r="C194" s="32">
        <v>44542.57</v>
      </c>
      <c r="D194" s="32"/>
      <c r="E194" s="1">
        <f t="shared" si="26"/>
        <v>5275.9863473064897</v>
      </c>
      <c r="F194" s="1">
        <v>5276</v>
      </c>
      <c r="G194" s="1">
        <f t="shared" si="27"/>
        <v>-9.4976000036695041E-3</v>
      </c>
      <c r="I194" s="1">
        <f t="shared" si="37"/>
        <v>-9.4976000036695041E-3</v>
      </c>
      <c r="N194" s="2"/>
      <c r="O194" s="2">
        <f t="shared" si="33"/>
        <v>-3.7678993832527524E-3</v>
      </c>
      <c r="P194" s="5">
        <f t="shared" si="29"/>
        <v>29524.07</v>
      </c>
      <c r="Q194" s="5"/>
      <c r="R194" s="1">
        <f t="shared" si="38"/>
        <v>3.282946919960411E-5</v>
      </c>
      <c r="S194" s="99">
        <v>0.1</v>
      </c>
      <c r="T194" s="1">
        <f t="shared" si="28"/>
        <v>3.2829469199604113E-6</v>
      </c>
    </row>
    <row r="195" spans="1:35" ht="12.95" customHeight="1">
      <c r="A195" s="20" t="s">
        <v>129</v>
      </c>
      <c r="B195" s="99"/>
      <c r="C195" s="32">
        <v>44544.675000000003</v>
      </c>
      <c r="D195" s="32"/>
      <c r="E195" s="1">
        <f t="shared" si="26"/>
        <v>5279.012261204366</v>
      </c>
      <c r="F195" s="1">
        <v>5279</v>
      </c>
      <c r="G195" s="1">
        <f t="shared" si="27"/>
        <v>8.529600003384985E-3</v>
      </c>
      <c r="I195" s="1">
        <f t="shared" si="37"/>
        <v>8.529600003384985E-3</v>
      </c>
      <c r="N195" s="2"/>
      <c r="O195" s="2">
        <f t="shared" si="33"/>
        <v>-3.7643127463864072E-3</v>
      </c>
      <c r="P195" s="5">
        <f t="shared" si="29"/>
        <v>29526.175000000003</v>
      </c>
      <c r="Q195" s="5"/>
      <c r="R195" s="1">
        <f t="shared" si="38"/>
        <v>1.5114029069899156E-4</v>
      </c>
      <c r="S195" s="99">
        <v>0.1</v>
      </c>
      <c r="T195" s="1">
        <f t="shared" si="28"/>
        <v>1.5114029069899157E-5</v>
      </c>
    </row>
    <row r="196" spans="1:35" ht="12.95" customHeight="1">
      <c r="A196" s="20" t="s">
        <v>75</v>
      </c>
      <c r="B196" s="99"/>
      <c r="C196" s="32">
        <v>44552.317999999999</v>
      </c>
      <c r="D196" s="32"/>
      <c r="E196" s="1">
        <f t="shared" si="26"/>
        <v>5289.9989880078911</v>
      </c>
      <c r="F196" s="1">
        <f t="shared" ref="F196:F201" si="39">ROUND(2*E196,0)/2</f>
        <v>5290</v>
      </c>
      <c r="G196" s="1">
        <f t="shared" si="27"/>
        <v>-7.0399999822257087E-4</v>
      </c>
      <c r="I196" s="1">
        <f t="shared" si="37"/>
        <v>-7.0399999822257087E-4</v>
      </c>
      <c r="N196" s="2"/>
      <c r="O196" s="2">
        <f t="shared" si="33"/>
        <v>-3.7511460667990575E-3</v>
      </c>
      <c r="P196" s="5">
        <f t="shared" si="29"/>
        <v>29533.817999999999</v>
      </c>
      <c r="Q196" s="5"/>
      <c r="R196" s="1">
        <f t="shared" si="38"/>
        <v>9.2850991632411391E-6</v>
      </c>
      <c r="S196" s="99">
        <v>0.1</v>
      </c>
      <c r="T196" s="1">
        <f t="shared" si="28"/>
        <v>9.2850991632411394E-7</v>
      </c>
    </row>
    <row r="197" spans="1:35" ht="12.95" customHeight="1">
      <c r="A197" s="20" t="s">
        <v>75</v>
      </c>
      <c r="B197" s="99"/>
      <c r="C197" s="32">
        <v>44556.487999999998</v>
      </c>
      <c r="D197" s="32"/>
      <c r="E197" s="1">
        <f t="shared" si="26"/>
        <v>5295.9933162521284</v>
      </c>
      <c r="F197" s="1">
        <f t="shared" si="39"/>
        <v>5296</v>
      </c>
      <c r="G197" s="1">
        <f t="shared" si="27"/>
        <v>-4.6495999995386228E-3</v>
      </c>
      <c r="I197" s="1">
        <f t="shared" si="37"/>
        <v>-4.6495999995386228E-3</v>
      </c>
      <c r="N197" s="2"/>
      <c r="O197" s="2">
        <f t="shared" si="33"/>
        <v>-3.7439538576092284E-3</v>
      </c>
      <c r="P197" s="5">
        <f t="shared" si="29"/>
        <v>29537.987999999998</v>
      </c>
      <c r="Q197" s="5"/>
      <c r="R197" s="1">
        <f t="shared" si="38"/>
        <v>8.2019493439159682E-7</v>
      </c>
      <c r="S197" s="99">
        <v>0.1</v>
      </c>
      <c r="T197" s="1">
        <f t="shared" si="28"/>
        <v>8.2019493439159693E-8</v>
      </c>
    </row>
    <row r="198" spans="1:35" ht="12.95" customHeight="1">
      <c r="A198" s="20" t="s">
        <v>75</v>
      </c>
      <c r="B198" s="99"/>
      <c r="C198" s="32">
        <v>44561.362000000001</v>
      </c>
      <c r="D198" s="32"/>
      <c r="E198" s="1">
        <f t="shared" si="26"/>
        <v>5302.9996366028345</v>
      </c>
      <c r="F198" s="1">
        <f t="shared" si="39"/>
        <v>5303</v>
      </c>
      <c r="G198" s="1">
        <f t="shared" si="27"/>
        <v>-2.5279999681515619E-4</v>
      </c>
      <c r="I198" s="1">
        <f t="shared" si="37"/>
        <v>-2.5279999681515619E-4</v>
      </c>
      <c r="N198" s="2"/>
      <c r="O198" s="2">
        <f t="shared" si="33"/>
        <v>-3.7355536827662558E-3</v>
      </c>
      <c r="P198" s="5">
        <f t="shared" si="29"/>
        <v>29542.862000000001</v>
      </c>
      <c r="Q198" s="5"/>
      <c r="R198" s="1">
        <f t="shared" si="38"/>
        <v>1.2129573237005971E-5</v>
      </c>
      <c r="S198" s="99">
        <v>0.1</v>
      </c>
      <c r="T198" s="1">
        <f t="shared" si="28"/>
        <v>1.2129573237005972E-6</v>
      </c>
      <c r="AD198" s="1" t="s">
        <v>69</v>
      </c>
      <c r="AE198" s="1">
        <v>6</v>
      </c>
      <c r="AG198" s="1" t="s">
        <v>84</v>
      </c>
      <c r="AI198" s="1" t="s">
        <v>65</v>
      </c>
    </row>
    <row r="199" spans="1:35" ht="12.95" customHeight="1">
      <c r="A199" s="20" t="s">
        <v>76</v>
      </c>
      <c r="B199" s="99"/>
      <c r="C199" s="32">
        <v>44575.275000000001</v>
      </c>
      <c r="D199" s="32"/>
      <c r="E199" s="1">
        <f t="shared" si="26"/>
        <v>5322.9994181045395</v>
      </c>
      <c r="F199" s="1">
        <f t="shared" si="39"/>
        <v>5323</v>
      </c>
      <c r="G199" s="1">
        <f t="shared" si="27"/>
        <v>-4.0479999734088778E-4</v>
      </c>
      <c r="I199" s="1">
        <f t="shared" si="37"/>
        <v>-4.0479999734088778E-4</v>
      </c>
      <c r="N199" s="2"/>
      <c r="O199" s="2">
        <f t="shared" si="33"/>
        <v>-3.7114982093070809E-3</v>
      </c>
      <c r="P199" s="5">
        <f t="shared" si="29"/>
        <v>29556.775000000001</v>
      </c>
      <c r="Q199" s="5"/>
      <c r="R199" s="1">
        <f t="shared" si="38"/>
        <v>1.0934253065020419E-5</v>
      </c>
      <c r="S199" s="99">
        <v>0.1</v>
      </c>
      <c r="T199" s="1">
        <f t="shared" si="28"/>
        <v>1.0934253065020418E-6</v>
      </c>
      <c r="AD199" s="1" t="s">
        <v>69</v>
      </c>
      <c r="AE199" s="1">
        <v>6</v>
      </c>
      <c r="AG199" s="1" t="s">
        <v>84</v>
      </c>
      <c r="AI199" s="1" t="s">
        <v>65</v>
      </c>
    </row>
    <row r="200" spans="1:35" ht="12.95" customHeight="1">
      <c r="A200" s="20" t="s">
        <v>76</v>
      </c>
      <c r="B200" s="99"/>
      <c r="C200" s="32">
        <v>44582.241000000002</v>
      </c>
      <c r="D200" s="32"/>
      <c r="E200" s="1">
        <f t="shared" si="26"/>
        <v>5333.0129649988748</v>
      </c>
      <c r="F200" s="1">
        <f t="shared" si="39"/>
        <v>5333</v>
      </c>
      <c r="G200" s="1">
        <f t="shared" si="27"/>
        <v>9.0191999988746829E-3</v>
      </c>
      <c r="I200" s="1">
        <f t="shared" si="37"/>
        <v>9.0191999988746829E-3</v>
      </c>
      <c r="N200" s="2"/>
      <c r="O200" s="2">
        <f t="shared" si="33"/>
        <v>-3.6994399315175902E-3</v>
      </c>
      <c r="P200" s="5">
        <f t="shared" si="29"/>
        <v>29563.741000000002</v>
      </c>
      <c r="Q200" s="5"/>
      <c r="R200" s="1">
        <f t="shared" si="38"/>
        <v>1.6176380167896878E-4</v>
      </c>
      <c r="S200" s="99">
        <v>0.1</v>
      </c>
      <c r="T200" s="1">
        <f t="shared" si="28"/>
        <v>1.6176380167896877E-5</v>
      </c>
      <c r="AD200" s="1" t="s">
        <v>69</v>
      </c>
      <c r="AE200" s="1">
        <v>10</v>
      </c>
      <c r="AG200" s="1" t="s">
        <v>84</v>
      </c>
      <c r="AI200" s="1" t="s">
        <v>65</v>
      </c>
    </row>
    <row r="201" spans="1:35" ht="12.95" customHeight="1">
      <c r="A201" s="20" t="s">
        <v>76</v>
      </c>
      <c r="B201" s="99"/>
      <c r="C201" s="32">
        <v>44598.226000000002</v>
      </c>
      <c r="D201" s="32"/>
      <c r="E201" s="1">
        <f t="shared" si="26"/>
        <v>5355.991223268461</v>
      </c>
      <c r="F201" s="1">
        <f t="shared" si="39"/>
        <v>5356</v>
      </c>
      <c r="G201" s="1">
        <f t="shared" si="27"/>
        <v>-6.1055999976815656E-3</v>
      </c>
      <c r="I201" s="1">
        <f t="shared" si="37"/>
        <v>-6.1055999976815656E-3</v>
      </c>
      <c r="N201" s="2"/>
      <c r="O201" s="2">
        <f t="shared" si="33"/>
        <v>-3.6716286237202089E-3</v>
      </c>
      <c r="P201" s="5">
        <f t="shared" si="29"/>
        <v>29579.726000000002</v>
      </c>
      <c r="Q201" s="5"/>
      <c r="R201" s="1">
        <f t="shared" si="38"/>
        <v>5.9242166492633346E-6</v>
      </c>
      <c r="S201" s="99">
        <v>0.1</v>
      </c>
      <c r="T201" s="1">
        <f t="shared" si="28"/>
        <v>5.924216649263335E-7</v>
      </c>
      <c r="AD201" s="1" t="s">
        <v>69</v>
      </c>
      <c r="AE201" s="1">
        <v>6</v>
      </c>
      <c r="AG201" s="1" t="s">
        <v>84</v>
      </c>
      <c r="AI201" s="1" t="s">
        <v>65</v>
      </c>
    </row>
    <row r="202" spans="1:35" ht="12.95" customHeight="1">
      <c r="A202" s="20" t="s">
        <v>129</v>
      </c>
      <c r="B202" s="99"/>
      <c r="C202" s="32">
        <v>44622.578999999998</v>
      </c>
      <c r="D202" s="32"/>
      <c r="E202" s="1">
        <f t="shared" si="26"/>
        <v>5390.9983877125715</v>
      </c>
      <c r="F202" s="1">
        <v>5391</v>
      </c>
      <c r="G202" s="1">
        <f t="shared" si="27"/>
        <v>-1.1216000057174824E-3</v>
      </c>
      <c r="I202" s="1">
        <f t="shared" si="37"/>
        <v>-1.1216000057174824E-3</v>
      </c>
      <c r="N202" s="2"/>
      <c r="O202" s="2">
        <f t="shared" si="33"/>
        <v>-3.6291004072043563E-3</v>
      </c>
      <c r="P202" s="5">
        <f t="shared" si="29"/>
        <v>29604.078999999998</v>
      </c>
      <c r="Q202" s="5"/>
      <c r="R202" s="1">
        <f t="shared" si="38"/>
        <v>6.2875582634568333E-6</v>
      </c>
      <c r="S202" s="99">
        <v>0.1</v>
      </c>
      <c r="T202" s="1">
        <f t="shared" si="28"/>
        <v>6.2875582634568333E-7</v>
      </c>
    </row>
    <row r="203" spans="1:35" ht="12.95" customHeight="1">
      <c r="A203" s="20" t="s">
        <v>77</v>
      </c>
      <c r="B203" s="99"/>
      <c r="C203" s="32">
        <v>44821.521000000001</v>
      </c>
      <c r="D203" s="32"/>
      <c r="E203" s="1">
        <f t="shared" si="26"/>
        <v>5676.9752820927997</v>
      </c>
      <c r="F203" s="1">
        <f t="shared" ref="F203:F209" si="40">ROUND(2*E203,0)/2</f>
        <v>5677</v>
      </c>
      <c r="G203" s="1">
        <f t="shared" si="27"/>
        <v>-1.719520000187913E-2</v>
      </c>
      <c r="I203" s="1">
        <f t="shared" si="37"/>
        <v>-1.719520000187913E-2</v>
      </c>
      <c r="N203" s="2"/>
      <c r="O203" s="2">
        <f t="shared" si="33"/>
        <v>-3.2722379485233158E-3</v>
      </c>
      <c r="P203" s="5">
        <f t="shared" si="29"/>
        <v>29803.021000000001</v>
      </c>
      <c r="Q203" s="5"/>
      <c r="R203" s="1">
        <f t="shared" si="38"/>
        <v>1.9384887233918593E-4</v>
      </c>
      <c r="S203" s="99">
        <v>0.1</v>
      </c>
      <c r="T203" s="1">
        <f t="shared" si="28"/>
        <v>1.9384887233918593E-5</v>
      </c>
      <c r="AD203" s="1" t="s">
        <v>69</v>
      </c>
      <c r="AE203" s="1">
        <v>20</v>
      </c>
      <c r="AG203" s="1" t="s">
        <v>98</v>
      </c>
      <c r="AI203" s="1" t="s">
        <v>65</v>
      </c>
    </row>
    <row r="204" spans="1:35" ht="12.95" customHeight="1">
      <c r="A204" s="20" t="s">
        <v>77</v>
      </c>
      <c r="B204" s="99"/>
      <c r="C204" s="32">
        <v>44821.527000000002</v>
      </c>
      <c r="D204" s="32"/>
      <c r="E204" s="1">
        <f t="shared" si="26"/>
        <v>5676.9839070255266</v>
      </c>
      <c r="F204" s="1">
        <f t="shared" si="40"/>
        <v>5677</v>
      </c>
      <c r="G204" s="1">
        <f t="shared" si="27"/>
        <v>-1.1195200000656769E-2</v>
      </c>
      <c r="I204" s="1">
        <f t="shared" si="37"/>
        <v>-1.1195200000656769E-2</v>
      </c>
      <c r="N204" s="2"/>
      <c r="O204" s="2">
        <f t="shared" si="33"/>
        <v>-3.2722379485233158E-3</v>
      </c>
      <c r="P204" s="5">
        <f t="shared" si="29"/>
        <v>29803.027000000002</v>
      </c>
      <c r="Q204" s="5"/>
      <c r="R204" s="1">
        <f t="shared" si="38"/>
        <v>6.2773327679546722E-5</v>
      </c>
      <c r="S204" s="99">
        <v>0.1</v>
      </c>
      <c r="T204" s="1">
        <f t="shared" si="28"/>
        <v>6.2773327679546722E-6</v>
      </c>
    </row>
    <row r="205" spans="1:35" ht="12.95" customHeight="1">
      <c r="A205" s="20" t="s">
        <v>79</v>
      </c>
      <c r="B205" s="99"/>
      <c r="C205" s="32">
        <v>44842.413999999997</v>
      </c>
      <c r="D205" s="32"/>
      <c r="E205" s="1">
        <f t="shared" si="26"/>
        <v>5707.0087353318586</v>
      </c>
      <c r="F205" s="1">
        <f t="shared" si="40"/>
        <v>5707</v>
      </c>
      <c r="G205" s="1">
        <f t="shared" si="27"/>
        <v>6.076799996662885E-3</v>
      </c>
      <c r="I205" s="1">
        <f t="shared" si="37"/>
        <v>6.076799996662885E-3</v>
      </c>
      <c r="N205" s="2"/>
      <c r="O205" s="2">
        <f t="shared" si="33"/>
        <v>-3.23383972599391E-3</v>
      </c>
      <c r="P205" s="5">
        <f t="shared" si="29"/>
        <v>29823.913999999997</v>
      </c>
      <c r="Q205" s="5"/>
      <c r="R205" s="1">
        <f t="shared" si="38"/>
        <v>8.6688012045114588E-5</v>
      </c>
      <c r="S205" s="99">
        <v>0.1</v>
      </c>
      <c r="T205" s="1">
        <f t="shared" si="28"/>
        <v>8.6688012045114584E-6</v>
      </c>
      <c r="AD205" s="1" t="s">
        <v>69</v>
      </c>
      <c r="AE205" s="1">
        <v>7</v>
      </c>
      <c r="AG205" s="1" t="s">
        <v>84</v>
      </c>
      <c r="AI205" s="1" t="s">
        <v>65</v>
      </c>
    </row>
    <row r="206" spans="1:35" ht="12.95" customHeight="1">
      <c r="A206" s="20" t="s">
        <v>79</v>
      </c>
      <c r="B206" s="99"/>
      <c r="C206" s="32">
        <v>44865.364000000001</v>
      </c>
      <c r="D206" s="32"/>
      <c r="E206" s="1">
        <f t="shared" si="26"/>
        <v>5739.9991030069978</v>
      </c>
      <c r="F206" s="1">
        <f t="shared" si="40"/>
        <v>5740</v>
      </c>
      <c r="G206" s="1">
        <f t="shared" si="27"/>
        <v>-6.2400000024354085E-4</v>
      </c>
      <c r="I206" s="1">
        <f t="shared" si="37"/>
        <v>-6.2400000024354085E-4</v>
      </c>
      <c r="N206" s="2"/>
      <c r="O206" s="2">
        <f t="shared" si="33"/>
        <v>-3.1913900316664361E-3</v>
      </c>
      <c r="P206" s="5">
        <f t="shared" si="29"/>
        <v>29846.864000000001</v>
      </c>
      <c r="Q206" s="5"/>
      <c r="R206" s="1">
        <f t="shared" si="38"/>
        <v>6.5914915734496552E-6</v>
      </c>
      <c r="S206" s="99">
        <v>0.1</v>
      </c>
      <c r="T206" s="1">
        <f t="shared" si="28"/>
        <v>6.5914915734496559E-7</v>
      </c>
      <c r="AD206" s="1" t="s">
        <v>69</v>
      </c>
      <c r="AE206" s="1">
        <v>6</v>
      </c>
      <c r="AG206" s="1" t="s">
        <v>84</v>
      </c>
      <c r="AI206" s="1" t="s">
        <v>65</v>
      </c>
    </row>
    <row r="207" spans="1:35" ht="12.95" customHeight="1">
      <c r="A207" s="20" t="s">
        <v>77</v>
      </c>
      <c r="B207" s="99"/>
      <c r="C207" s="32">
        <v>44874.406999999999</v>
      </c>
      <c r="D207" s="32"/>
      <c r="E207" s="1">
        <f t="shared" si="26"/>
        <v>5752.9983141131479</v>
      </c>
      <c r="F207" s="1">
        <f t="shared" si="40"/>
        <v>5753</v>
      </c>
      <c r="G207" s="1">
        <f t="shared" si="27"/>
        <v>-1.1728000026778318E-3</v>
      </c>
      <c r="I207" s="1">
        <f t="shared" si="37"/>
        <v>-1.1728000026778318E-3</v>
      </c>
      <c r="N207" s="2"/>
      <c r="O207" s="2">
        <f t="shared" si="33"/>
        <v>-3.1746065462974178E-3</v>
      </c>
      <c r="P207" s="5">
        <f t="shared" si="29"/>
        <v>29855.906999999999</v>
      </c>
      <c r="Q207" s="5"/>
      <c r="R207" s="1">
        <f t="shared" si="38"/>
        <v>4.0072294380781936E-6</v>
      </c>
      <c r="S207" s="99">
        <v>0.1</v>
      </c>
      <c r="T207" s="1">
        <f t="shared" si="28"/>
        <v>4.0072294380781938E-7</v>
      </c>
    </row>
    <row r="208" spans="1:35" ht="12.95" customHeight="1">
      <c r="A208" s="20" t="s">
        <v>77</v>
      </c>
      <c r="B208" s="99"/>
      <c r="C208" s="32">
        <v>44874.41</v>
      </c>
      <c r="D208" s="32"/>
      <c r="E208" s="1">
        <f t="shared" si="26"/>
        <v>5753.0026265795168</v>
      </c>
      <c r="F208" s="1">
        <f t="shared" si="40"/>
        <v>5753</v>
      </c>
      <c r="G208" s="1">
        <f t="shared" si="27"/>
        <v>1.8272000015713274E-3</v>
      </c>
      <c r="I208" s="1">
        <f t="shared" si="37"/>
        <v>1.8272000015713274E-3</v>
      </c>
      <c r="N208" s="2"/>
      <c r="O208" s="2">
        <f t="shared" si="33"/>
        <v>-3.1746065462974178E-3</v>
      </c>
      <c r="P208" s="5">
        <f t="shared" si="29"/>
        <v>29855.910000000003</v>
      </c>
      <c r="Q208" s="5"/>
      <c r="R208" s="1">
        <f t="shared" si="38"/>
        <v>2.5018068742302656E-5</v>
      </c>
      <c r="S208" s="99">
        <v>0.1</v>
      </c>
      <c r="T208" s="1">
        <f t="shared" si="28"/>
        <v>2.5018068742302656E-6</v>
      </c>
    </row>
    <row r="209" spans="1:35" ht="12.95" customHeight="1">
      <c r="A209" s="20" t="s">
        <v>77</v>
      </c>
      <c r="B209" s="99"/>
      <c r="C209" s="32">
        <v>44874.413</v>
      </c>
      <c r="D209" s="32"/>
      <c r="E209" s="1">
        <f t="shared" si="26"/>
        <v>5753.0069390458748</v>
      </c>
      <c r="F209" s="1">
        <f t="shared" si="40"/>
        <v>5753</v>
      </c>
      <c r="G209" s="1">
        <f t="shared" si="27"/>
        <v>4.8271999985445291E-3</v>
      </c>
      <c r="I209" s="1">
        <f t="shared" si="37"/>
        <v>4.8271999985445291E-3</v>
      </c>
      <c r="N209" s="2"/>
      <c r="O209" s="2">
        <f t="shared" si="33"/>
        <v>-3.1746065462974178E-3</v>
      </c>
      <c r="P209" s="5">
        <f t="shared" si="29"/>
        <v>29855.913</v>
      </c>
      <c r="Q209" s="5"/>
      <c r="R209" s="1">
        <f t="shared" si="38"/>
        <v>6.4028907981075408E-5</v>
      </c>
      <c r="S209" s="99">
        <v>0.1</v>
      </c>
      <c r="T209" s="1">
        <f t="shared" si="28"/>
        <v>6.402890798107541E-6</v>
      </c>
    </row>
    <row r="210" spans="1:35" ht="12.95" customHeight="1">
      <c r="A210" s="20" t="s">
        <v>129</v>
      </c>
      <c r="B210" s="99"/>
      <c r="C210" s="32">
        <v>44880.656999999999</v>
      </c>
      <c r="D210" s="32"/>
      <c r="E210" s="1">
        <f t="shared" si="26"/>
        <v>5761.9826190355689</v>
      </c>
      <c r="F210" s="1">
        <v>5762</v>
      </c>
      <c r="G210" s="1">
        <f t="shared" si="27"/>
        <v>-1.2091199998394586E-2</v>
      </c>
      <c r="I210" s="1">
        <f t="shared" si="37"/>
        <v>-1.2091199998394586E-2</v>
      </c>
      <c r="N210" s="2"/>
      <c r="O210" s="2">
        <f t="shared" si="33"/>
        <v>-3.1629670531731777E-3</v>
      </c>
      <c r="P210" s="5">
        <f t="shared" si="29"/>
        <v>29862.156999999999</v>
      </c>
      <c r="Q210" s="5"/>
      <c r="R210" s="1">
        <f t="shared" si="38"/>
        <v>7.9713343524136966E-5</v>
      </c>
      <c r="S210" s="99">
        <v>0.1</v>
      </c>
      <c r="T210" s="1">
        <f t="shared" si="28"/>
        <v>7.9713343524136963E-6</v>
      </c>
    </row>
    <row r="211" spans="1:35" ht="12.95" customHeight="1">
      <c r="A211" s="20" t="s">
        <v>80</v>
      </c>
      <c r="B211" s="99"/>
      <c r="C211" s="32">
        <v>44970.413999999997</v>
      </c>
      <c r="D211" s="32"/>
      <c r="E211" s="1">
        <f t="shared" si="26"/>
        <v>5891.0073001430537</v>
      </c>
      <c r="F211" s="1">
        <f t="shared" ref="F211:F219" si="41">ROUND(2*E211,0)/2</f>
        <v>5891</v>
      </c>
      <c r="G211" s="1">
        <f t="shared" si="27"/>
        <v>5.0783999977284111E-3</v>
      </c>
      <c r="I211" s="1">
        <f t="shared" si="37"/>
        <v>5.0783999977284111E-3</v>
      </c>
      <c r="N211" s="2"/>
      <c r="O211" s="2">
        <f t="shared" si="33"/>
        <v>-2.9943220118977564E-3</v>
      </c>
      <c r="P211" s="5">
        <f t="shared" si="29"/>
        <v>29951.913999999997</v>
      </c>
      <c r="Q211" s="5"/>
      <c r="R211" s="1">
        <f t="shared" si="38"/>
        <v>6.5168840644702744E-5</v>
      </c>
      <c r="S211" s="99">
        <v>0.1</v>
      </c>
      <c r="T211" s="1">
        <f t="shared" si="28"/>
        <v>6.5168840644702744E-6</v>
      </c>
    </row>
    <row r="212" spans="1:35" ht="12.95" customHeight="1">
      <c r="A212" s="20" t="s">
        <v>81</v>
      </c>
      <c r="B212" s="99"/>
      <c r="C212" s="32">
        <v>45141.534</v>
      </c>
      <c r="D212" s="32"/>
      <c r="E212" s="1">
        <f t="shared" si="26"/>
        <v>6136.9903814750232</v>
      </c>
      <c r="F212" s="1">
        <f t="shared" si="41"/>
        <v>6137</v>
      </c>
      <c r="G212" s="1">
        <f t="shared" si="27"/>
        <v>-6.6912000038428232E-3</v>
      </c>
      <c r="I212" s="1">
        <f t="shared" si="37"/>
        <v>-6.6912000038428232E-3</v>
      </c>
      <c r="N212" s="2"/>
      <c r="O212" s="2">
        <f t="shared" si="33"/>
        <v>-2.6633284642430715E-3</v>
      </c>
      <c r="P212" s="5">
        <f t="shared" si="29"/>
        <v>30123.034</v>
      </c>
      <c r="Q212" s="5"/>
      <c r="R212" s="1">
        <f t="shared" si="38"/>
        <v>1.6223749139517676E-5</v>
      </c>
      <c r="S212" s="99">
        <v>0.1</v>
      </c>
      <c r="T212" s="1">
        <f t="shared" si="28"/>
        <v>1.6223749139517676E-6</v>
      </c>
      <c r="AD212" s="1" t="s">
        <v>69</v>
      </c>
      <c r="AE212" s="1">
        <v>8</v>
      </c>
      <c r="AG212" s="1" t="s">
        <v>84</v>
      </c>
      <c r="AI212" s="1" t="s">
        <v>65</v>
      </c>
    </row>
    <row r="213" spans="1:35" ht="12.95" customHeight="1">
      <c r="A213" s="20" t="s">
        <v>77</v>
      </c>
      <c r="B213" s="99"/>
      <c r="C213" s="32">
        <v>45180.495000000003</v>
      </c>
      <c r="D213" s="32"/>
      <c r="E213" s="1">
        <f t="shared" ref="E213:E276" si="42">(C213-C$7)/C$8</f>
        <v>6192.9963821282217</v>
      </c>
      <c r="F213" s="1">
        <f t="shared" si="41"/>
        <v>6193</v>
      </c>
      <c r="G213" s="1">
        <f t="shared" ref="G213:G276" si="43">C213-(C$7+C$8*F213)</f>
        <v>-2.516799999284558E-3</v>
      </c>
      <c r="I213" s="1">
        <f t="shared" si="37"/>
        <v>-2.516799999284558E-3</v>
      </c>
      <c r="N213" s="2"/>
      <c r="O213" s="2">
        <f t="shared" si="33"/>
        <v>-2.5862586382234495E-3</v>
      </c>
      <c r="P213" s="5">
        <f t="shared" si="29"/>
        <v>30161.995000000003</v>
      </c>
      <c r="Q213" s="5"/>
      <c r="R213" s="1">
        <f t="shared" si="38"/>
        <v>4.8245025232432926E-9</v>
      </c>
      <c r="S213" s="99">
        <v>0.1</v>
      </c>
      <c r="T213" s="1">
        <f t="shared" ref="T213:T276" si="44">+R213*S213</f>
        <v>4.8245025232432924E-10</v>
      </c>
    </row>
    <row r="214" spans="1:35" ht="12.95" customHeight="1">
      <c r="A214" s="20" t="s">
        <v>77</v>
      </c>
      <c r="B214" s="99"/>
      <c r="C214" s="32">
        <v>45180.502999999997</v>
      </c>
      <c r="D214" s="32"/>
      <c r="E214" s="1">
        <f t="shared" si="42"/>
        <v>6193.0078820385143</v>
      </c>
      <c r="F214" s="1">
        <f t="shared" si="41"/>
        <v>6193</v>
      </c>
      <c r="G214" s="1">
        <f t="shared" si="43"/>
        <v>5.4831999950692989E-3</v>
      </c>
      <c r="I214" s="1">
        <f t="shared" si="37"/>
        <v>5.4831999950692989E-3</v>
      </c>
      <c r="N214" s="2"/>
      <c r="O214" s="2">
        <f t="shared" si="33"/>
        <v>-2.5862586382234495E-3</v>
      </c>
      <c r="P214" s="5">
        <f t="shared" si="29"/>
        <v>30162.002999999997</v>
      </c>
      <c r="Q214" s="5"/>
      <c r="R214" s="1">
        <f t="shared" si="38"/>
        <v>6.5116162634422861E-5</v>
      </c>
      <c r="S214" s="99">
        <v>0.1</v>
      </c>
      <c r="T214" s="1">
        <f t="shared" si="44"/>
        <v>6.5116162634422866E-6</v>
      </c>
    </row>
    <row r="215" spans="1:35" ht="12.95" customHeight="1">
      <c r="A215" s="20" t="s">
        <v>77</v>
      </c>
      <c r="B215" s="99"/>
      <c r="C215" s="32">
        <v>45180.504999999997</v>
      </c>
      <c r="D215" s="32"/>
      <c r="E215" s="1">
        <f t="shared" si="42"/>
        <v>6193.0107570160908</v>
      </c>
      <c r="F215" s="1">
        <f t="shared" si="41"/>
        <v>6193</v>
      </c>
      <c r="G215" s="1">
        <f t="shared" si="43"/>
        <v>7.4831999954767525E-3</v>
      </c>
      <c r="I215" s="1">
        <f t="shared" si="37"/>
        <v>7.4831999954767525E-3</v>
      </c>
      <c r="N215" s="2"/>
      <c r="O215" s="2">
        <f t="shared" si="33"/>
        <v>-2.5862586382234495E-3</v>
      </c>
      <c r="P215" s="5">
        <f t="shared" si="29"/>
        <v>30162.004999999997</v>
      </c>
      <c r="Q215" s="5"/>
      <c r="R215" s="1">
        <f t="shared" si="38"/>
        <v>1.0139399717579953E-4</v>
      </c>
      <c r="S215" s="99">
        <v>0.1</v>
      </c>
      <c r="T215" s="1">
        <f t="shared" si="44"/>
        <v>1.0139399717579954E-5</v>
      </c>
    </row>
    <row r="216" spans="1:35" ht="12.95" customHeight="1">
      <c r="A216" s="20" t="s">
        <v>77</v>
      </c>
      <c r="B216" s="99"/>
      <c r="C216" s="32">
        <v>45180.506000000001</v>
      </c>
      <c r="D216" s="32"/>
      <c r="E216" s="1">
        <f t="shared" si="42"/>
        <v>6193.0121945048832</v>
      </c>
      <c r="F216" s="1">
        <f t="shared" si="41"/>
        <v>6193</v>
      </c>
      <c r="G216" s="1">
        <f t="shared" si="43"/>
        <v>8.4831999993184581E-3</v>
      </c>
      <c r="I216" s="1">
        <f t="shared" si="37"/>
        <v>8.4831999993184581E-3</v>
      </c>
      <c r="N216" s="2"/>
      <c r="O216" s="2">
        <f t="shared" si="33"/>
        <v>-2.5862586382234495E-3</v>
      </c>
      <c r="P216" s="5">
        <f t="shared" ref="P216:P279" si="45">C216-15018.5</f>
        <v>30162.006000000001</v>
      </c>
      <c r="Q216" s="5"/>
      <c r="R216" s="1">
        <f t="shared" si="38"/>
        <v>1.2253291452825113E-4</v>
      </c>
      <c r="S216" s="99">
        <v>0.1</v>
      </c>
      <c r="T216" s="1">
        <f t="shared" si="44"/>
        <v>1.2253291452825113E-5</v>
      </c>
      <c r="AD216" s="1" t="s">
        <v>69</v>
      </c>
      <c r="AE216" s="1">
        <v>7</v>
      </c>
      <c r="AG216" s="1" t="s">
        <v>84</v>
      </c>
      <c r="AI216" s="1" t="s">
        <v>65</v>
      </c>
    </row>
    <row r="217" spans="1:35" ht="12.95" customHeight="1">
      <c r="A217" s="20" t="s">
        <v>77</v>
      </c>
      <c r="B217" s="99"/>
      <c r="C217" s="32">
        <v>45194.411</v>
      </c>
      <c r="D217" s="32"/>
      <c r="E217" s="1">
        <f t="shared" si="42"/>
        <v>6213.0004760962856</v>
      </c>
      <c r="F217" s="1">
        <f t="shared" si="41"/>
        <v>6213</v>
      </c>
      <c r="G217" s="1">
        <f t="shared" si="43"/>
        <v>3.3119999716291204E-4</v>
      </c>
      <c r="I217" s="1">
        <f t="shared" si="37"/>
        <v>3.3119999716291204E-4</v>
      </c>
      <c r="N217" s="2"/>
      <c r="O217" s="2">
        <f t="shared" si="33"/>
        <v>-2.5585789589891239E-3</v>
      </c>
      <c r="P217" s="5">
        <f t="shared" si="45"/>
        <v>30175.911</v>
      </c>
      <c r="Q217" s="5"/>
      <c r="R217" s="1">
        <f t="shared" si="38"/>
        <v>8.3508224154191503E-6</v>
      </c>
      <c r="S217" s="99">
        <v>0.1</v>
      </c>
      <c r="T217" s="1">
        <f t="shared" si="44"/>
        <v>8.3508224154191507E-7</v>
      </c>
    </row>
    <row r="218" spans="1:35" ht="12.95" customHeight="1">
      <c r="A218" s="20" t="s">
        <v>82</v>
      </c>
      <c r="B218" s="99"/>
      <c r="C218" s="32">
        <v>45194.413999999997</v>
      </c>
      <c r="D218" s="32"/>
      <c r="E218" s="1">
        <f t="shared" si="42"/>
        <v>6213.0047885626436</v>
      </c>
      <c r="F218" s="1">
        <f t="shared" si="41"/>
        <v>6213</v>
      </c>
      <c r="G218" s="1">
        <f t="shared" si="43"/>
        <v>3.3311999941361137E-3</v>
      </c>
      <c r="I218" s="1">
        <f t="shared" si="37"/>
        <v>3.3311999941361137E-3</v>
      </c>
      <c r="N218" s="2"/>
      <c r="O218" s="2">
        <f t="shared" si="33"/>
        <v>-2.5585789589891239E-3</v>
      </c>
      <c r="P218" s="5">
        <f t="shared" si="45"/>
        <v>30175.913999999997</v>
      </c>
      <c r="Q218" s="5"/>
      <c r="R218" s="1">
        <f t="shared" si="38"/>
        <v>3.4689496116677023E-5</v>
      </c>
      <c r="S218" s="99">
        <v>0.1</v>
      </c>
      <c r="T218" s="1">
        <f t="shared" si="44"/>
        <v>3.4689496116677025E-6</v>
      </c>
      <c r="AD218" s="1" t="s">
        <v>69</v>
      </c>
      <c r="AE218" s="1">
        <v>7</v>
      </c>
      <c r="AG218" s="1" t="s">
        <v>84</v>
      </c>
      <c r="AI218" s="1" t="s">
        <v>65</v>
      </c>
    </row>
    <row r="219" spans="1:35" ht="12.95" customHeight="1">
      <c r="A219" s="20" t="s">
        <v>82</v>
      </c>
      <c r="B219" s="99"/>
      <c r="C219" s="32">
        <v>45240.322999999997</v>
      </c>
      <c r="D219" s="32"/>
      <c r="E219" s="1">
        <f t="shared" si="42"/>
        <v>6278.9984613119959</v>
      </c>
      <c r="F219" s="1">
        <f t="shared" si="41"/>
        <v>6279</v>
      </c>
      <c r="G219" s="1">
        <f t="shared" si="43"/>
        <v>-1.0704000014811754E-3</v>
      </c>
      <c r="I219" s="1">
        <f t="shared" si="37"/>
        <v>-1.0704000014811754E-3</v>
      </c>
      <c r="N219" s="2"/>
      <c r="O219" s="2">
        <f t="shared" si="33"/>
        <v>-2.4666581806624859E-3</v>
      </c>
      <c r="P219" s="5">
        <f t="shared" si="45"/>
        <v>30221.822999999997</v>
      </c>
      <c r="Q219" s="5"/>
      <c r="R219" s="1">
        <f t="shared" si="38"/>
        <v>1.9495369029307083E-6</v>
      </c>
      <c r="S219" s="99">
        <v>0.1</v>
      </c>
      <c r="T219" s="1">
        <f t="shared" si="44"/>
        <v>1.9495369029307083E-7</v>
      </c>
      <c r="AD219" s="1" t="s">
        <v>69</v>
      </c>
      <c r="AE219" s="1">
        <v>8</v>
      </c>
      <c r="AG219" s="1" t="s">
        <v>84</v>
      </c>
      <c r="AI219" s="1" t="s">
        <v>65</v>
      </c>
    </row>
    <row r="220" spans="1:35" ht="12.95" customHeight="1">
      <c r="A220" s="20" t="s">
        <v>129</v>
      </c>
      <c r="B220" s="99"/>
      <c r="C220" s="32">
        <v>45264.682000000001</v>
      </c>
      <c r="D220" s="32"/>
      <c r="E220" s="1">
        <f t="shared" si="42"/>
        <v>6314.0142506888442</v>
      </c>
      <c r="F220" s="1">
        <v>6314</v>
      </c>
      <c r="G220" s="1">
        <f t="shared" si="43"/>
        <v>9.9135999989812262E-3</v>
      </c>
      <c r="I220" s="1">
        <f t="shared" si="37"/>
        <v>9.9135999989812262E-3</v>
      </c>
      <c r="N220" s="2"/>
      <c r="O220" s="2">
        <f t="shared" si="33"/>
        <v>-2.4175524378788659E-3</v>
      </c>
      <c r="P220" s="5">
        <f t="shared" si="45"/>
        <v>30246.182000000001</v>
      </c>
      <c r="Q220" s="5"/>
      <c r="R220" s="1">
        <f t="shared" si="38"/>
        <v>1.5205732042108058E-4</v>
      </c>
      <c r="S220" s="99">
        <v>0.1</v>
      </c>
      <c r="T220" s="1">
        <f t="shared" si="44"/>
        <v>1.5205732042108058E-5</v>
      </c>
    </row>
    <row r="221" spans="1:35" ht="12.95" customHeight="1">
      <c r="A221" s="20" t="s">
        <v>83</v>
      </c>
      <c r="B221" s="99"/>
      <c r="C221" s="32">
        <v>45288.328999999998</v>
      </c>
      <c r="D221" s="32"/>
      <c r="E221" s="1">
        <f t="shared" si="42"/>
        <v>6348.0065480489211</v>
      </c>
      <c r="F221" s="1">
        <f t="shared" ref="F221:F241" si="46">ROUND(2*E221,0)/2</f>
        <v>6348</v>
      </c>
      <c r="G221" s="1">
        <f t="shared" si="43"/>
        <v>4.5551999937742949E-3</v>
      </c>
      <c r="I221" s="1">
        <f t="shared" si="37"/>
        <v>4.5551999937742949E-3</v>
      </c>
      <c r="N221" s="2"/>
      <c r="O221" s="2">
        <f t="shared" si="33"/>
        <v>-2.3696108852291949E-3</v>
      </c>
      <c r="P221" s="5">
        <f t="shared" si="45"/>
        <v>30269.828999999998</v>
      </c>
      <c r="Q221" s="5"/>
      <c r="R221" s="1">
        <f t="shared" si="38"/>
        <v>4.7953005709965087E-5</v>
      </c>
      <c r="S221" s="99">
        <v>0.1</v>
      </c>
      <c r="T221" s="1">
        <f t="shared" si="44"/>
        <v>4.7953005709965087E-6</v>
      </c>
      <c r="AD221" s="1" t="s">
        <v>69</v>
      </c>
      <c r="AE221" s="1">
        <v>8</v>
      </c>
      <c r="AG221" s="1" t="s">
        <v>84</v>
      </c>
      <c r="AI221" s="1" t="s">
        <v>65</v>
      </c>
    </row>
    <row r="222" spans="1:35" ht="12.95" customHeight="1">
      <c r="A222" s="20" t="s">
        <v>83</v>
      </c>
      <c r="B222" s="99"/>
      <c r="C222" s="32">
        <v>45315.459000000003</v>
      </c>
      <c r="D222" s="32"/>
      <c r="E222" s="1">
        <f t="shared" si="42"/>
        <v>6387.0056188561757</v>
      </c>
      <c r="F222" s="1">
        <f t="shared" si="46"/>
        <v>6387</v>
      </c>
      <c r="G222" s="1">
        <f t="shared" si="43"/>
        <v>3.9088000048650429E-3</v>
      </c>
      <c r="I222" s="1">
        <f t="shared" si="37"/>
        <v>3.9088000048650429E-3</v>
      </c>
      <c r="N222" s="2"/>
      <c r="O222" s="2">
        <f t="shared" si="33"/>
        <v>-2.3143292695902108E-3</v>
      </c>
      <c r="P222" s="5">
        <f t="shared" si="45"/>
        <v>30296.959000000003</v>
      </c>
      <c r="Q222" s="5"/>
      <c r="R222" s="1">
        <f t="shared" si="38"/>
        <v>3.872733796658197E-5</v>
      </c>
      <c r="S222" s="99">
        <v>0.1</v>
      </c>
      <c r="T222" s="1">
        <f t="shared" si="44"/>
        <v>3.8727337966581975E-6</v>
      </c>
      <c r="AD222" s="1" t="s">
        <v>69</v>
      </c>
      <c r="AE222" s="1">
        <v>9</v>
      </c>
      <c r="AG222" s="1" t="s">
        <v>84</v>
      </c>
      <c r="AI222" s="1" t="s">
        <v>65</v>
      </c>
    </row>
    <row r="223" spans="1:35" ht="12.95" customHeight="1">
      <c r="A223" s="20" t="s">
        <v>83</v>
      </c>
      <c r="B223" s="99"/>
      <c r="C223" s="32">
        <v>45336.315999999999</v>
      </c>
      <c r="D223" s="32"/>
      <c r="E223" s="1">
        <f t="shared" si="42"/>
        <v>6416.9873224988814</v>
      </c>
      <c r="F223" s="1">
        <f t="shared" si="46"/>
        <v>6417</v>
      </c>
      <c r="G223" s="1">
        <f t="shared" si="43"/>
        <v>-8.8192000039271079E-3</v>
      </c>
      <c r="I223" s="1">
        <f t="shared" si="37"/>
        <v>-8.8192000039271079E-3</v>
      </c>
      <c r="N223" s="2"/>
      <c r="O223" s="2">
        <f t="shared" si="33"/>
        <v>-2.2715942165545851E-3</v>
      </c>
      <c r="P223" s="5">
        <f t="shared" si="45"/>
        <v>30317.815999999999</v>
      </c>
      <c r="Q223" s="5"/>
      <c r="R223" s="1">
        <f t="shared" si="38"/>
        <v>4.2871141546834153E-5</v>
      </c>
      <c r="S223" s="99">
        <v>0.1</v>
      </c>
      <c r="T223" s="1">
        <f t="shared" si="44"/>
        <v>4.2871141546834153E-6</v>
      </c>
    </row>
    <row r="224" spans="1:35" ht="12.95" customHeight="1">
      <c r="A224" s="20" t="s">
        <v>83</v>
      </c>
      <c r="B224" s="99"/>
      <c r="C224" s="32">
        <v>45345.374000000003</v>
      </c>
      <c r="D224" s="32"/>
      <c r="E224" s="1">
        <f t="shared" si="42"/>
        <v>6430.0080959368552</v>
      </c>
      <c r="F224" s="1">
        <f t="shared" si="46"/>
        <v>6430</v>
      </c>
      <c r="G224" s="1">
        <f t="shared" si="43"/>
        <v>5.6320000003324822E-3</v>
      </c>
      <c r="I224" s="1">
        <f t="shared" si="37"/>
        <v>5.6320000003324822E-3</v>
      </c>
      <c r="N224" s="2"/>
      <c r="O224" s="2">
        <f t="shared" si="33"/>
        <v>-2.2530187853975273E-3</v>
      </c>
      <c r="P224" s="5">
        <f t="shared" si="45"/>
        <v>30326.874000000003</v>
      </c>
      <c r="Q224" s="5"/>
      <c r="R224" s="1">
        <f t="shared" si="38"/>
        <v>6.2173521251315158E-5</v>
      </c>
      <c r="S224" s="99">
        <v>0.1</v>
      </c>
      <c r="T224" s="1">
        <f t="shared" si="44"/>
        <v>6.2173521251315161E-6</v>
      </c>
    </row>
    <row r="225" spans="1:35" ht="12.95" customHeight="1">
      <c r="A225" s="20" t="s">
        <v>83</v>
      </c>
      <c r="B225" s="99"/>
      <c r="C225" s="32">
        <v>45352.315999999999</v>
      </c>
      <c r="D225" s="32"/>
      <c r="E225" s="1">
        <f t="shared" si="42"/>
        <v>6439.9871431002812</v>
      </c>
      <c r="F225" s="1">
        <f t="shared" si="46"/>
        <v>6440</v>
      </c>
      <c r="G225" s="1">
        <f t="shared" si="43"/>
        <v>-8.944000001065433E-3</v>
      </c>
      <c r="I225" s="1">
        <f t="shared" si="37"/>
        <v>-8.944000001065433E-3</v>
      </c>
      <c r="N225" s="2"/>
      <c r="O225" s="2">
        <f t="shared" ref="O225:O288" si="47">+D$11+D$12*F225+D$13*F225^2</f>
        <v>-2.2387065773871988E-3</v>
      </c>
      <c r="P225" s="5">
        <f t="shared" si="45"/>
        <v>30333.815999999999</v>
      </c>
      <c r="Q225" s="5"/>
      <c r="R225" s="1">
        <f t="shared" si="38"/>
        <v>4.4960959897622573E-5</v>
      </c>
      <c r="S225" s="99">
        <v>0.1</v>
      </c>
      <c r="T225" s="1">
        <f t="shared" si="44"/>
        <v>4.4960959897622574E-6</v>
      </c>
    </row>
    <row r="226" spans="1:35" ht="12.95" customHeight="1">
      <c r="A226" s="20" t="s">
        <v>85</v>
      </c>
      <c r="B226" s="99"/>
      <c r="C226" s="32">
        <v>45368.324999999997</v>
      </c>
      <c r="D226" s="32"/>
      <c r="E226" s="1">
        <f t="shared" si="42"/>
        <v>6462.9999011007658</v>
      </c>
      <c r="F226" s="1">
        <f t="shared" si="46"/>
        <v>6463</v>
      </c>
      <c r="G226" s="1">
        <f t="shared" si="43"/>
        <v>-6.8800000008195639E-5</v>
      </c>
      <c r="I226" s="1">
        <f t="shared" si="37"/>
        <v>-6.8800000008195639E-5</v>
      </c>
      <c r="N226" s="2"/>
      <c r="O226" s="2">
        <f t="shared" si="47"/>
        <v>-2.2057112300818884E-3</v>
      </c>
      <c r="P226" s="5">
        <f t="shared" si="45"/>
        <v>30349.824999999997</v>
      </c>
      <c r="Q226" s="5"/>
      <c r="R226" s="1">
        <f t="shared" si="38"/>
        <v>4.5663896052150628E-6</v>
      </c>
      <c r="S226" s="99">
        <v>0.1</v>
      </c>
      <c r="T226" s="1">
        <f t="shared" si="44"/>
        <v>4.566389605215063E-7</v>
      </c>
      <c r="AD226" s="1" t="s">
        <v>69</v>
      </c>
      <c r="AE226" s="1">
        <v>10</v>
      </c>
      <c r="AG226" s="1" t="s">
        <v>84</v>
      </c>
      <c r="AI226" s="1" t="s">
        <v>65</v>
      </c>
    </row>
    <row r="227" spans="1:35" ht="12.95" customHeight="1">
      <c r="A227" s="20" t="s">
        <v>77</v>
      </c>
      <c r="B227" s="99"/>
      <c r="C227" s="32">
        <v>45555.457000000002</v>
      </c>
      <c r="D227" s="32"/>
      <c r="E227" s="1">
        <f t="shared" si="42"/>
        <v>6732.0000528995897</v>
      </c>
      <c r="F227" s="1">
        <f t="shared" si="46"/>
        <v>6732</v>
      </c>
      <c r="G227" s="1">
        <f t="shared" si="43"/>
        <v>3.6800003726966679E-5</v>
      </c>
      <c r="I227" s="1">
        <f t="shared" si="37"/>
        <v>3.6800003726966679E-5</v>
      </c>
      <c r="N227" s="2"/>
      <c r="O227" s="2">
        <f t="shared" si="47"/>
        <v>-1.8118126607306641E-3</v>
      </c>
      <c r="P227" s="5">
        <f t="shared" si="45"/>
        <v>30536.957000000002</v>
      </c>
      <c r="Q227" s="5"/>
      <c r="R227" s="1">
        <f t="shared" si="38"/>
        <v>3.4173687831931409E-6</v>
      </c>
      <c r="S227" s="99">
        <v>0.1</v>
      </c>
      <c r="T227" s="1">
        <f t="shared" si="44"/>
        <v>3.417368783193141E-7</v>
      </c>
    </row>
    <row r="228" spans="1:35" ht="12.95" customHeight="1">
      <c r="A228" s="20" t="s">
        <v>77</v>
      </c>
      <c r="B228" s="99"/>
      <c r="C228" s="32">
        <v>45555.462</v>
      </c>
      <c r="D228" s="32"/>
      <c r="E228" s="1">
        <f t="shared" si="42"/>
        <v>6732.0072403435233</v>
      </c>
      <c r="F228" s="1">
        <f t="shared" si="46"/>
        <v>6732</v>
      </c>
      <c r="G228" s="1">
        <f t="shared" si="43"/>
        <v>5.0368000011076219E-3</v>
      </c>
      <c r="I228" s="1">
        <f t="shared" si="37"/>
        <v>5.0368000011076219E-3</v>
      </c>
      <c r="N228" s="2"/>
      <c r="O228" s="2">
        <f t="shared" si="47"/>
        <v>-1.8118126607306641E-3</v>
      </c>
      <c r="P228" s="5">
        <f t="shared" si="45"/>
        <v>30536.962</v>
      </c>
      <c r="Q228" s="5"/>
      <c r="R228" s="1">
        <f t="shared" si="38"/>
        <v>4.6903495391891694E-5</v>
      </c>
      <c r="S228" s="99">
        <v>0.1</v>
      </c>
      <c r="T228" s="1">
        <f t="shared" si="44"/>
        <v>4.6903495391891696E-6</v>
      </c>
    </row>
    <row r="229" spans="1:35" ht="12.95" customHeight="1">
      <c r="A229" s="20" t="s">
        <v>77</v>
      </c>
      <c r="B229" s="99"/>
      <c r="C229" s="32">
        <v>45555.462</v>
      </c>
      <c r="D229" s="32"/>
      <c r="E229" s="1">
        <f t="shared" si="42"/>
        <v>6732.0072403435233</v>
      </c>
      <c r="F229" s="1">
        <f t="shared" si="46"/>
        <v>6732</v>
      </c>
      <c r="G229" s="1">
        <f t="shared" si="43"/>
        <v>5.0368000011076219E-3</v>
      </c>
      <c r="I229" s="1">
        <f t="shared" si="37"/>
        <v>5.0368000011076219E-3</v>
      </c>
      <c r="N229" s="2"/>
      <c r="O229" s="2">
        <f t="shared" si="47"/>
        <v>-1.8118126607306641E-3</v>
      </c>
      <c r="P229" s="5">
        <f t="shared" si="45"/>
        <v>30536.962</v>
      </c>
      <c r="Q229" s="5"/>
      <c r="R229" s="1">
        <f t="shared" si="38"/>
        <v>4.6903495391891694E-5</v>
      </c>
      <c r="S229" s="99">
        <v>0.1</v>
      </c>
      <c r="T229" s="1">
        <f t="shared" si="44"/>
        <v>4.6903495391891696E-6</v>
      </c>
    </row>
    <row r="230" spans="1:35" ht="12.95" customHeight="1">
      <c r="A230" s="20" t="s">
        <v>77</v>
      </c>
      <c r="B230" s="99"/>
      <c r="C230" s="32">
        <v>45555.464</v>
      </c>
      <c r="D230" s="32"/>
      <c r="E230" s="1">
        <f t="shared" si="42"/>
        <v>6732.010115321099</v>
      </c>
      <c r="F230" s="1">
        <f t="shared" si="46"/>
        <v>6732</v>
      </c>
      <c r="G230" s="1">
        <f t="shared" si="43"/>
        <v>7.0368000015150756E-3</v>
      </c>
      <c r="I230" s="1">
        <f t="shared" si="37"/>
        <v>7.0368000015150756E-3</v>
      </c>
      <c r="N230" s="2"/>
      <c r="O230" s="2">
        <f t="shared" si="47"/>
        <v>-1.8118126607306641E-3</v>
      </c>
      <c r="P230" s="5">
        <f t="shared" si="45"/>
        <v>30536.964</v>
      </c>
      <c r="Q230" s="5"/>
      <c r="R230" s="1">
        <f t="shared" si="38"/>
        <v>7.8297946046455638E-5</v>
      </c>
      <c r="S230" s="99">
        <v>0.1</v>
      </c>
      <c r="T230" s="1">
        <f t="shared" si="44"/>
        <v>7.8297946046455648E-6</v>
      </c>
    </row>
    <row r="231" spans="1:35" ht="12.95" customHeight="1">
      <c r="A231" s="59" t="s">
        <v>638</v>
      </c>
      <c r="B231" s="132" t="s">
        <v>127</v>
      </c>
      <c r="C231" s="34">
        <v>45584.680999999997</v>
      </c>
      <c r="D231" s="34" t="s">
        <v>149</v>
      </c>
      <c r="E231" s="32">
        <f t="shared" si="42"/>
        <v>6774.0092252280374</v>
      </c>
      <c r="F231" s="1">
        <f t="shared" si="46"/>
        <v>6774</v>
      </c>
      <c r="G231" s="1">
        <f t="shared" si="43"/>
        <v>6.4175999941653572E-3</v>
      </c>
      <c r="H231" s="1">
        <f>G231</f>
        <v>6.4175999941653572E-3</v>
      </c>
      <c r="N231" s="2">
        <f ca="1">+C$11+C$12*F231</f>
        <v>-4.1129996839521378E-2</v>
      </c>
      <c r="O231" s="2">
        <f t="shared" si="47"/>
        <v>-1.7489820111135247E-3</v>
      </c>
      <c r="P231" s="5">
        <f t="shared" si="45"/>
        <v>30566.180999999997</v>
      </c>
      <c r="Q231" s="5"/>
      <c r="R231" s="1">
        <f>+(O231-I231)^2</f>
        <v>3.0589380751987091E-6</v>
      </c>
      <c r="S231" s="99">
        <v>0.1</v>
      </c>
      <c r="T231" s="1">
        <f t="shared" si="44"/>
        <v>3.0589380751987091E-7</v>
      </c>
    </row>
    <row r="232" spans="1:35" ht="12.95" customHeight="1">
      <c r="A232" s="20" t="s">
        <v>87</v>
      </c>
      <c r="B232" s="99"/>
      <c r="C232" s="32">
        <v>45614.595999999998</v>
      </c>
      <c r="D232" s="32"/>
      <c r="E232" s="1">
        <f t="shared" si="42"/>
        <v>6817.0117023087178</v>
      </c>
      <c r="F232" s="1">
        <f t="shared" si="46"/>
        <v>6817</v>
      </c>
      <c r="G232" s="1">
        <f t="shared" si="43"/>
        <v>8.1407999969087541E-3</v>
      </c>
      <c r="I232" s="1">
        <f>G232</f>
        <v>8.1407999969087541E-3</v>
      </c>
      <c r="N232" s="2"/>
      <c r="O232" s="2">
        <f t="shared" si="47"/>
        <v>-1.684283301735208E-3</v>
      </c>
      <c r="P232" s="5">
        <f t="shared" si="45"/>
        <v>30596.095999999998</v>
      </c>
      <c r="Q232" s="5"/>
      <c r="R232" s="1">
        <f t="shared" ref="R232:R260" si="48">+(O232-G232)^2</f>
        <v>9.6532261825292516E-5</v>
      </c>
      <c r="S232" s="99">
        <v>0.1</v>
      </c>
      <c r="T232" s="1">
        <f t="shared" si="44"/>
        <v>9.6532261825292529E-6</v>
      </c>
    </row>
    <row r="233" spans="1:35" ht="12.95" customHeight="1">
      <c r="A233" s="20" t="s">
        <v>77</v>
      </c>
      <c r="B233" s="99"/>
      <c r="C233" s="32">
        <v>45615.298999999999</v>
      </c>
      <c r="D233" s="32"/>
      <c r="E233" s="1">
        <f t="shared" si="42"/>
        <v>6818.0222569263933</v>
      </c>
      <c r="F233" s="1">
        <f t="shared" si="46"/>
        <v>6818</v>
      </c>
      <c r="G233" s="1">
        <f t="shared" si="43"/>
        <v>1.5483199997106567E-2</v>
      </c>
      <c r="I233" s="1">
        <f>G233</f>
        <v>1.5483199997106567E-2</v>
      </c>
      <c r="N233" s="2"/>
      <c r="O233" s="2">
        <f t="shared" si="47"/>
        <v>-1.6827742012314227E-3</v>
      </c>
      <c r="P233" s="5">
        <f t="shared" si="45"/>
        <v>30596.798999999999</v>
      </c>
      <c r="Q233" s="5"/>
      <c r="R233" s="1">
        <f t="shared" si="48"/>
        <v>2.9467067017800556E-4</v>
      </c>
      <c r="S233" s="99">
        <v>0.1</v>
      </c>
      <c r="T233" s="1">
        <f t="shared" si="44"/>
        <v>2.9467067017800558E-5</v>
      </c>
      <c r="AD233" s="1" t="s">
        <v>69</v>
      </c>
      <c r="AE233" s="1">
        <v>7</v>
      </c>
      <c r="AG233" s="1" t="s">
        <v>124</v>
      </c>
      <c r="AI233" s="1" t="s">
        <v>78</v>
      </c>
    </row>
    <row r="234" spans="1:35" ht="12.95" customHeight="1">
      <c r="A234" s="20" t="s">
        <v>77</v>
      </c>
      <c r="B234" s="99"/>
      <c r="C234" s="32">
        <v>45617.375</v>
      </c>
      <c r="D234" s="32"/>
      <c r="E234" s="1">
        <f t="shared" si="42"/>
        <v>6821.0064836494266</v>
      </c>
      <c r="F234" s="1">
        <f t="shared" si="46"/>
        <v>6821</v>
      </c>
      <c r="G234" s="1">
        <f t="shared" si="43"/>
        <v>4.5104000018909574E-3</v>
      </c>
      <c r="I234" s="1">
        <f>G234</f>
        <v>4.5104000018909574E-3</v>
      </c>
      <c r="N234" s="2"/>
      <c r="O234" s="2">
        <f t="shared" si="47"/>
        <v>-1.6782456780776705E-3</v>
      </c>
      <c r="P234" s="5">
        <f t="shared" si="45"/>
        <v>30598.875</v>
      </c>
      <c r="Q234" s="5"/>
      <c r="R234" s="1">
        <f t="shared" si="48"/>
        <v>3.8299335352194358E-5</v>
      </c>
      <c r="S234" s="99">
        <v>0.1</v>
      </c>
      <c r="T234" s="1">
        <f t="shared" si="44"/>
        <v>3.8299335352194363E-6</v>
      </c>
    </row>
    <row r="235" spans="1:35" ht="12.95" customHeight="1">
      <c r="A235" s="20" t="s">
        <v>87</v>
      </c>
      <c r="B235" s="99" t="s">
        <v>66</v>
      </c>
      <c r="C235" s="32">
        <v>45641.381000000001</v>
      </c>
      <c r="D235" s="32"/>
      <c r="E235" s="1">
        <f t="shared" si="42"/>
        <v>6855.5148394842527</v>
      </c>
      <c r="F235" s="1">
        <f t="shared" si="46"/>
        <v>6855.5</v>
      </c>
      <c r="G235" s="1">
        <f t="shared" si="43"/>
        <v>1.0323200003767852E-2</v>
      </c>
      <c r="I235" s="1">
        <f>G235</f>
        <v>1.0323200003767852E-2</v>
      </c>
      <c r="N235" s="2"/>
      <c r="O235" s="2">
        <f t="shared" si="47"/>
        <v>-1.6260359534886869E-3</v>
      </c>
      <c r="P235" s="5">
        <f t="shared" si="45"/>
        <v>30622.881000000001</v>
      </c>
      <c r="Q235" s="5"/>
      <c r="R235" s="1">
        <f t="shared" si="48"/>
        <v>1.4278423996219258E-4</v>
      </c>
      <c r="S235" s="99">
        <v>0.1</v>
      </c>
      <c r="T235" s="1">
        <f t="shared" si="44"/>
        <v>1.4278423996219259E-5</v>
      </c>
    </row>
    <row r="236" spans="1:35" ht="12.95" customHeight="1">
      <c r="A236" s="20" t="s">
        <v>44</v>
      </c>
      <c r="B236" s="99"/>
      <c r="C236" s="32">
        <v>45643.804199999999</v>
      </c>
      <c r="D236" s="32"/>
      <c r="E236" s="1">
        <f t="shared" si="42"/>
        <v>6858.9981623143312</v>
      </c>
      <c r="F236" s="1">
        <f t="shared" si="46"/>
        <v>6859</v>
      </c>
      <c r="G236" s="1">
        <f t="shared" si="43"/>
        <v>-1.2783999991370365E-3</v>
      </c>
      <c r="J236" s="1">
        <f>G236</f>
        <v>-1.2783999991370365E-3</v>
      </c>
      <c r="N236" s="2"/>
      <c r="O236" s="2">
        <f t="shared" si="47"/>
        <v>-1.6207257748923785E-3</v>
      </c>
      <c r="P236" s="5">
        <f t="shared" si="45"/>
        <v>30625.304199999999</v>
      </c>
      <c r="Q236" s="5"/>
      <c r="R236" s="1">
        <f t="shared" si="48"/>
        <v>1.171869367464967E-7</v>
      </c>
      <c r="S236" s="99">
        <v>1</v>
      </c>
      <c r="T236" s="1">
        <f t="shared" si="44"/>
        <v>1.171869367464967E-7</v>
      </c>
    </row>
    <row r="237" spans="1:35" ht="12.95" customHeight="1">
      <c r="A237" s="20" t="s">
        <v>89</v>
      </c>
      <c r="B237" s="99"/>
      <c r="C237" s="32">
        <v>45643.804199999999</v>
      </c>
      <c r="D237" s="32"/>
      <c r="E237" s="1">
        <f t="shared" si="42"/>
        <v>6858.9981623143312</v>
      </c>
      <c r="F237" s="1">
        <f t="shared" si="46"/>
        <v>6859</v>
      </c>
      <c r="G237" s="1">
        <f t="shared" si="43"/>
        <v>-1.2783999991370365E-3</v>
      </c>
      <c r="J237" s="1">
        <f>G237</f>
        <v>-1.2783999991370365E-3</v>
      </c>
      <c r="N237" s="2"/>
      <c r="O237" s="2">
        <f t="shared" si="47"/>
        <v>-1.6207257748923785E-3</v>
      </c>
      <c r="P237" s="5">
        <f t="shared" si="45"/>
        <v>30625.304199999999</v>
      </c>
      <c r="Q237" s="5"/>
      <c r="R237" s="1">
        <f t="shared" si="48"/>
        <v>1.171869367464967E-7</v>
      </c>
      <c r="S237" s="99">
        <v>1</v>
      </c>
      <c r="T237" s="1">
        <f t="shared" si="44"/>
        <v>1.171869367464967E-7</v>
      </c>
    </row>
    <row r="238" spans="1:35" ht="12.95" customHeight="1">
      <c r="A238" s="20" t="s">
        <v>87</v>
      </c>
      <c r="B238" s="99"/>
      <c r="C238" s="32">
        <v>45646.582999999999</v>
      </c>
      <c r="D238" s="32"/>
      <c r="E238" s="1">
        <f t="shared" si="42"/>
        <v>6862.9926561572793</v>
      </c>
      <c r="F238" s="1">
        <f t="shared" si="46"/>
        <v>6863</v>
      </c>
      <c r="G238" s="1">
        <f t="shared" si="43"/>
        <v>-5.1088000036543235E-3</v>
      </c>
      <c r="I238" s="1">
        <f t="shared" ref="I238:I249" si="49">G238</f>
        <v>-5.1088000036543235E-3</v>
      </c>
      <c r="N238" s="2"/>
      <c r="O238" s="2">
        <f t="shared" si="47"/>
        <v>-1.6146539452477487E-3</v>
      </c>
      <c r="P238" s="5">
        <f t="shared" si="45"/>
        <v>30628.082999999999</v>
      </c>
      <c r="Q238" s="5"/>
      <c r="R238" s="1">
        <f t="shared" si="48"/>
        <v>1.2209056677478203E-5</v>
      </c>
      <c r="S238" s="99">
        <v>0.1</v>
      </c>
      <c r="T238" s="1">
        <f t="shared" si="44"/>
        <v>1.2209056677478203E-6</v>
      </c>
    </row>
    <row r="239" spans="1:35" ht="12.95" customHeight="1">
      <c r="A239" s="20" t="s">
        <v>87</v>
      </c>
      <c r="B239" s="99"/>
      <c r="C239" s="32">
        <v>45647.29</v>
      </c>
      <c r="D239" s="32"/>
      <c r="E239" s="1">
        <f t="shared" si="42"/>
        <v>6864.0089607301061</v>
      </c>
      <c r="F239" s="1">
        <f t="shared" si="46"/>
        <v>6864</v>
      </c>
      <c r="G239" s="1">
        <f t="shared" si="43"/>
        <v>6.2335999973583966E-3</v>
      </c>
      <c r="I239" s="1">
        <f t="shared" si="49"/>
        <v>6.2335999973583966E-3</v>
      </c>
      <c r="N239" s="2"/>
      <c r="O239" s="2">
        <f t="shared" si="47"/>
        <v>-1.6131354788189271E-3</v>
      </c>
      <c r="P239" s="5">
        <f t="shared" si="45"/>
        <v>30628.79</v>
      </c>
      <c r="Q239" s="5"/>
      <c r="R239" s="1">
        <f t="shared" si="48"/>
        <v>6.1571257633099774E-5</v>
      </c>
      <c r="S239" s="99">
        <v>0.1</v>
      </c>
      <c r="T239" s="1">
        <f t="shared" si="44"/>
        <v>6.1571257633099779E-6</v>
      </c>
    </row>
    <row r="240" spans="1:35" ht="12.95" customHeight="1">
      <c r="A240" s="20" t="s">
        <v>87</v>
      </c>
      <c r="B240" s="99"/>
      <c r="C240" s="32">
        <v>45649.362000000001</v>
      </c>
      <c r="D240" s="32"/>
      <c r="E240" s="1">
        <f t="shared" si="42"/>
        <v>6866.9874374979881</v>
      </c>
      <c r="F240" s="1">
        <f t="shared" si="46"/>
        <v>6867</v>
      </c>
      <c r="G240" s="1">
        <f t="shared" si="43"/>
        <v>-8.7391999986721203E-3</v>
      </c>
      <c r="I240" s="1">
        <f t="shared" si="49"/>
        <v>-8.7391999986721203E-3</v>
      </c>
      <c r="N240" s="2"/>
      <c r="O240" s="2">
        <f t="shared" si="47"/>
        <v>-1.6085788578900639E-3</v>
      </c>
      <c r="P240" s="5">
        <f t="shared" si="45"/>
        <v>30630.862000000001</v>
      </c>
      <c r="Q240" s="5"/>
      <c r="R240" s="1">
        <f t="shared" si="48"/>
        <v>5.0845757853367997E-5</v>
      </c>
      <c r="S240" s="99">
        <v>0.1</v>
      </c>
      <c r="T240" s="1">
        <f t="shared" si="44"/>
        <v>5.0845757853367999E-6</v>
      </c>
    </row>
    <row r="241" spans="1:20" ht="12.95" customHeight="1">
      <c r="A241" s="20" t="s">
        <v>91</v>
      </c>
      <c r="B241" s="99"/>
      <c r="C241" s="32">
        <v>45670.243999999999</v>
      </c>
      <c r="D241" s="32"/>
      <c r="E241" s="1">
        <f t="shared" si="42"/>
        <v>6897.0050783603856</v>
      </c>
      <c r="F241" s="1">
        <f t="shared" si="46"/>
        <v>6897</v>
      </c>
      <c r="G241" s="1">
        <f t="shared" si="43"/>
        <v>3.5328000012668781E-3</v>
      </c>
      <c r="I241" s="1">
        <f t="shared" si="49"/>
        <v>3.5328000012668781E-3</v>
      </c>
      <c r="N241" s="2"/>
      <c r="O241" s="2">
        <f t="shared" si="47"/>
        <v>-1.5629118631037544E-3</v>
      </c>
      <c r="P241" s="5">
        <f t="shared" si="45"/>
        <v>30651.743999999999</v>
      </c>
      <c r="Q241" s="5"/>
      <c r="R241" s="1">
        <f t="shared" si="48"/>
        <v>2.5966279404687627E-5</v>
      </c>
      <c r="S241" s="99">
        <v>0.1</v>
      </c>
      <c r="T241" s="1">
        <f t="shared" si="44"/>
        <v>2.5966279404687628E-6</v>
      </c>
    </row>
    <row r="242" spans="1:20" ht="12.95" customHeight="1">
      <c r="A242" s="20" t="s">
        <v>129</v>
      </c>
      <c r="B242" s="99"/>
      <c r="C242" s="32">
        <v>45671.631999999998</v>
      </c>
      <c r="D242" s="32"/>
      <c r="E242" s="1">
        <f t="shared" si="42"/>
        <v>6899.000312797556</v>
      </c>
      <c r="F242" s="1">
        <v>6899</v>
      </c>
      <c r="G242" s="1">
        <f t="shared" si="43"/>
        <v>2.1759999799542129E-4</v>
      </c>
      <c r="I242" s="1">
        <f t="shared" si="49"/>
        <v>2.1759999799542129E-4</v>
      </c>
      <c r="N242" s="2"/>
      <c r="O242" s="2">
        <f t="shared" si="47"/>
        <v>-1.5598608813585536E-3</v>
      </c>
      <c r="P242" s="5">
        <f t="shared" si="45"/>
        <v>30653.131999999998</v>
      </c>
      <c r="Q242" s="5"/>
      <c r="R242" s="1">
        <f t="shared" si="48"/>
        <v>3.1593671776338056E-6</v>
      </c>
      <c r="S242" s="99">
        <v>0.1</v>
      </c>
      <c r="T242" s="1">
        <f t="shared" si="44"/>
        <v>3.1593671776338057E-7</v>
      </c>
    </row>
    <row r="243" spans="1:20" ht="12.95" customHeight="1">
      <c r="A243" s="20" t="s">
        <v>77</v>
      </c>
      <c r="B243" s="99"/>
      <c r="C243" s="32">
        <v>45672.334999999999</v>
      </c>
      <c r="D243" s="32"/>
      <c r="E243" s="1">
        <f t="shared" si="42"/>
        <v>6900.0108674152316</v>
      </c>
      <c r="F243" s="1">
        <f t="shared" ref="F243:F257" si="50">ROUND(2*E243,0)/2</f>
        <v>6900</v>
      </c>
      <c r="G243" s="1">
        <f t="shared" si="43"/>
        <v>7.5599999981932342E-3</v>
      </c>
      <c r="I243" s="1">
        <f t="shared" si="49"/>
        <v>7.5599999981932342E-3</v>
      </c>
      <c r="N243" s="2"/>
      <c r="O243" s="2">
        <f t="shared" si="47"/>
        <v>-1.5583350850753548E-3</v>
      </c>
      <c r="P243" s="5">
        <f t="shared" si="45"/>
        <v>30653.834999999999</v>
      </c>
      <c r="Q243" s="5"/>
      <c r="R243" s="1">
        <f t="shared" si="48"/>
        <v>8.3144034690766768E-5</v>
      </c>
      <c r="S243" s="99">
        <v>0.1</v>
      </c>
      <c r="T243" s="1">
        <f t="shared" si="44"/>
        <v>8.3144034690766778E-6</v>
      </c>
    </row>
    <row r="244" spans="1:20" ht="12.95" customHeight="1">
      <c r="A244" s="52" t="s">
        <v>92</v>
      </c>
      <c r="B244" s="133"/>
      <c r="C244" s="80">
        <v>45674.425000000003</v>
      </c>
      <c r="D244" s="80"/>
      <c r="E244" s="1">
        <f t="shared" si="42"/>
        <v>6903.0152189812952</v>
      </c>
      <c r="F244" s="1">
        <f t="shared" si="50"/>
        <v>6903</v>
      </c>
      <c r="G244" s="1">
        <f t="shared" si="43"/>
        <v>1.0587199998553842E-2</v>
      </c>
      <c r="I244" s="1">
        <f t="shared" si="49"/>
        <v>1.0587199998553842E-2</v>
      </c>
      <c r="N244" s="2"/>
      <c r="O244" s="2">
        <f t="shared" si="47"/>
        <v>-1.5537564745833621E-3</v>
      </c>
      <c r="P244" s="5">
        <f t="shared" si="45"/>
        <v>30655.925000000003</v>
      </c>
      <c r="Q244" s="5"/>
      <c r="R244" s="1">
        <f t="shared" si="48"/>
        <v>1.4740282408261219E-4</v>
      </c>
      <c r="S244" s="99">
        <v>0.1</v>
      </c>
      <c r="T244" s="1">
        <f t="shared" si="44"/>
        <v>1.474028240826122E-5</v>
      </c>
    </row>
    <row r="245" spans="1:20" ht="12.95" customHeight="1">
      <c r="A245" s="52" t="s">
        <v>93</v>
      </c>
      <c r="B245" s="133"/>
      <c r="C245" s="80">
        <v>45681.37</v>
      </c>
      <c r="D245" s="80"/>
      <c r="E245" s="1">
        <f t="shared" si="42"/>
        <v>6912.9985786110892</v>
      </c>
      <c r="F245" s="1">
        <f t="shared" si="50"/>
        <v>6913</v>
      </c>
      <c r="G245" s="1">
        <f t="shared" si="43"/>
        <v>-9.8879999859491363E-4</v>
      </c>
      <c r="I245" s="1">
        <f t="shared" si="49"/>
        <v>-9.8879999859491363E-4</v>
      </c>
      <c r="N245" s="2"/>
      <c r="O245" s="2">
        <f t="shared" si="47"/>
        <v>-1.5384812051507596E-3</v>
      </c>
      <c r="P245" s="5">
        <f t="shared" si="45"/>
        <v>30662.870000000003</v>
      </c>
      <c r="Q245" s="5"/>
      <c r="R245" s="1">
        <f t="shared" si="48"/>
        <v>3.0214942884069061E-7</v>
      </c>
      <c r="S245" s="99">
        <v>0.1</v>
      </c>
      <c r="T245" s="1">
        <f t="shared" si="44"/>
        <v>3.0214942884069063E-8</v>
      </c>
    </row>
    <row r="246" spans="1:20" ht="12.95" customHeight="1">
      <c r="A246" s="52" t="s">
        <v>94</v>
      </c>
      <c r="B246" s="133"/>
      <c r="C246" s="80">
        <v>45916.502</v>
      </c>
      <c r="D246" s="80"/>
      <c r="E246" s="1">
        <f t="shared" si="42"/>
        <v>7250.9981922141005</v>
      </c>
      <c r="F246" s="1">
        <f t="shared" si="50"/>
        <v>7251</v>
      </c>
      <c r="G246" s="1">
        <f t="shared" si="43"/>
        <v>-1.2576000008266419E-3</v>
      </c>
      <c r="I246" s="1">
        <f t="shared" si="49"/>
        <v>-1.2576000008266419E-3</v>
      </c>
      <c r="N246" s="2"/>
      <c r="O246" s="2">
        <f t="shared" si="47"/>
        <v>-1.0102025595620677E-3</v>
      </c>
      <c r="P246" s="5">
        <f t="shared" si="45"/>
        <v>30898.002</v>
      </c>
      <c r="Q246" s="5"/>
      <c r="R246" s="1">
        <f t="shared" si="48"/>
        <v>6.1205493944258472E-8</v>
      </c>
      <c r="S246" s="99">
        <v>0.1</v>
      </c>
      <c r="T246" s="1">
        <f t="shared" si="44"/>
        <v>6.1205493944258475E-9</v>
      </c>
    </row>
    <row r="247" spans="1:20" ht="12.95" customHeight="1">
      <c r="A247" s="52" t="s">
        <v>94</v>
      </c>
      <c r="B247" s="133"/>
      <c r="C247" s="80">
        <v>45916.502</v>
      </c>
      <c r="D247" s="80"/>
      <c r="E247" s="1">
        <f t="shared" si="42"/>
        <v>7250.9981922141005</v>
      </c>
      <c r="F247" s="1">
        <f t="shared" si="50"/>
        <v>7251</v>
      </c>
      <c r="G247" s="1">
        <f t="shared" si="43"/>
        <v>-1.2576000008266419E-3</v>
      </c>
      <c r="I247" s="1">
        <f t="shared" si="49"/>
        <v>-1.2576000008266419E-3</v>
      </c>
      <c r="N247" s="2"/>
      <c r="O247" s="2">
        <f t="shared" si="47"/>
        <v>-1.0102025595620677E-3</v>
      </c>
      <c r="P247" s="5">
        <f t="shared" si="45"/>
        <v>30898.002</v>
      </c>
      <c r="Q247" s="5"/>
      <c r="R247" s="1">
        <f t="shared" si="48"/>
        <v>6.1205493944258472E-8</v>
      </c>
      <c r="S247" s="99">
        <v>0.1</v>
      </c>
      <c r="T247" s="1">
        <f t="shared" si="44"/>
        <v>6.1205493944258475E-9</v>
      </c>
    </row>
    <row r="248" spans="1:20" ht="12.95" customHeight="1">
      <c r="A248" s="52" t="s">
        <v>95</v>
      </c>
      <c r="B248" s="133"/>
      <c r="C248" s="80">
        <v>45932.514999999999</v>
      </c>
      <c r="D248" s="80"/>
      <c r="E248" s="1">
        <f t="shared" si="42"/>
        <v>7274.0167001697364</v>
      </c>
      <c r="F248" s="1">
        <f t="shared" si="50"/>
        <v>7274</v>
      </c>
      <c r="G248" s="1">
        <f t="shared" si="43"/>
        <v>1.1617600001045503E-2</v>
      </c>
      <c r="I248" s="1">
        <f t="shared" si="49"/>
        <v>1.1617600001045503E-2</v>
      </c>
      <c r="N248" s="2"/>
      <c r="O248" s="2">
        <f t="shared" si="47"/>
        <v>-9.7340932965429144E-4</v>
      </c>
      <c r="P248" s="5">
        <f t="shared" si="45"/>
        <v>30914.014999999999</v>
      </c>
      <c r="Q248" s="5"/>
      <c r="R248" s="1">
        <f t="shared" si="48"/>
        <v>1.5853351596576928E-4</v>
      </c>
      <c r="S248" s="99">
        <v>0.1</v>
      </c>
      <c r="T248" s="1">
        <f t="shared" si="44"/>
        <v>1.5853351596576928E-5</v>
      </c>
    </row>
    <row r="249" spans="1:20" ht="12.95" customHeight="1">
      <c r="A249" s="20" t="s">
        <v>96</v>
      </c>
      <c r="B249" s="99"/>
      <c r="C249" s="32">
        <v>45946.415000000001</v>
      </c>
      <c r="D249" s="80"/>
      <c r="E249" s="1">
        <f t="shared" si="42"/>
        <v>7293.9977943172044</v>
      </c>
      <c r="F249" s="1">
        <f t="shared" si="50"/>
        <v>7294</v>
      </c>
      <c r="G249" s="1">
        <f t="shared" si="43"/>
        <v>-1.5343999984906986E-3</v>
      </c>
      <c r="I249" s="1">
        <f t="shared" si="49"/>
        <v>-1.5343999984906986E-3</v>
      </c>
      <c r="N249" s="2"/>
      <c r="O249" s="2">
        <f t="shared" si="47"/>
        <v>-9.4132766565261945E-4</v>
      </c>
      <c r="P249" s="5">
        <f t="shared" si="45"/>
        <v>30927.915000000001</v>
      </c>
      <c r="Q249" s="5"/>
      <c r="R249" s="1">
        <f t="shared" si="48"/>
        <v>3.517347919780014E-7</v>
      </c>
      <c r="S249" s="99">
        <v>0.1</v>
      </c>
      <c r="T249" s="1">
        <f t="shared" si="44"/>
        <v>3.5173479197800144E-8</v>
      </c>
    </row>
    <row r="250" spans="1:20" ht="12.95" customHeight="1">
      <c r="A250" s="52" t="s">
        <v>44</v>
      </c>
      <c r="B250" s="133"/>
      <c r="C250" s="80">
        <v>45962.766199999998</v>
      </c>
      <c r="D250" s="80"/>
      <c r="E250" s="1">
        <f t="shared" si="42"/>
        <v>7317.5024609808006</v>
      </c>
      <c r="F250" s="1">
        <f t="shared" si="50"/>
        <v>7317.5</v>
      </c>
      <c r="G250" s="1">
        <f t="shared" si="43"/>
        <v>1.7119999974966049E-3</v>
      </c>
      <c r="J250" s="1">
        <f t="shared" ref="J250:J255" si="51">G250</f>
        <v>1.7119999974966049E-3</v>
      </c>
      <c r="N250" s="2"/>
      <c r="O250" s="2">
        <f t="shared" si="47"/>
        <v>-9.035276417890363E-4</v>
      </c>
      <c r="P250" s="5">
        <f t="shared" si="45"/>
        <v>30944.266199999998</v>
      </c>
      <c r="Q250" s="5"/>
      <c r="R250" s="1">
        <f t="shared" si="48"/>
        <v>6.8409848318671194E-6</v>
      </c>
      <c r="S250" s="99">
        <v>1</v>
      </c>
      <c r="T250" s="1">
        <f t="shared" si="44"/>
        <v>6.8409848318671194E-6</v>
      </c>
    </row>
    <row r="251" spans="1:20" ht="12.95" customHeight="1">
      <c r="A251" s="52" t="s">
        <v>89</v>
      </c>
      <c r="B251" s="133" t="s">
        <v>66</v>
      </c>
      <c r="C251" s="80">
        <v>45962.766199999998</v>
      </c>
      <c r="D251" s="80"/>
      <c r="E251" s="1">
        <f t="shared" si="42"/>
        <v>7317.5024609808006</v>
      </c>
      <c r="F251" s="1">
        <f t="shared" si="50"/>
        <v>7317.5</v>
      </c>
      <c r="G251" s="1">
        <f t="shared" si="43"/>
        <v>1.7119999974966049E-3</v>
      </c>
      <c r="J251" s="1">
        <f t="shared" si="51"/>
        <v>1.7119999974966049E-3</v>
      </c>
      <c r="N251" s="2"/>
      <c r="O251" s="2">
        <f t="shared" si="47"/>
        <v>-9.035276417890363E-4</v>
      </c>
      <c r="P251" s="5">
        <f t="shared" si="45"/>
        <v>30944.266199999998</v>
      </c>
      <c r="Q251" s="5"/>
      <c r="R251" s="1">
        <f t="shared" si="48"/>
        <v>6.8409848318671194E-6</v>
      </c>
      <c r="S251" s="99">
        <v>1</v>
      </c>
      <c r="T251" s="1">
        <f t="shared" si="44"/>
        <v>6.8409848318671194E-6</v>
      </c>
    </row>
    <row r="252" spans="1:20" ht="12.95" customHeight="1">
      <c r="A252" s="52" t="s">
        <v>44</v>
      </c>
      <c r="B252" s="133"/>
      <c r="C252" s="80">
        <v>45963.807800000002</v>
      </c>
      <c r="D252" s="80"/>
      <c r="E252" s="1">
        <f t="shared" si="42"/>
        <v>7318.9997493019573</v>
      </c>
      <c r="F252" s="1">
        <f t="shared" si="50"/>
        <v>7319</v>
      </c>
      <c r="G252" s="1">
        <f t="shared" si="43"/>
        <v>-1.7439999646740034E-4</v>
      </c>
      <c r="J252" s="1">
        <f t="shared" si="51"/>
        <v>-1.7439999646740034E-4</v>
      </c>
      <c r="N252" s="2"/>
      <c r="O252" s="2">
        <f t="shared" si="47"/>
        <v>-9.0111105667589446E-4</v>
      </c>
      <c r="P252" s="5">
        <f t="shared" si="45"/>
        <v>30945.307800000002</v>
      </c>
      <c r="Q252" s="5"/>
      <c r="R252" s="1">
        <f t="shared" si="48"/>
        <v>5.281089650293536E-7</v>
      </c>
      <c r="S252" s="99">
        <v>1</v>
      </c>
      <c r="T252" s="1">
        <f t="shared" si="44"/>
        <v>5.281089650293536E-7</v>
      </c>
    </row>
    <row r="253" spans="1:20" ht="12.95" customHeight="1">
      <c r="A253" s="52" t="s">
        <v>89</v>
      </c>
      <c r="B253" s="133"/>
      <c r="C253" s="80">
        <v>45963.807800000002</v>
      </c>
      <c r="D253" s="80"/>
      <c r="E253" s="1">
        <f t="shared" si="42"/>
        <v>7318.9997493019573</v>
      </c>
      <c r="F253" s="1">
        <f t="shared" si="50"/>
        <v>7319</v>
      </c>
      <c r="G253" s="1">
        <f t="shared" si="43"/>
        <v>-1.7439999646740034E-4</v>
      </c>
      <c r="J253" s="1">
        <f t="shared" si="51"/>
        <v>-1.7439999646740034E-4</v>
      </c>
      <c r="N253" s="2"/>
      <c r="O253" s="2">
        <f t="shared" si="47"/>
        <v>-9.0111105667589446E-4</v>
      </c>
      <c r="P253" s="5">
        <f t="shared" si="45"/>
        <v>30945.307800000002</v>
      </c>
      <c r="Q253" s="5"/>
      <c r="R253" s="1">
        <f t="shared" si="48"/>
        <v>5.281089650293536E-7</v>
      </c>
      <c r="S253" s="99">
        <v>1</v>
      </c>
      <c r="T253" s="1">
        <f t="shared" si="44"/>
        <v>5.281089650293536E-7</v>
      </c>
    </row>
    <row r="254" spans="1:20" ht="12.95" customHeight="1">
      <c r="A254" s="52" t="s">
        <v>44</v>
      </c>
      <c r="B254" s="133"/>
      <c r="C254" s="80">
        <v>45975.633099999999</v>
      </c>
      <c r="D254" s="80"/>
      <c r="E254" s="1">
        <f t="shared" si="42"/>
        <v>7335.9984854618106</v>
      </c>
      <c r="F254" s="1">
        <f t="shared" si="50"/>
        <v>7336</v>
      </c>
      <c r="G254" s="1">
        <f t="shared" si="43"/>
        <v>-1.0536000045249239E-3</v>
      </c>
      <c r="J254" s="1">
        <f t="shared" si="51"/>
        <v>-1.0536000045249239E-3</v>
      </c>
      <c r="N254" s="2"/>
      <c r="O254" s="2">
        <f t="shared" si="47"/>
        <v>-8.7369107484915141E-4</v>
      </c>
      <c r="P254" s="5">
        <f t="shared" si="45"/>
        <v>30957.133099999999</v>
      </c>
      <c r="Q254" s="5"/>
      <c r="R254" s="1">
        <f t="shared" si="48"/>
        <v>3.2367222977082038E-8</v>
      </c>
      <c r="S254" s="99">
        <v>1</v>
      </c>
      <c r="T254" s="1">
        <f t="shared" si="44"/>
        <v>3.2367222977082038E-8</v>
      </c>
    </row>
    <row r="255" spans="1:20" ht="12.95" customHeight="1">
      <c r="A255" s="52" t="s">
        <v>89</v>
      </c>
      <c r="B255" s="133"/>
      <c r="C255" s="80">
        <v>45975.633099999999</v>
      </c>
      <c r="D255" s="80"/>
      <c r="E255" s="1">
        <f t="shared" si="42"/>
        <v>7335.9984854618106</v>
      </c>
      <c r="F255" s="1">
        <f t="shared" si="50"/>
        <v>7336</v>
      </c>
      <c r="G255" s="1">
        <f t="shared" si="43"/>
        <v>-1.0536000045249239E-3</v>
      </c>
      <c r="J255" s="1">
        <f t="shared" si="51"/>
        <v>-1.0536000045249239E-3</v>
      </c>
      <c r="N255" s="2"/>
      <c r="O255" s="2">
        <f t="shared" si="47"/>
        <v>-8.7369107484915141E-4</v>
      </c>
      <c r="P255" s="5">
        <f t="shared" si="45"/>
        <v>30957.133099999999</v>
      </c>
      <c r="Q255" s="5"/>
      <c r="R255" s="1">
        <f t="shared" si="48"/>
        <v>3.2367222977082038E-8</v>
      </c>
      <c r="S255" s="99">
        <v>1</v>
      </c>
      <c r="T255" s="1">
        <f t="shared" si="44"/>
        <v>3.2367222977082038E-8</v>
      </c>
    </row>
    <row r="256" spans="1:20" ht="12.95" customHeight="1">
      <c r="A256" s="52" t="s">
        <v>97</v>
      </c>
      <c r="B256" s="133"/>
      <c r="C256" s="80">
        <v>45976.347000000002</v>
      </c>
      <c r="D256" s="80"/>
      <c r="E256" s="1">
        <f t="shared" si="42"/>
        <v>7337.024708707273</v>
      </c>
      <c r="F256" s="1">
        <f t="shared" si="50"/>
        <v>7337</v>
      </c>
      <c r="G256" s="1">
        <f t="shared" si="43"/>
        <v>1.7188799996802118E-2</v>
      </c>
      <c r="I256" s="1">
        <f>G256</f>
        <v>1.7188799996802118E-2</v>
      </c>
      <c r="N256" s="2"/>
      <c r="O256" s="2">
        <f t="shared" si="47"/>
        <v>-8.7207630227810126E-4</v>
      </c>
      <c r="P256" s="5">
        <f t="shared" si="45"/>
        <v>30957.847000000002</v>
      </c>
      <c r="Q256" s="5"/>
      <c r="R256" s="1">
        <f t="shared" si="48"/>
        <v>3.2619525269067756E-4</v>
      </c>
      <c r="S256" s="99">
        <v>0.1</v>
      </c>
      <c r="T256" s="1">
        <f t="shared" si="44"/>
        <v>3.2619525269067758E-5</v>
      </c>
    </row>
    <row r="257" spans="1:20" ht="12.95" customHeight="1">
      <c r="A257" s="52" t="s">
        <v>96</v>
      </c>
      <c r="B257" s="133"/>
      <c r="C257" s="80">
        <v>46003.462</v>
      </c>
      <c r="D257" s="80"/>
      <c r="E257" s="1">
        <f t="shared" si="42"/>
        <v>7376.002217182704</v>
      </c>
      <c r="F257" s="1">
        <f t="shared" si="50"/>
        <v>7376</v>
      </c>
      <c r="G257" s="1">
        <f t="shared" si="43"/>
        <v>1.5424000011989847E-3</v>
      </c>
      <c r="I257" s="1">
        <f>G257</f>
        <v>1.5424000011989847E-3</v>
      </c>
      <c r="N257" s="2"/>
      <c r="O257" s="2">
        <f t="shared" si="47"/>
        <v>-8.089413584956703E-4</v>
      </c>
      <c r="P257" s="5">
        <f t="shared" si="45"/>
        <v>30984.962</v>
      </c>
      <c r="Q257" s="5"/>
      <c r="R257" s="1">
        <f t="shared" si="48"/>
        <v>5.5288061898107086E-6</v>
      </c>
      <c r="S257" s="99">
        <v>0.1</v>
      </c>
      <c r="T257" s="1">
        <f t="shared" si="44"/>
        <v>5.5288061898107086E-7</v>
      </c>
    </row>
    <row r="258" spans="1:20" ht="12.95" customHeight="1">
      <c r="A258" s="52" t="s">
        <v>129</v>
      </c>
      <c r="B258" s="133"/>
      <c r="C258" s="80">
        <v>46016.67</v>
      </c>
      <c r="D258" s="80"/>
      <c r="E258" s="1">
        <f t="shared" si="42"/>
        <v>7394.9885690891579</v>
      </c>
      <c r="F258" s="1">
        <v>7395</v>
      </c>
      <c r="G258" s="1">
        <f t="shared" si="43"/>
        <v>-7.9519999999320135E-3</v>
      </c>
      <c r="I258" s="1">
        <f>G258</f>
        <v>-7.9519999999320135E-3</v>
      </c>
      <c r="N258" s="2"/>
      <c r="O258" s="2">
        <f t="shared" si="47"/>
        <v>-7.780711214672633E-4</v>
      </c>
      <c r="P258" s="5">
        <f t="shared" si="45"/>
        <v>30998.17</v>
      </c>
      <c r="Q258" s="5"/>
      <c r="R258" s="1">
        <f t="shared" si="48"/>
        <v>5.146525555327051E-5</v>
      </c>
      <c r="S258" s="99">
        <v>0.1</v>
      </c>
      <c r="T258" s="1">
        <f t="shared" si="44"/>
        <v>5.1465255553270515E-6</v>
      </c>
    </row>
    <row r="259" spans="1:20" ht="12.95" customHeight="1">
      <c r="A259" s="52" t="s">
        <v>44</v>
      </c>
      <c r="B259" s="133"/>
      <c r="C259" s="81">
        <v>46025.71</v>
      </c>
      <c r="D259" s="80"/>
      <c r="E259" s="1">
        <f t="shared" si="42"/>
        <v>7407.9834677289491</v>
      </c>
      <c r="F259" s="1">
        <f>ROUND(2*E259,0)/2</f>
        <v>7408</v>
      </c>
      <c r="G259" s="1">
        <f t="shared" si="43"/>
        <v>-1.1500799999339506E-2</v>
      </c>
      <c r="J259" s="1">
        <f>G259</f>
        <v>-1.1500799999339506E-2</v>
      </c>
      <c r="N259" s="2"/>
      <c r="O259" s="2">
        <f t="shared" si="47"/>
        <v>-7.5690703007283162E-4</v>
      </c>
      <c r="P259" s="5">
        <f t="shared" si="45"/>
        <v>31007.21</v>
      </c>
      <c r="Q259" s="5"/>
      <c r="R259" s="1">
        <f t="shared" si="48"/>
        <v>1.1543123613505789E-4</v>
      </c>
      <c r="S259" s="99">
        <v>1</v>
      </c>
      <c r="T259" s="1">
        <f t="shared" si="44"/>
        <v>1.1543123613505789E-4</v>
      </c>
    </row>
    <row r="260" spans="1:20" ht="12.95" customHeight="1">
      <c r="A260" s="52" t="s">
        <v>89</v>
      </c>
      <c r="B260" s="133"/>
      <c r="C260" s="80">
        <v>46025.720999999998</v>
      </c>
      <c r="D260" s="80"/>
      <c r="E260" s="1">
        <f t="shared" si="42"/>
        <v>7407.9992801056105</v>
      </c>
      <c r="F260" s="1">
        <f>ROUND(2*E260,0)/2</f>
        <v>7408</v>
      </c>
      <c r="G260" s="1">
        <f t="shared" si="43"/>
        <v>-5.0080000073648989E-4</v>
      </c>
      <c r="J260" s="1">
        <f>G260</f>
        <v>-5.0080000073648989E-4</v>
      </c>
      <c r="N260" s="2"/>
      <c r="O260" s="2">
        <f t="shared" si="47"/>
        <v>-7.5690703007283162E-4</v>
      </c>
      <c r="P260" s="5">
        <f t="shared" si="45"/>
        <v>31007.220999999998</v>
      </c>
      <c r="Q260" s="5"/>
      <c r="R260" s="1">
        <f t="shared" si="48"/>
        <v>6.5590810475485803E-8</v>
      </c>
      <c r="S260" s="99">
        <v>1</v>
      </c>
      <c r="T260" s="1">
        <f t="shared" si="44"/>
        <v>6.5590810475485803E-8</v>
      </c>
    </row>
    <row r="261" spans="1:20" ht="12.95" customHeight="1">
      <c r="A261" s="76" t="s">
        <v>853</v>
      </c>
      <c r="B261" s="134" t="s">
        <v>127</v>
      </c>
      <c r="C261" s="81">
        <v>46047.298000000003</v>
      </c>
      <c r="D261" s="81" t="s">
        <v>149</v>
      </c>
      <c r="E261" s="32">
        <f t="shared" si="42"/>
        <v>7439.0159756753919</v>
      </c>
      <c r="F261" s="1">
        <f>ROUND(2*E261,0)/2</f>
        <v>7439</v>
      </c>
      <c r="G261" s="1">
        <f t="shared" si="43"/>
        <v>1.1113599997770507E-2</v>
      </c>
      <c r="H261" s="1">
        <f>G261</f>
        <v>1.1113599997770507E-2</v>
      </c>
      <c r="N261" s="2">
        <f ca="1">+C$11+C$12*F261</f>
        <v>-3.6685054685334374E-2</v>
      </c>
      <c r="O261" s="2">
        <f t="shared" si="47"/>
        <v>-7.0629995211323859E-4</v>
      </c>
      <c r="P261" s="5">
        <f t="shared" si="45"/>
        <v>31028.798000000003</v>
      </c>
      <c r="Q261" s="5"/>
      <c r="R261" s="1">
        <f>+(O261-I261)^2</f>
        <v>4.988596223551631E-7</v>
      </c>
      <c r="S261" s="99">
        <v>0.1</v>
      </c>
      <c r="T261" s="1">
        <f t="shared" si="44"/>
        <v>4.9885962235516315E-8</v>
      </c>
    </row>
    <row r="262" spans="1:20" ht="12.95" customHeight="1">
      <c r="A262" s="76" t="s">
        <v>853</v>
      </c>
      <c r="B262" s="134" t="s">
        <v>127</v>
      </c>
      <c r="C262" s="81">
        <v>46047.302000000003</v>
      </c>
      <c r="D262" s="81" t="s">
        <v>149</v>
      </c>
      <c r="E262" s="32">
        <f t="shared" si="42"/>
        <v>7439.0217256305441</v>
      </c>
      <c r="F262" s="1">
        <f>ROUND(2*E262,0)/2</f>
        <v>7439</v>
      </c>
      <c r="G262" s="1">
        <f t="shared" si="43"/>
        <v>1.5113599998585414E-2</v>
      </c>
      <c r="H262" s="1">
        <f>G262</f>
        <v>1.5113599998585414E-2</v>
      </c>
      <c r="N262" s="2">
        <f ca="1">+C$11+C$12*F262</f>
        <v>-3.6685054685334374E-2</v>
      </c>
      <c r="O262" s="2">
        <f t="shared" si="47"/>
        <v>-7.0629995211323859E-4</v>
      </c>
      <c r="P262" s="5">
        <f t="shared" si="45"/>
        <v>31028.802000000003</v>
      </c>
      <c r="Q262" s="5"/>
      <c r="R262" s="1">
        <f>+(O262-I262)^2</f>
        <v>4.988596223551631E-7</v>
      </c>
      <c r="S262" s="99">
        <v>0.1</v>
      </c>
      <c r="T262" s="1">
        <f t="shared" si="44"/>
        <v>4.9885962235516315E-8</v>
      </c>
    </row>
    <row r="263" spans="1:20" ht="12.95" customHeight="1">
      <c r="A263" s="52" t="s">
        <v>129</v>
      </c>
      <c r="B263" s="133"/>
      <c r="C263" s="80">
        <v>46048.690999999999</v>
      </c>
      <c r="D263" s="80"/>
      <c r="E263" s="1">
        <f t="shared" si="42"/>
        <v>7441.018397556496</v>
      </c>
      <c r="F263" s="1">
        <v>7441</v>
      </c>
      <c r="G263" s="1">
        <f t="shared" si="43"/>
        <v>1.2798399999155663E-2</v>
      </c>
      <c r="I263" s="1">
        <f t="shared" ref="I263:I274" si="52">G263</f>
        <v>1.2798399999155663E-2</v>
      </c>
      <c r="N263" s="2"/>
      <c r="O263" s="2">
        <f t="shared" si="47"/>
        <v>-7.030282603084732E-4</v>
      </c>
      <c r="P263" s="5">
        <f t="shared" si="45"/>
        <v>31030.190999999999</v>
      </c>
      <c r="Q263" s="5"/>
      <c r="R263" s="1">
        <f t="shared" ref="R263:R294" si="53">+(O263-G263)^2</f>
        <v>1.8228856504545681E-4</v>
      </c>
      <c r="S263" s="99">
        <v>0.1</v>
      </c>
      <c r="T263" s="1">
        <f t="shared" si="44"/>
        <v>1.8228856504545682E-5</v>
      </c>
    </row>
    <row r="264" spans="1:20" ht="12.95" customHeight="1">
      <c r="A264" s="52" t="s">
        <v>129</v>
      </c>
      <c r="B264" s="133"/>
      <c r="C264" s="80">
        <v>46071.633000000002</v>
      </c>
      <c r="D264" s="80"/>
      <c r="E264" s="1">
        <f t="shared" si="42"/>
        <v>7473.9972653213317</v>
      </c>
      <c r="F264" s="1">
        <v>7474</v>
      </c>
      <c r="G264" s="1">
        <f t="shared" si="43"/>
        <v>-1.9023999993805774E-3</v>
      </c>
      <c r="I264" s="1">
        <f t="shared" si="52"/>
        <v>-1.9023999993805774E-3</v>
      </c>
      <c r="N264" s="2"/>
      <c r="O264" s="2">
        <f t="shared" si="47"/>
        <v>-6.4892776244921888E-4</v>
      </c>
      <c r="P264" s="5">
        <f t="shared" si="45"/>
        <v>31053.133000000002</v>
      </c>
      <c r="Q264" s="5"/>
      <c r="R264" s="1">
        <f t="shared" si="53"/>
        <v>1.5711926487577037E-6</v>
      </c>
      <c r="S264" s="99">
        <v>0.1</v>
      </c>
      <c r="T264" s="1">
        <f t="shared" si="44"/>
        <v>1.5711926487577039E-7</v>
      </c>
    </row>
    <row r="265" spans="1:20" ht="12.95" customHeight="1">
      <c r="A265" s="52" t="s">
        <v>129</v>
      </c>
      <c r="B265" s="133"/>
      <c r="C265" s="80">
        <v>46078.59</v>
      </c>
      <c r="D265" s="80"/>
      <c r="E265" s="1">
        <f t="shared" si="42"/>
        <v>7483.9978748165704</v>
      </c>
      <c r="F265" s="1">
        <v>7484</v>
      </c>
      <c r="G265" s="1">
        <f t="shared" si="43"/>
        <v>-1.4784000013605691E-3</v>
      </c>
      <c r="I265" s="1">
        <f t="shared" si="52"/>
        <v>-1.4784000013605691E-3</v>
      </c>
      <c r="N265" s="2"/>
      <c r="O265" s="2">
        <f t="shared" si="47"/>
        <v>-6.3248989666964388E-4</v>
      </c>
      <c r="P265" s="5">
        <f t="shared" si="45"/>
        <v>31060.089999999997</v>
      </c>
      <c r="Q265" s="5"/>
      <c r="R265" s="1">
        <f t="shared" si="53"/>
        <v>7.1556390521821211E-7</v>
      </c>
      <c r="S265" s="99">
        <v>0.1</v>
      </c>
      <c r="T265" s="1">
        <f t="shared" si="44"/>
        <v>7.1556390521821219E-8</v>
      </c>
    </row>
    <row r="266" spans="1:20" ht="12.95" customHeight="1">
      <c r="A266" s="52" t="s">
        <v>99</v>
      </c>
      <c r="B266" s="133"/>
      <c r="C266" s="80">
        <v>46090.411999999997</v>
      </c>
      <c r="D266" s="80"/>
      <c r="E266" s="1">
        <f t="shared" si="42"/>
        <v>7500.9918672634294</v>
      </c>
      <c r="F266" s="1">
        <f t="shared" ref="F266:F277" si="54">ROUND(2*E266,0)/2</f>
        <v>7501</v>
      </c>
      <c r="G266" s="1">
        <f t="shared" si="43"/>
        <v>-5.6576000060886145E-3</v>
      </c>
      <c r="I266" s="1">
        <f t="shared" si="52"/>
        <v>-5.6576000060886145E-3</v>
      </c>
      <c r="N266" s="2"/>
      <c r="O266" s="2">
        <f t="shared" si="47"/>
        <v>-6.0449879702271624E-4</v>
      </c>
      <c r="P266" s="5">
        <f t="shared" si="45"/>
        <v>31071.911999999997</v>
      </c>
      <c r="Q266" s="5"/>
      <c r="R266" s="1">
        <f t="shared" si="53"/>
        <v>2.5533831829063242E-5</v>
      </c>
      <c r="S266" s="99">
        <v>0.1</v>
      </c>
      <c r="T266" s="1">
        <f t="shared" si="44"/>
        <v>2.5533831829063246E-6</v>
      </c>
    </row>
    <row r="267" spans="1:20" ht="12.95" customHeight="1">
      <c r="A267" s="52" t="s">
        <v>94</v>
      </c>
      <c r="B267" s="133"/>
      <c r="C267" s="80">
        <v>46268.500999999997</v>
      </c>
      <c r="D267" s="80"/>
      <c r="E267" s="1">
        <f t="shared" si="42"/>
        <v>7756.9928079560923</v>
      </c>
      <c r="F267" s="1">
        <f t="shared" si="54"/>
        <v>7757</v>
      </c>
      <c r="G267" s="1">
        <f t="shared" si="43"/>
        <v>-5.0032000071951188E-3</v>
      </c>
      <c r="I267" s="1">
        <f t="shared" si="52"/>
        <v>-5.0032000071951188E-3</v>
      </c>
      <c r="N267" s="2"/>
      <c r="O267" s="2">
        <f t="shared" si="47"/>
        <v>-1.758709217304557E-4</v>
      </c>
      <c r="P267" s="5">
        <f t="shared" si="45"/>
        <v>31250.000999999997</v>
      </c>
      <c r="Q267" s="5"/>
      <c r="R267" s="1">
        <f t="shared" si="53"/>
        <v>2.3303106099373099E-5</v>
      </c>
      <c r="S267" s="99">
        <v>0.1</v>
      </c>
      <c r="T267" s="1">
        <f t="shared" si="44"/>
        <v>2.3303106099373099E-6</v>
      </c>
    </row>
    <row r="268" spans="1:20" ht="12.95" customHeight="1">
      <c r="A268" s="52" t="s">
        <v>94</v>
      </c>
      <c r="B268" s="133"/>
      <c r="C268" s="80">
        <v>46268.500999999997</v>
      </c>
      <c r="D268" s="80"/>
      <c r="E268" s="1">
        <f t="shared" si="42"/>
        <v>7756.9928079560923</v>
      </c>
      <c r="F268" s="1">
        <f t="shared" si="54"/>
        <v>7757</v>
      </c>
      <c r="G268" s="1">
        <f t="shared" si="43"/>
        <v>-5.0032000071951188E-3</v>
      </c>
      <c r="I268" s="1">
        <f t="shared" si="52"/>
        <v>-5.0032000071951188E-3</v>
      </c>
      <c r="N268" s="2"/>
      <c r="O268" s="2">
        <f t="shared" si="47"/>
        <v>-1.758709217304557E-4</v>
      </c>
      <c r="P268" s="5">
        <f t="shared" si="45"/>
        <v>31250.000999999997</v>
      </c>
      <c r="Q268" s="5"/>
      <c r="R268" s="1">
        <f t="shared" si="53"/>
        <v>2.3303106099373099E-5</v>
      </c>
      <c r="S268" s="99">
        <v>0.1</v>
      </c>
      <c r="T268" s="1">
        <f t="shared" si="44"/>
        <v>2.3303106099373099E-6</v>
      </c>
    </row>
    <row r="269" spans="1:20" ht="12.95" customHeight="1">
      <c r="A269" s="52" t="s">
        <v>94</v>
      </c>
      <c r="B269" s="133"/>
      <c r="C269" s="80">
        <v>46268.502</v>
      </c>
      <c r="D269" s="80"/>
      <c r="E269" s="1">
        <f t="shared" si="42"/>
        <v>7756.9942454448847</v>
      </c>
      <c r="F269" s="1">
        <f t="shared" si="54"/>
        <v>7757</v>
      </c>
      <c r="G269" s="1">
        <f t="shared" si="43"/>
        <v>-4.0032000033534132E-3</v>
      </c>
      <c r="I269" s="1">
        <f t="shared" si="52"/>
        <v>-4.0032000033534132E-3</v>
      </c>
      <c r="N269" s="2"/>
      <c r="O269" s="2">
        <f t="shared" si="47"/>
        <v>-1.758709217304557E-4</v>
      </c>
      <c r="P269" s="5">
        <f t="shared" si="45"/>
        <v>31250.002</v>
      </c>
      <c r="Q269" s="5"/>
      <c r="R269" s="1">
        <f t="shared" si="53"/>
        <v>1.4648447899036832E-5</v>
      </c>
      <c r="S269" s="99">
        <v>0.1</v>
      </c>
      <c r="T269" s="1">
        <f t="shared" si="44"/>
        <v>1.4648447899036832E-6</v>
      </c>
    </row>
    <row r="270" spans="1:20" ht="12.95" customHeight="1">
      <c r="A270" s="52" t="s">
        <v>94</v>
      </c>
      <c r="B270" s="133"/>
      <c r="C270" s="80">
        <v>46298.413</v>
      </c>
      <c r="D270" s="80"/>
      <c r="E270" s="1">
        <f t="shared" si="42"/>
        <v>7799.9909725704138</v>
      </c>
      <c r="F270" s="1">
        <f t="shared" si="54"/>
        <v>7800</v>
      </c>
      <c r="G270" s="1">
        <f t="shared" si="43"/>
        <v>-6.2800000014249235E-3</v>
      </c>
      <c r="I270" s="1">
        <f t="shared" si="52"/>
        <v>-6.2800000014249235E-3</v>
      </c>
      <c r="N270" s="2"/>
      <c r="O270" s="2">
        <f t="shared" si="47"/>
        <v>-1.0256594527855052E-4</v>
      </c>
      <c r="P270" s="5">
        <f t="shared" si="45"/>
        <v>31279.913</v>
      </c>
      <c r="Q270" s="5"/>
      <c r="R270" s="1">
        <f t="shared" si="53"/>
        <v>3.8160691518037033E-5</v>
      </c>
      <c r="S270" s="99">
        <v>0.1</v>
      </c>
      <c r="T270" s="1">
        <f t="shared" si="44"/>
        <v>3.8160691518037032E-6</v>
      </c>
    </row>
    <row r="271" spans="1:20" ht="12.95" customHeight="1">
      <c r="A271" s="52" t="s">
        <v>94</v>
      </c>
      <c r="B271" s="133"/>
      <c r="C271" s="80">
        <v>46298.421000000002</v>
      </c>
      <c r="D271" s="80"/>
      <c r="E271" s="1">
        <f t="shared" si="42"/>
        <v>7800.0024724807163</v>
      </c>
      <c r="F271" s="1">
        <f t="shared" si="54"/>
        <v>7800</v>
      </c>
      <c r="G271" s="1">
        <f t="shared" si="43"/>
        <v>1.720000000204891E-3</v>
      </c>
      <c r="I271" s="1">
        <f t="shared" si="52"/>
        <v>1.720000000204891E-3</v>
      </c>
      <c r="N271" s="2"/>
      <c r="O271" s="2">
        <f t="shared" si="47"/>
        <v>-1.0256594527855052E-4</v>
      </c>
      <c r="P271" s="5">
        <f t="shared" si="45"/>
        <v>31279.921000000002</v>
      </c>
      <c r="Q271" s="5"/>
      <c r="R271" s="1">
        <f t="shared" si="53"/>
        <v>3.321746625635951E-6</v>
      </c>
      <c r="S271" s="99">
        <v>0.1</v>
      </c>
      <c r="T271" s="1">
        <f t="shared" si="44"/>
        <v>3.3217466256359514E-7</v>
      </c>
    </row>
    <row r="272" spans="1:20" ht="12.95" customHeight="1">
      <c r="A272" s="52" t="s">
        <v>94</v>
      </c>
      <c r="B272" s="133"/>
      <c r="C272" s="80">
        <v>46298.423000000003</v>
      </c>
      <c r="D272" s="80"/>
      <c r="E272" s="1">
        <f t="shared" si="42"/>
        <v>7800.0053474582919</v>
      </c>
      <c r="F272" s="1">
        <f t="shared" si="54"/>
        <v>7800</v>
      </c>
      <c r="G272" s="1">
        <f t="shared" si="43"/>
        <v>3.7200000006123446E-3</v>
      </c>
      <c r="I272" s="1">
        <f t="shared" si="52"/>
        <v>3.7200000006123446E-3</v>
      </c>
      <c r="N272" s="2"/>
      <c r="O272" s="2">
        <f t="shared" si="47"/>
        <v>-1.0256594527855052E-4</v>
      </c>
      <c r="P272" s="5">
        <f t="shared" si="45"/>
        <v>31279.923000000003</v>
      </c>
      <c r="Q272" s="5"/>
      <c r="R272" s="1">
        <f t="shared" si="53"/>
        <v>1.4612010410684754E-5</v>
      </c>
      <c r="S272" s="99">
        <v>0.1</v>
      </c>
      <c r="T272" s="1">
        <f t="shared" si="44"/>
        <v>1.4612010410684754E-6</v>
      </c>
    </row>
    <row r="273" spans="1:20" ht="12.95" customHeight="1">
      <c r="A273" s="52" t="s">
        <v>94</v>
      </c>
      <c r="B273" s="133"/>
      <c r="C273" s="80">
        <v>46298.423999999999</v>
      </c>
      <c r="D273" s="80"/>
      <c r="E273" s="1">
        <f t="shared" si="42"/>
        <v>7800.0067849470752</v>
      </c>
      <c r="F273" s="1">
        <f t="shared" si="54"/>
        <v>7800</v>
      </c>
      <c r="G273" s="1">
        <f t="shared" si="43"/>
        <v>4.7199999971780926E-3</v>
      </c>
      <c r="I273" s="1">
        <f t="shared" si="52"/>
        <v>4.7199999971780926E-3</v>
      </c>
      <c r="N273" s="2"/>
      <c r="O273" s="2">
        <f t="shared" si="47"/>
        <v>-1.0256594527855052E-4</v>
      </c>
      <c r="P273" s="5">
        <f t="shared" si="45"/>
        <v>31279.923999999999</v>
      </c>
      <c r="Q273" s="5"/>
      <c r="R273" s="1">
        <f t="shared" si="53"/>
        <v>2.3257142269342731E-5</v>
      </c>
      <c r="S273" s="99">
        <v>0.1</v>
      </c>
      <c r="T273" s="1">
        <f t="shared" si="44"/>
        <v>2.3257142269342733E-6</v>
      </c>
    </row>
    <row r="274" spans="1:20" ht="12.95" customHeight="1">
      <c r="A274" s="52" t="s">
        <v>94</v>
      </c>
      <c r="B274" s="133"/>
      <c r="C274" s="80">
        <v>46298.425000000003</v>
      </c>
      <c r="D274" s="80"/>
      <c r="E274" s="1">
        <f t="shared" si="42"/>
        <v>7800.0082224358684</v>
      </c>
      <c r="F274" s="1">
        <f t="shared" si="54"/>
        <v>7800</v>
      </c>
      <c r="G274" s="1">
        <f t="shared" si="43"/>
        <v>5.7200000010197982E-3</v>
      </c>
      <c r="I274" s="1">
        <f t="shared" si="52"/>
        <v>5.7200000010197982E-3</v>
      </c>
      <c r="N274" s="2"/>
      <c r="O274" s="2">
        <f t="shared" si="47"/>
        <v>-1.0256594527855052E-4</v>
      </c>
      <c r="P274" s="5">
        <f t="shared" si="45"/>
        <v>31279.925000000003</v>
      </c>
      <c r="Q274" s="5"/>
      <c r="R274" s="1">
        <f t="shared" si="53"/>
        <v>3.3902274198993184E-5</v>
      </c>
      <c r="S274" s="99">
        <v>0.1</v>
      </c>
      <c r="T274" s="1">
        <f t="shared" si="44"/>
        <v>3.3902274198993184E-6</v>
      </c>
    </row>
    <row r="275" spans="1:20" ht="12.95" customHeight="1">
      <c r="A275" s="52" t="s">
        <v>44</v>
      </c>
      <c r="B275" s="133"/>
      <c r="C275" s="80">
        <v>46377.724999999999</v>
      </c>
      <c r="D275" s="80"/>
      <c r="E275" s="1">
        <f t="shared" si="42"/>
        <v>7914.0010832915468</v>
      </c>
      <c r="F275" s="1">
        <f t="shared" si="54"/>
        <v>7914</v>
      </c>
      <c r="G275" s="1">
        <f t="shared" si="43"/>
        <v>7.5359999755164608E-4</v>
      </c>
      <c r="J275" s="1">
        <f>G275</f>
        <v>7.5359999755164608E-4</v>
      </c>
      <c r="N275" s="2"/>
      <c r="O275" s="2">
        <f t="shared" si="47"/>
        <v>9.3599560297519084E-5</v>
      </c>
      <c r="P275" s="5">
        <f t="shared" si="45"/>
        <v>31359.224999999999</v>
      </c>
      <c r="Q275" s="5"/>
      <c r="R275" s="1">
        <f t="shared" si="53"/>
        <v>4.3560057717563883E-7</v>
      </c>
      <c r="S275" s="99">
        <v>1</v>
      </c>
      <c r="T275" s="1">
        <f t="shared" si="44"/>
        <v>4.3560057717563883E-7</v>
      </c>
    </row>
    <row r="276" spans="1:20" ht="12.95" customHeight="1">
      <c r="A276" s="52" t="s">
        <v>89</v>
      </c>
      <c r="B276" s="133"/>
      <c r="C276" s="80">
        <v>46377.724999999999</v>
      </c>
      <c r="D276" s="80"/>
      <c r="E276" s="1">
        <f t="shared" si="42"/>
        <v>7914.0010832915468</v>
      </c>
      <c r="F276" s="1">
        <f t="shared" si="54"/>
        <v>7914</v>
      </c>
      <c r="G276" s="1">
        <f t="shared" si="43"/>
        <v>7.5359999755164608E-4</v>
      </c>
      <c r="J276" s="1">
        <f>G276</f>
        <v>7.5359999755164608E-4</v>
      </c>
      <c r="N276" s="2"/>
      <c r="O276" s="2">
        <f t="shared" si="47"/>
        <v>9.3599560297519084E-5</v>
      </c>
      <c r="P276" s="5">
        <f t="shared" si="45"/>
        <v>31359.224999999999</v>
      </c>
      <c r="Q276" s="5"/>
      <c r="R276" s="1">
        <f t="shared" si="53"/>
        <v>4.3560057717563883E-7</v>
      </c>
      <c r="S276" s="99">
        <v>1</v>
      </c>
      <c r="T276" s="1">
        <f t="shared" si="44"/>
        <v>4.3560057717563883E-7</v>
      </c>
    </row>
    <row r="277" spans="1:20" ht="12.95" customHeight="1">
      <c r="A277" s="52" t="s">
        <v>100</v>
      </c>
      <c r="B277" s="133"/>
      <c r="C277" s="80">
        <v>46383.277999999998</v>
      </c>
      <c r="D277" s="80"/>
      <c r="E277" s="1">
        <f t="shared" ref="E277:E340" si="55">(C277-C$7)/C$8</f>
        <v>7921.98345852902</v>
      </c>
      <c r="F277" s="1">
        <f t="shared" si="54"/>
        <v>7922</v>
      </c>
      <c r="G277" s="1">
        <f t="shared" ref="G277:G340" si="56">C277-(C$7+C$8*F277)</f>
        <v>-1.1507200004416518E-2</v>
      </c>
      <c r="I277" s="1">
        <f t="shared" ref="I277:I308" si="57">G277</f>
        <v>-1.1507200004416518E-2</v>
      </c>
      <c r="N277" s="2"/>
      <c r="O277" s="2">
        <f t="shared" si="47"/>
        <v>1.0746492093703913E-4</v>
      </c>
      <c r="P277" s="5">
        <f t="shared" si="45"/>
        <v>31364.777999999998</v>
      </c>
      <c r="Q277" s="5"/>
      <c r="R277" s="1">
        <f t="shared" si="53"/>
        <v>1.3490044132823817E-4</v>
      </c>
      <c r="S277" s="99">
        <v>0.1</v>
      </c>
      <c r="T277" s="1">
        <f t="shared" ref="T277:T340" si="58">+R277*S277</f>
        <v>1.3490044132823817E-5</v>
      </c>
    </row>
    <row r="278" spans="1:20" ht="12.95" customHeight="1">
      <c r="A278" s="52" t="s">
        <v>129</v>
      </c>
      <c r="B278" s="133"/>
      <c r="C278" s="80">
        <v>46384.682999999997</v>
      </c>
      <c r="D278" s="80"/>
      <c r="E278" s="1">
        <f t="shared" si="55"/>
        <v>7924.0031302755788</v>
      </c>
      <c r="F278" s="1">
        <v>7924</v>
      </c>
      <c r="G278" s="1">
        <f t="shared" si="56"/>
        <v>2.1775999994133599E-3</v>
      </c>
      <c r="I278" s="1">
        <f t="shared" si="57"/>
        <v>2.1775999994133599E-3</v>
      </c>
      <c r="N278" s="2"/>
      <c r="O278" s="2">
        <f t="shared" si="47"/>
        <v>1.109332971675793E-4</v>
      </c>
      <c r="P278" s="5">
        <f t="shared" si="45"/>
        <v>31366.182999999997</v>
      </c>
      <c r="Q278" s="5"/>
      <c r="R278" s="1">
        <f t="shared" si="53"/>
        <v>4.2711112581714501E-6</v>
      </c>
      <c r="S278" s="99">
        <v>0.1</v>
      </c>
      <c r="T278" s="1">
        <f t="shared" si="58"/>
        <v>4.2711112581714504E-7</v>
      </c>
    </row>
    <row r="279" spans="1:20" ht="12.95" customHeight="1">
      <c r="A279" s="52" t="s">
        <v>129</v>
      </c>
      <c r="B279" s="133"/>
      <c r="C279" s="80">
        <v>46414.593999999997</v>
      </c>
      <c r="D279" s="80"/>
      <c r="E279" s="1">
        <f t="shared" si="55"/>
        <v>7966.999857401107</v>
      </c>
      <c r="F279" s="1">
        <v>7967</v>
      </c>
      <c r="G279" s="1">
        <f t="shared" si="56"/>
        <v>-9.9200005934108049E-5</v>
      </c>
      <c r="I279" s="1">
        <f t="shared" si="57"/>
        <v>-9.9200005934108049E-5</v>
      </c>
      <c r="N279" s="2"/>
      <c r="O279" s="2">
        <f t="shared" si="47"/>
        <v>1.8570037596057215E-4</v>
      </c>
      <c r="P279" s="5">
        <f t="shared" si="45"/>
        <v>31396.093999999997</v>
      </c>
      <c r="Q279" s="5"/>
      <c r="R279" s="1">
        <f t="shared" si="53"/>
        <v>8.1168227603734624E-8</v>
      </c>
      <c r="S279" s="99">
        <v>0.1</v>
      </c>
      <c r="T279" s="1">
        <f t="shared" si="58"/>
        <v>8.1168227603734633E-9</v>
      </c>
    </row>
    <row r="280" spans="1:20" ht="12.95" customHeight="1">
      <c r="A280" s="52" t="s">
        <v>129</v>
      </c>
      <c r="B280" s="133"/>
      <c r="C280" s="80">
        <v>46437.557000000001</v>
      </c>
      <c r="D280" s="80"/>
      <c r="E280" s="1">
        <f t="shared" si="55"/>
        <v>8000.0089124304832</v>
      </c>
      <c r="F280" s="1">
        <v>8000</v>
      </c>
      <c r="G280" s="1">
        <f t="shared" si="56"/>
        <v>6.2000000034458935E-3</v>
      </c>
      <c r="I280" s="1">
        <f t="shared" si="57"/>
        <v>6.2000000034458935E-3</v>
      </c>
      <c r="N280" s="2"/>
      <c r="O280" s="2">
        <f t="shared" si="47"/>
        <v>2.4333508527179647E-4</v>
      </c>
      <c r="P280" s="5">
        <f t="shared" ref="P280:P343" si="59">C280-15018.5</f>
        <v>31419.057000000001</v>
      </c>
      <c r="Q280" s="5"/>
      <c r="R280" s="1">
        <f t="shared" si="53"/>
        <v>3.5481856947406022E-5</v>
      </c>
      <c r="S280" s="99">
        <v>0.1</v>
      </c>
      <c r="T280" s="1">
        <f t="shared" si="58"/>
        <v>3.5481856947406026E-6</v>
      </c>
    </row>
    <row r="281" spans="1:20" ht="12.95" customHeight="1">
      <c r="A281" s="52" t="s">
        <v>101</v>
      </c>
      <c r="B281" s="133"/>
      <c r="C281" s="80">
        <v>46659.46</v>
      </c>
      <c r="D281" s="80"/>
      <c r="E281" s="1">
        <f t="shared" si="55"/>
        <v>8318.9919868625002</v>
      </c>
      <c r="F281" s="1">
        <f>ROUND(2*E281,0)/2</f>
        <v>8319</v>
      </c>
      <c r="G281" s="1">
        <f t="shared" si="56"/>
        <v>-5.5744000055710785E-3</v>
      </c>
      <c r="I281" s="1">
        <f t="shared" si="57"/>
        <v>-5.5744000055710785E-3</v>
      </c>
      <c r="N281" s="2"/>
      <c r="O281" s="2">
        <f t="shared" si="47"/>
        <v>8.1190192372824523E-4</v>
      </c>
      <c r="P281" s="5">
        <f t="shared" si="59"/>
        <v>31640.959999999999</v>
      </c>
      <c r="Q281" s="5"/>
      <c r="R281" s="1">
        <f t="shared" si="53"/>
        <v>4.0784852332172263E-5</v>
      </c>
      <c r="S281" s="99">
        <v>0.1</v>
      </c>
      <c r="T281" s="1">
        <f t="shared" si="58"/>
        <v>4.0784852332172268E-6</v>
      </c>
    </row>
    <row r="282" spans="1:20" ht="12.95" customHeight="1">
      <c r="A282" s="52" t="s">
        <v>102</v>
      </c>
      <c r="B282" s="133"/>
      <c r="C282" s="80">
        <v>46659.47</v>
      </c>
      <c r="D282" s="80"/>
      <c r="E282" s="1">
        <f t="shared" si="55"/>
        <v>8319.0063617503783</v>
      </c>
      <c r="F282" s="1">
        <f>ROUND(2*E282,0)/2</f>
        <v>8319</v>
      </c>
      <c r="G282" s="1">
        <f t="shared" si="56"/>
        <v>4.4255999964661896E-3</v>
      </c>
      <c r="I282" s="1">
        <f t="shared" si="57"/>
        <v>4.4255999964661896E-3</v>
      </c>
      <c r="N282" s="2"/>
      <c r="O282" s="2">
        <f t="shared" si="47"/>
        <v>8.1190192372824523E-4</v>
      </c>
      <c r="P282" s="5">
        <f t="shared" si="59"/>
        <v>31640.97</v>
      </c>
      <c r="Q282" s="5"/>
      <c r="R282" s="1">
        <f t="shared" si="53"/>
        <v>1.3058813760909934E-5</v>
      </c>
      <c r="S282" s="99">
        <v>0.1</v>
      </c>
      <c r="T282" s="1">
        <f t="shared" si="58"/>
        <v>1.3058813760909934E-6</v>
      </c>
    </row>
    <row r="283" spans="1:20" ht="12.95" customHeight="1">
      <c r="A283" s="52" t="s">
        <v>129</v>
      </c>
      <c r="B283" s="133"/>
      <c r="C283" s="80">
        <v>46679.652000000002</v>
      </c>
      <c r="D283" s="80"/>
      <c r="E283" s="1">
        <f t="shared" si="55"/>
        <v>8348.0177604614692</v>
      </c>
      <c r="F283" s="1">
        <v>8348</v>
      </c>
      <c r="G283" s="1">
        <f t="shared" si="56"/>
        <v>1.2355200000456534E-2</v>
      </c>
      <c r="I283" s="1">
        <f t="shared" si="57"/>
        <v>1.2355200000456534E-2</v>
      </c>
      <c r="N283" s="2"/>
      <c r="O283" s="2">
        <f t="shared" si="47"/>
        <v>8.6461721938851238E-4</v>
      </c>
      <c r="P283" s="5">
        <f t="shared" si="59"/>
        <v>31661.152000000002</v>
      </c>
      <c r="Q283" s="5"/>
      <c r="R283" s="1">
        <f t="shared" si="53"/>
        <v>1.3203349264857692E-4</v>
      </c>
      <c r="S283" s="99">
        <v>0.1</v>
      </c>
      <c r="T283" s="1">
        <f t="shared" si="58"/>
        <v>1.3203349264857692E-5</v>
      </c>
    </row>
    <row r="284" spans="1:20" ht="12.95" customHeight="1">
      <c r="A284" s="52" t="s">
        <v>103</v>
      </c>
      <c r="B284" s="133"/>
      <c r="C284" s="80">
        <v>46700.52</v>
      </c>
      <c r="D284" s="80"/>
      <c r="E284" s="1">
        <f t="shared" si="55"/>
        <v>8378.0152764808372</v>
      </c>
      <c r="F284" s="1">
        <f>ROUND(2*E284,0)/2</f>
        <v>8378</v>
      </c>
      <c r="G284" s="1">
        <f t="shared" si="56"/>
        <v>1.0627199997543357E-2</v>
      </c>
      <c r="I284" s="1">
        <f t="shared" si="57"/>
        <v>1.0627199997543357E-2</v>
      </c>
      <c r="N284" s="2"/>
      <c r="O284" s="2">
        <f t="shared" si="47"/>
        <v>9.1933047611807844E-4</v>
      </c>
      <c r="P284" s="5">
        <f t="shared" si="59"/>
        <v>31682.019999999997</v>
      </c>
      <c r="Q284" s="5"/>
      <c r="R284" s="1">
        <f t="shared" si="53"/>
        <v>9.4242730645017873E-5</v>
      </c>
      <c r="S284" s="99">
        <v>0.1</v>
      </c>
      <c r="T284" s="1">
        <f t="shared" si="58"/>
        <v>9.4242730645017877E-6</v>
      </c>
    </row>
    <row r="285" spans="1:20" ht="12.95" customHeight="1">
      <c r="A285" s="20" t="s">
        <v>104</v>
      </c>
      <c r="B285" s="99"/>
      <c r="C285" s="32">
        <v>46700.52</v>
      </c>
      <c r="D285" s="32"/>
      <c r="E285" s="1">
        <f t="shared" si="55"/>
        <v>8378.0152764808372</v>
      </c>
      <c r="F285" s="1">
        <f>ROUND(2*E285,0)/2</f>
        <v>8378</v>
      </c>
      <c r="G285" s="1">
        <f t="shared" si="56"/>
        <v>1.0627199997543357E-2</v>
      </c>
      <c r="I285" s="1">
        <f t="shared" si="57"/>
        <v>1.0627199997543357E-2</v>
      </c>
      <c r="N285" s="2"/>
      <c r="O285" s="2">
        <f t="shared" si="47"/>
        <v>9.1933047611807844E-4</v>
      </c>
      <c r="P285" s="5">
        <f t="shared" si="59"/>
        <v>31682.019999999997</v>
      </c>
      <c r="Q285" s="5"/>
      <c r="R285" s="1">
        <f t="shared" si="53"/>
        <v>9.4242730645017873E-5</v>
      </c>
      <c r="S285" s="99">
        <v>0.1</v>
      </c>
      <c r="T285" s="1">
        <f t="shared" si="58"/>
        <v>9.4242730645017877E-6</v>
      </c>
    </row>
    <row r="286" spans="1:20" ht="12.95" customHeight="1">
      <c r="A286" s="20" t="s">
        <v>129</v>
      </c>
      <c r="B286" s="99"/>
      <c r="C286" s="32">
        <v>46734.603000000003</v>
      </c>
      <c r="D286" s="32"/>
      <c r="E286" s="1">
        <f t="shared" si="55"/>
        <v>8427.0092068281901</v>
      </c>
      <c r="F286" s="1">
        <v>8427</v>
      </c>
      <c r="G286" s="1">
        <f t="shared" si="56"/>
        <v>6.4048000058392063E-3</v>
      </c>
      <c r="I286" s="1">
        <f t="shared" si="57"/>
        <v>6.4048000058392063E-3</v>
      </c>
      <c r="N286" s="2"/>
      <c r="O286" s="2">
        <f t="shared" si="47"/>
        <v>1.0090895435859839E-3</v>
      </c>
      <c r="P286" s="5">
        <f t="shared" si="59"/>
        <v>31716.103000000003</v>
      </c>
      <c r="Q286" s="5"/>
      <c r="R286" s="1">
        <f t="shared" si="53"/>
        <v>2.9113691392468882E-5</v>
      </c>
      <c r="S286" s="99">
        <v>0.1</v>
      </c>
      <c r="T286" s="1">
        <f t="shared" si="58"/>
        <v>2.9113691392468882E-6</v>
      </c>
    </row>
    <row r="287" spans="1:20" ht="12.95" customHeight="1">
      <c r="A287" s="20" t="s">
        <v>129</v>
      </c>
      <c r="B287" s="99"/>
      <c r="C287" s="32">
        <v>46736.686999999998</v>
      </c>
      <c r="D287" s="32"/>
      <c r="E287" s="1">
        <f t="shared" si="55"/>
        <v>8430.004933461516</v>
      </c>
      <c r="F287" s="1">
        <v>8430</v>
      </c>
      <c r="G287" s="1">
        <f t="shared" si="56"/>
        <v>3.4319999977014959E-3</v>
      </c>
      <c r="I287" s="1">
        <f t="shared" si="57"/>
        <v>3.4319999977014959E-3</v>
      </c>
      <c r="N287" s="2"/>
      <c r="O287" s="2">
        <f t="shared" si="47"/>
        <v>1.0146008780474135E-3</v>
      </c>
      <c r="P287" s="5">
        <f t="shared" si="59"/>
        <v>31718.186999999998</v>
      </c>
      <c r="Q287" s="5"/>
      <c r="R287" s="1">
        <f t="shared" si="53"/>
        <v>5.843818503704333E-6</v>
      </c>
      <c r="S287" s="99">
        <v>0.1</v>
      </c>
      <c r="T287" s="1">
        <f t="shared" si="58"/>
        <v>5.8438185037043333E-7</v>
      </c>
    </row>
    <row r="288" spans="1:20" ht="12.95" customHeight="1">
      <c r="A288" s="20" t="s">
        <v>129</v>
      </c>
      <c r="B288" s="99"/>
      <c r="C288" s="32">
        <v>46759.646999999997</v>
      </c>
      <c r="D288" s="32"/>
      <c r="E288" s="1">
        <f t="shared" si="55"/>
        <v>8463.0096760245215</v>
      </c>
      <c r="F288" s="1">
        <v>8463</v>
      </c>
      <c r="G288" s="1">
        <f t="shared" si="56"/>
        <v>6.7311999955563806E-3</v>
      </c>
      <c r="I288" s="1">
        <f t="shared" si="57"/>
        <v>6.7311999955563806E-3</v>
      </c>
      <c r="N288" s="2"/>
      <c r="O288" s="2">
        <f t="shared" si="47"/>
        <v>1.0753464997203532E-3</v>
      </c>
      <c r="P288" s="5">
        <f t="shared" si="59"/>
        <v>31741.146999999997</v>
      </c>
      <c r="Q288" s="5"/>
      <c r="R288" s="1">
        <f t="shared" si="53"/>
        <v>3.1988678766360608E-5</v>
      </c>
      <c r="S288" s="99">
        <v>0.1</v>
      </c>
      <c r="T288" s="1">
        <f t="shared" si="58"/>
        <v>3.1988678766360611E-6</v>
      </c>
    </row>
    <row r="289" spans="1:20" ht="12.95" customHeight="1">
      <c r="A289" s="20" t="s">
        <v>105</v>
      </c>
      <c r="B289" s="99"/>
      <c r="C289" s="32">
        <v>46760.339</v>
      </c>
      <c r="D289" s="32"/>
      <c r="E289" s="1">
        <f t="shared" si="55"/>
        <v>8464.0044182655365</v>
      </c>
      <c r="F289" s="1">
        <f>ROUND(2*E289,0)/2</f>
        <v>8464</v>
      </c>
      <c r="G289" s="1">
        <f t="shared" si="56"/>
        <v>3.0735999971511774E-3</v>
      </c>
      <c r="I289" s="1">
        <f t="shared" si="57"/>
        <v>3.0735999971511774E-3</v>
      </c>
      <c r="N289" s="2"/>
      <c r="O289" s="2">
        <f t="shared" ref="O289:O352" si="60">+D$11+D$12*F289+D$13*F289^2</f>
        <v>1.0771907374548069E-3</v>
      </c>
      <c r="P289" s="5">
        <f t="shared" si="59"/>
        <v>31741.839</v>
      </c>
      <c r="Q289" s="5"/>
      <c r="R289" s="1">
        <f t="shared" si="53"/>
        <v>3.9856499322014099E-6</v>
      </c>
      <c r="S289" s="99">
        <v>0.1</v>
      </c>
      <c r="T289" s="1">
        <f t="shared" si="58"/>
        <v>3.98564993220141E-7</v>
      </c>
    </row>
    <row r="290" spans="1:20" ht="12.95" customHeight="1">
      <c r="A290" s="20" t="s">
        <v>129</v>
      </c>
      <c r="B290" s="99"/>
      <c r="C290" s="32">
        <v>46814.606</v>
      </c>
      <c r="D290" s="32"/>
      <c r="E290" s="1">
        <f t="shared" si="55"/>
        <v>8542.012622301545</v>
      </c>
      <c r="F290" s="1">
        <v>8542</v>
      </c>
      <c r="G290" s="1">
        <f t="shared" si="56"/>
        <v>8.7807999952929094E-3</v>
      </c>
      <c r="I290" s="1">
        <f t="shared" si="57"/>
        <v>8.7807999952929094E-3</v>
      </c>
      <c r="N290" s="2"/>
      <c r="O290" s="2">
        <f t="shared" si="60"/>
        <v>1.2216685941126137E-3</v>
      </c>
      <c r="P290" s="5">
        <f t="shared" si="59"/>
        <v>31796.106</v>
      </c>
      <c r="Q290" s="5"/>
      <c r="R290" s="1">
        <f t="shared" si="53"/>
        <v>5.714046754030998E-5</v>
      </c>
      <c r="S290" s="99">
        <v>0.1</v>
      </c>
      <c r="T290" s="1">
        <f t="shared" si="58"/>
        <v>5.7140467540309987E-6</v>
      </c>
    </row>
    <row r="291" spans="1:20" ht="12.95" customHeight="1">
      <c r="A291" s="20" t="s">
        <v>129</v>
      </c>
      <c r="B291" s="99"/>
      <c r="C291" s="32">
        <v>47063.633999999998</v>
      </c>
      <c r="D291" s="32"/>
      <c r="E291" s="1">
        <f t="shared" si="55"/>
        <v>8899.9875800968712</v>
      </c>
      <c r="F291" s="1">
        <v>8900</v>
      </c>
      <c r="G291" s="1">
        <f t="shared" si="56"/>
        <v>-8.6400000000139698E-3</v>
      </c>
      <c r="I291" s="1">
        <f t="shared" si="57"/>
        <v>-8.6400000000139698E-3</v>
      </c>
      <c r="N291" s="2"/>
      <c r="O291" s="2">
        <f t="shared" si="60"/>
        <v>1.9006752204281177E-3</v>
      </c>
      <c r="P291" s="5">
        <f t="shared" si="59"/>
        <v>32045.133999999998</v>
      </c>
      <c r="Q291" s="5"/>
      <c r="R291" s="1">
        <f t="shared" si="53"/>
        <v>1.1110583410284185E-4</v>
      </c>
      <c r="S291" s="99">
        <v>0.1</v>
      </c>
      <c r="T291" s="1">
        <f t="shared" si="58"/>
        <v>1.1110583410284186E-5</v>
      </c>
    </row>
    <row r="292" spans="1:20" ht="12.95" customHeight="1">
      <c r="A292" s="20" t="s">
        <v>106</v>
      </c>
      <c r="B292" s="99"/>
      <c r="C292" s="32">
        <v>47064.328999999998</v>
      </c>
      <c r="D292" s="32"/>
      <c r="E292" s="1">
        <f t="shared" si="55"/>
        <v>8900.9866348042451</v>
      </c>
      <c r="F292" s="1">
        <f>ROUND(2*E292,0)/2</f>
        <v>8901</v>
      </c>
      <c r="G292" s="1">
        <f t="shared" si="56"/>
        <v>-9.2976000014459714E-3</v>
      </c>
      <c r="I292" s="1">
        <f t="shared" si="57"/>
        <v>-9.2976000014459714E-3</v>
      </c>
      <c r="N292" s="2"/>
      <c r="O292" s="2">
        <f t="shared" si="60"/>
        <v>1.9026084344504219E-3</v>
      </c>
      <c r="P292" s="5">
        <f t="shared" si="59"/>
        <v>32045.828999999998</v>
      </c>
      <c r="Q292" s="5"/>
      <c r="R292" s="1">
        <f t="shared" si="53"/>
        <v>1.2544466900752473E-4</v>
      </c>
      <c r="S292" s="99">
        <v>0.1</v>
      </c>
      <c r="T292" s="1">
        <f t="shared" si="58"/>
        <v>1.2544466900752473E-5</v>
      </c>
    </row>
    <row r="293" spans="1:20" ht="12.95" customHeight="1">
      <c r="A293" s="20" t="s">
        <v>129</v>
      </c>
      <c r="B293" s="99"/>
      <c r="C293" s="32">
        <v>47118.595999999998</v>
      </c>
      <c r="D293" s="32"/>
      <c r="E293" s="1">
        <f t="shared" si="55"/>
        <v>8978.9948388402536</v>
      </c>
      <c r="F293" s="1">
        <v>8979</v>
      </c>
      <c r="G293" s="1">
        <f t="shared" si="56"/>
        <v>-3.5904000033042394E-3</v>
      </c>
      <c r="I293" s="1">
        <f t="shared" si="57"/>
        <v>-3.5904000033042394E-3</v>
      </c>
      <c r="N293" s="2"/>
      <c r="O293" s="2">
        <f t="shared" si="60"/>
        <v>2.0540264415605768E-3</v>
      </c>
      <c r="P293" s="5">
        <f t="shared" si="59"/>
        <v>32100.095999999998</v>
      </c>
      <c r="Q293" s="5"/>
      <c r="R293" s="1">
        <f t="shared" si="53"/>
        <v>3.1859549891489264E-5</v>
      </c>
      <c r="S293" s="99">
        <v>0.1</v>
      </c>
      <c r="T293" s="1">
        <f t="shared" si="58"/>
        <v>3.1859549891489268E-6</v>
      </c>
    </row>
    <row r="294" spans="1:20" ht="12.95" customHeight="1">
      <c r="A294" s="20" t="s">
        <v>107</v>
      </c>
      <c r="B294" s="99"/>
      <c r="C294" s="32">
        <v>47151.305</v>
      </c>
      <c r="D294" s="32"/>
      <c r="E294" s="1">
        <f t="shared" si="55"/>
        <v>9026.0136595934546</v>
      </c>
      <c r="F294" s="1">
        <f>ROUND(2*E294,0)/2</f>
        <v>9026</v>
      </c>
      <c r="G294" s="1">
        <f t="shared" si="56"/>
        <v>9.5023999965633266E-3</v>
      </c>
      <c r="I294" s="1">
        <f t="shared" si="57"/>
        <v>9.5023999965633266E-3</v>
      </c>
      <c r="N294" s="2"/>
      <c r="O294" s="2">
        <f t="shared" si="60"/>
        <v>2.1458635928833861E-3</v>
      </c>
      <c r="P294" s="5">
        <f t="shared" si="59"/>
        <v>32132.805</v>
      </c>
      <c r="Q294" s="5"/>
      <c r="R294" s="1">
        <f t="shared" si="53"/>
        <v>5.4118627858668193E-5</v>
      </c>
      <c r="S294" s="99">
        <v>0.1</v>
      </c>
      <c r="T294" s="1">
        <f t="shared" si="58"/>
        <v>5.4118627858668194E-6</v>
      </c>
    </row>
    <row r="295" spans="1:20" ht="12.95" customHeight="1">
      <c r="A295" s="20" t="s">
        <v>108</v>
      </c>
      <c r="B295" s="99"/>
      <c r="C295" s="32">
        <v>47169.364999999998</v>
      </c>
      <c r="D295" s="32"/>
      <c r="E295" s="1">
        <f t="shared" si="55"/>
        <v>9051.9747070972808</v>
      </c>
      <c r="F295" s="1">
        <f>ROUND(2*E295,0)/2</f>
        <v>9052</v>
      </c>
      <c r="G295" s="1">
        <f t="shared" si="56"/>
        <v>-1.7595200006326195E-2</v>
      </c>
      <c r="I295" s="1">
        <f t="shared" si="57"/>
        <v>-1.7595200006326195E-2</v>
      </c>
      <c r="N295" s="2"/>
      <c r="O295" s="2">
        <f t="shared" si="60"/>
        <v>2.1968603465080385E-3</v>
      </c>
      <c r="P295" s="5">
        <f t="shared" si="59"/>
        <v>32150.864999999998</v>
      </c>
      <c r="Q295" s="5"/>
      <c r="R295" s="1">
        <f t="shared" ref="R295:R326" si="61">+(O295-G295)^2</f>
        <v>3.917256530102328E-4</v>
      </c>
      <c r="S295" s="99">
        <v>0.1</v>
      </c>
      <c r="T295" s="1">
        <f t="shared" si="58"/>
        <v>3.9172565301023281E-5</v>
      </c>
    </row>
    <row r="296" spans="1:20" ht="12.95" customHeight="1">
      <c r="A296" s="20" t="s">
        <v>129</v>
      </c>
      <c r="B296" s="99"/>
      <c r="C296" s="32">
        <v>47184.667000000001</v>
      </c>
      <c r="D296" s="32"/>
      <c r="E296" s="1">
        <f t="shared" si="55"/>
        <v>9073.9711605249486</v>
      </c>
      <c r="F296" s="1">
        <v>9074</v>
      </c>
      <c r="G296" s="1">
        <f t="shared" si="56"/>
        <v>-2.006239999900572E-2</v>
      </c>
      <c r="I296" s="1">
        <f t="shared" si="57"/>
        <v>-2.006239999900572E-2</v>
      </c>
      <c r="N296" s="2"/>
      <c r="O296" s="2">
        <f t="shared" si="60"/>
        <v>2.2401189502597573E-3</v>
      </c>
      <c r="P296" s="5">
        <f t="shared" si="59"/>
        <v>32166.167000000001</v>
      </c>
      <c r="Q296" s="5"/>
      <c r="R296" s="1">
        <f t="shared" si="61"/>
        <v>4.9740235148234581E-4</v>
      </c>
      <c r="S296" s="99">
        <v>0.1</v>
      </c>
      <c r="T296" s="1">
        <f t="shared" si="58"/>
        <v>4.9740235148234585E-5</v>
      </c>
    </row>
    <row r="297" spans="1:20" ht="12.95" customHeight="1">
      <c r="A297" s="20" t="s">
        <v>129</v>
      </c>
      <c r="B297" s="99"/>
      <c r="C297" s="32">
        <v>47198.605000000003</v>
      </c>
      <c r="D297" s="32"/>
      <c r="E297" s="1">
        <f t="shared" si="55"/>
        <v>9094.0068792463462</v>
      </c>
      <c r="F297" s="1">
        <v>9094</v>
      </c>
      <c r="G297" s="1">
        <f t="shared" si="56"/>
        <v>4.7856000019237399E-3</v>
      </c>
      <c r="I297" s="1">
        <f t="shared" si="57"/>
        <v>4.7856000019237399E-3</v>
      </c>
      <c r="N297" s="2"/>
      <c r="O297" s="2">
        <f t="shared" si="60"/>
        <v>2.2795304686381388E-3</v>
      </c>
      <c r="P297" s="5">
        <f t="shared" si="59"/>
        <v>32180.105000000003</v>
      </c>
      <c r="Q297" s="5"/>
      <c r="R297" s="1">
        <f t="shared" si="61"/>
        <v>6.2803845056623104E-6</v>
      </c>
      <c r="S297" s="99">
        <v>0.1</v>
      </c>
      <c r="T297" s="1">
        <f t="shared" si="58"/>
        <v>6.2803845056623104E-7</v>
      </c>
    </row>
    <row r="298" spans="1:20" ht="12.95" customHeight="1">
      <c r="A298" s="20" t="s">
        <v>129</v>
      </c>
      <c r="B298" s="99"/>
      <c r="C298" s="32">
        <v>47442.767999999996</v>
      </c>
      <c r="D298" s="32"/>
      <c r="E298" s="1">
        <f t="shared" si="55"/>
        <v>9444.9884540900512</v>
      </c>
      <c r="F298" s="1">
        <v>9445</v>
      </c>
      <c r="G298" s="1">
        <f t="shared" si="56"/>
        <v>-8.0320000051870011E-3</v>
      </c>
      <c r="I298" s="1">
        <f t="shared" si="57"/>
        <v>-8.0320000051870011E-3</v>
      </c>
      <c r="N298" s="2"/>
      <c r="O298" s="2">
        <f t="shared" si="60"/>
        <v>2.9844595740508122E-3</v>
      </c>
      <c r="P298" s="5">
        <f t="shared" si="59"/>
        <v>32424.267999999996</v>
      </c>
      <c r="Q298" s="5"/>
      <c r="R298" s="1">
        <f t="shared" si="61"/>
        <v>1.2136238166098058E-4</v>
      </c>
      <c r="S298" s="99">
        <v>0.1</v>
      </c>
      <c r="T298" s="1">
        <f t="shared" si="58"/>
        <v>1.2136238166098058E-5</v>
      </c>
    </row>
    <row r="299" spans="1:20" ht="12.95" customHeight="1">
      <c r="A299" s="20" t="s">
        <v>129</v>
      </c>
      <c r="B299" s="99"/>
      <c r="C299" s="32">
        <v>47447.637000000002</v>
      </c>
      <c r="D299" s="32"/>
      <c r="E299" s="1">
        <f t="shared" si="55"/>
        <v>9451.9875869968237</v>
      </c>
      <c r="F299" s="1">
        <v>9452</v>
      </c>
      <c r="G299" s="1">
        <f t="shared" si="56"/>
        <v>-8.6351999998441897E-3</v>
      </c>
      <c r="I299" s="1">
        <f t="shared" si="57"/>
        <v>-8.6351999998441897E-3</v>
      </c>
      <c r="N299" s="2"/>
      <c r="O299" s="2">
        <f t="shared" si="60"/>
        <v>2.998773108912195E-3</v>
      </c>
      <c r="P299" s="5">
        <f t="shared" si="59"/>
        <v>32429.137000000002</v>
      </c>
      <c r="Q299" s="5"/>
      <c r="R299" s="1">
        <f t="shared" si="61"/>
        <v>1.3534933029526669E-4</v>
      </c>
      <c r="S299" s="99">
        <v>0.1</v>
      </c>
      <c r="T299" s="1">
        <f t="shared" si="58"/>
        <v>1.3534933029526669E-5</v>
      </c>
    </row>
    <row r="300" spans="1:20" ht="12.95" customHeight="1">
      <c r="A300" s="20" t="s">
        <v>129</v>
      </c>
      <c r="B300" s="99"/>
      <c r="C300" s="32">
        <v>47461.574999999997</v>
      </c>
      <c r="D300" s="32"/>
      <c r="E300" s="1">
        <f t="shared" si="55"/>
        <v>9472.0233057182104</v>
      </c>
      <c r="F300" s="1">
        <v>9472</v>
      </c>
      <c r="G300" s="1">
        <f t="shared" si="56"/>
        <v>1.6212799993809313E-2</v>
      </c>
      <c r="I300" s="1">
        <f t="shared" si="57"/>
        <v>1.6212799993809313E-2</v>
      </c>
      <c r="N300" s="2"/>
      <c r="O300" s="2">
        <f t="shared" si="60"/>
        <v>3.0397238967096859E-3</v>
      </c>
      <c r="P300" s="5">
        <f t="shared" si="59"/>
        <v>32443.074999999997</v>
      </c>
      <c r="Q300" s="5"/>
      <c r="R300" s="1">
        <f t="shared" si="61"/>
        <v>1.7352993385997751E-4</v>
      </c>
      <c r="S300" s="99">
        <v>0.1</v>
      </c>
      <c r="T300" s="1">
        <f t="shared" si="58"/>
        <v>1.7352993385997751E-5</v>
      </c>
    </row>
    <row r="301" spans="1:20" ht="12.95" customHeight="1">
      <c r="A301" s="20" t="s">
        <v>129</v>
      </c>
      <c r="B301" s="99"/>
      <c r="C301" s="32">
        <v>47479.65</v>
      </c>
      <c r="D301" s="32"/>
      <c r="E301" s="1">
        <f t="shared" si="55"/>
        <v>9498.0059155538602</v>
      </c>
      <c r="F301" s="1">
        <v>9498</v>
      </c>
      <c r="G301" s="1">
        <f t="shared" si="56"/>
        <v>4.1151999976136722E-3</v>
      </c>
      <c r="I301" s="1">
        <f t="shared" si="57"/>
        <v>4.1151999976136722E-3</v>
      </c>
      <c r="N301" s="2"/>
      <c r="O301" s="2">
        <f t="shared" si="60"/>
        <v>3.0930816778719037E-3</v>
      </c>
      <c r="P301" s="5">
        <f t="shared" si="59"/>
        <v>32461.15</v>
      </c>
      <c r="Q301" s="5"/>
      <c r="R301" s="1">
        <f t="shared" si="61"/>
        <v>1.0447258595517361E-6</v>
      </c>
      <c r="S301" s="99">
        <v>0.1</v>
      </c>
      <c r="T301" s="1">
        <f t="shared" si="58"/>
        <v>1.0447258595517362E-7</v>
      </c>
    </row>
    <row r="302" spans="1:20" ht="12.95" customHeight="1">
      <c r="A302" s="20" t="s">
        <v>129</v>
      </c>
      <c r="B302" s="99"/>
      <c r="C302" s="32">
        <v>47527.644999999997</v>
      </c>
      <c r="D302" s="32"/>
      <c r="E302" s="1">
        <f t="shared" si="55"/>
        <v>9566.998189914113</v>
      </c>
      <c r="F302" s="1">
        <v>9567</v>
      </c>
      <c r="G302" s="1">
        <f t="shared" si="56"/>
        <v>-1.2592000057338737E-3</v>
      </c>
      <c r="I302" s="1">
        <f t="shared" si="57"/>
        <v>-1.2592000057338737E-3</v>
      </c>
      <c r="N302" s="2"/>
      <c r="O302" s="2">
        <f t="shared" si="60"/>
        <v>3.2353523423458985E-3</v>
      </c>
      <c r="P302" s="5">
        <f t="shared" si="59"/>
        <v>32509.144999999997</v>
      </c>
      <c r="Q302" s="5"/>
      <c r="R302" s="1">
        <f t="shared" si="61"/>
        <v>2.0201000809629394E-5</v>
      </c>
      <c r="S302" s="99">
        <v>0.1</v>
      </c>
      <c r="T302" s="1">
        <f t="shared" si="58"/>
        <v>2.0201000809629395E-6</v>
      </c>
    </row>
    <row r="303" spans="1:20" ht="12.95" customHeight="1">
      <c r="A303" s="20" t="s">
        <v>109</v>
      </c>
      <c r="B303" s="99"/>
      <c r="C303" s="32">
        <v>47528.345000000001</v>
      </c>
      <c r="D303" s="32"/>
      <c r="E303" s="1">
        <f t="shared" si="55"/>
        <v>9568.0044320654306</v>
      </c>
      <c r="F303" s="1">
        <f>ROUND(2*E303,0)/2</f>
        <v>9568</v>
      </c>
      <c r="G303" s="1">
        <f t="shared" si="56"/>
        <v>3.0831999974907376E-3</v>
      </c>
      <c r="I303" s="1">
        <f t="shared" si="57"/>
        <v>3.0831999974907376E-3</v>
      </c>
      <c r="N303" s="2"/>
      <c r="O303" s="2">
        <f t="shared" si="60"/>
        <v>3.2374213622812387E-3</v>
      </c>
      <c r="P303" s="5">
        <f t="shared" si="59"/>
        <v>32509.845000000001</v>
      </c>
      <c r="Q303" s="5"/>
      <c r="R303" s="1">
        <f t="shared" si="61"/>
        <v>2.3784229357844828E-8</v>
      </c>
      <c r="S303" s="99">
        <v>0.1</v>
      </c>
      <c r="T303" s="1">
        <f t="shared" si="58"/>
        <v>2.3784229357844829E-9</v>
      </c>
    </row>
    <row r="304" spans="1:20" ht="12.95" customHeight="1">
      <c r="A304" s="20" t="s">
        <v>129</v>
      </c>
      <c r="B304" s="99"/>
      <c r="C304" s="32">
        <v>47534.605000000003</v>
      </c>
      <c r="D304" s="32"/>
      <c r="E304" s="1">
        <f t="shared" si="55"/>
        <v>9577.0031118757306</v>
      </c>
      <c r="F304" s="1">
        <v>9577</v>
      </c>
      <c r="G304" s="1">
        <f t="shared" si="56"/>
        <v>2.1648000038112514E-3</v>
      </c>
      <c r="I304" s="1">
        <f t="shared" si="57"/>
        <v>2.1648000038112514E-3</v>
      </c>
      <c r="N304" s="2"/>
      <c r="O304" s="2">
        <f t="shared" si="60"/>
        <v>3.2560517040172657E-3</v>
      </c>
      <c r="P304" s="5">
        <f t="shared" si="59"/>
        <v>32516.105000000003</v>
      </c>
      <c r="Q304" s="5"/>
      <c r="R304" s="1">
        <f t="shared" si="61"/>
        <v>1.190830273202517E-6</v>
      </c>
      <c r="S304" s="99">
        <v>0.1</v>
      </c>
      <c r="T304" s="1">
        <f t="shared" si="58"/>
        <v>1.1908302732025171E-7</v>
      </c>
    </row>
    <row r="305" spans="1:20" ht="12.95" customHeight="1">
      <c r="A305" s="20" t="s">
        <v>109</v>
      </c>
      <c r="B305" s="99"/>
      <c r="C305" s="32">
        <v>47535.307000000001</v>
      </c>
      <c r="D305" s="32"/>
      <c r="E305" s="1">
        <f t="shared" si="55"/>
        <v>9578.0122290046129</v>
      </c>
      <c r="F305" s="1">
        <f>ROUND(2*E305,0)/2</f>
        <v>9578</v>
      </c>
      <c r="G305" s="1">
        <f t="shared" si="56"/>
        <v>8.5072000001673587E-3</v>
      </c>
      <c r="I305" s="1">
        <f t="shared" si="57"/>
        <v>8.5072000001673587E-3</v>
      </c>
      <c r="N305" s="2"/>
      <c r="O305" s="2">
        <f t="shared" si="60"/>
        <v>3.2581227600232653E-3</v>
      </c>
      <c r="P305" s="5">
        <f t="shared" si="59"/>
        <v>32516.807000000001</v>
      </c>
      <c r="Q305" s="5"/>
      <c r="R305" s="1">
        <f t="shared" si="61"/>
        <v>2.7552811872998734E-5</v>
      </c>
      <c r="S305" s="99">
        <v>0.1</v>
      </c>
      <c r="T305" s="1">
        <f t="shared" si="58"/>
        <v>2.7552811872998735E-6</v>
      </c>
    </row>
    <row r="306" spans="1:20" ht="12.95" customHeight="1">
      <c r="A306" s="20" t="s">
        <v>109</v>
      </c>
      <c r="B306" s="99"/>
      <c r="C306" s="32">
        <v>47551.307000000001</v>
      </c>
      <c r="D306" s="32"/>
      <c r="E306" s="1">
        <f t="shared" si="55"/>
        <v>9601.0120496060135</v>
      </c>
      <c r="F306" s="1">
        <f>ROUND(2*E306,0)/2</f>
        <v>9601</v>
      </c>
      <c r="G306" s="1">
        <f t="shared" si="56"/>
        <v>8.3824000030290335E-3</v>
      </c>
      <c r="I306" s="1">
        <f t="shared" si="57"/>
        <v>8.3824000030290335E-3</v>
      </c>
      <c r="N306" s="2"/>
      <c r="O306" s="2">
        <f t="shared" si="60"/>
        <v>3.3058132437114827E-3</v>
      </c>
      <c r="P306" s="5">
        <f t="shared" si="59"/>
        <v>32532.807000000001</v>
      </c>
      <c r="Q306" s="5"/>
      <c r="R306" s="1">
        <f t="shared" si="61"/>
        <v>2.5771733124878274E-5</v>
      </c>
      <c r="S306" s="99">
        <v>0.1</v>
      </c>
      <c r="T306" s="1">
        <f t="shared" si="58"/>
        <v>2.5771733124878277E-6</v>
      </c>
    </row>
    <row r="307" spans="1:20" ht="12.95" customHeight="1">
      <c r="A307" s="20" t="s">
        <v>129</v>
      </c>
      <c r="B307" s="99"/>
      <c r="C307" s="32">
        <v>47797.561999999998</v>
      </c>
      <c r="D307" s="32"/>
      <c r="E307" s="1">
        <f t="shared" si="55"/>
        <v>9955.0008509933577</v>
      </c>
      <c r="F307" s="1">
        <v>9955</v>
      </c>
      <c r="G307" s="1">
        <f t="shared" si="56"/>
        <v>5.9199999668635428E-4</v>
      </c>
      <c r="I307" s="1">
        <f t="shared" si="57"/>
        <v>5.9199999668635428E-4</v>
      </c>
      <c r="N307" s="2"/>
      <c r="O307" s="2">
        <f t="shared" si="60"/>
        <v>4.053418488560296E-3</v>
      </c>
      <c r="P307" s="5">
        <f t="shared" si="59"/>
        <v>32779.061999999998</v>
      </c>
      <c r="Q307" s="5"/>
      <c r="R307" s="1">
        <f t="shared" si="61"/>
        <v>1.1981417975886874E-5</v>
      </c>
      <c r="S307" s="99">
        <v>0.1</v>
      </c>
      <c r="T307" s="1">
        <f t="shared" si="58"/>
        <v>1.1981417975886874E-6</v>
      </c>
    </row>
    <row r="308" spans="1:20" ht="12.95" customHeight="1">
      <c r="A308" s="20" t="s">
        <v>129</v>
      </c>
      <c r="B308" s="99"/>
      <c r="C308" s="32">
        <v>47822.608999999997</v>
      </c>
      <c r="D308" s="32"/>
      <c r="E308" s="1">
        <f t="shared" si="55"/>
        <v>9991.0056326560589</v>
      </c>
      <c r="F308" s="1">
        <v>9991</v>
      </c>
      <c r="G308" s="1">
        <f t="shared" si="56"/>
        <v>3.9183999979286455E-3</v>
      </c>
      <c r="I308" s="1">
        <f t="shared" si="57"/>
        <v>3.9183999979286455E-3</v>
      </c>
      <c r="N308" s="2"/>
      <c r="O308" s="2">
        <f t="shared" si="60"/>
        <v>4.1308754621822777E-3</v>
      </c>
      <c r="P308" s="5">
        <f t="shared" si="59"/>
        <v>32804.108999999997</v>
      </c>
      <c r="Q308" s="5"/>
      <c r="R308" s="1">
        <f t="shared" si="61"/>
        <v>4.5145822909796549E-8</v>
      </c>
      <c r="S308" s="99">
        <v>0.1</v>
      </c>
      <c r="T308" s="1">
        <f t="shared" si="58"/>
        <v>4.5145822909796552E-9</v>
      </c>
    </row>
    <row r="309" spans="1:20" ht="12.95" customHeight="1">
      <c r="A309" s="20" t="s">
        <v>110</v>
      </c>
      <c r="B309" s="99"/>
      <c r="C309" s="32">
        <v>47823.3</v>
      </c>
      <c r="D309" s="32"/>
      <c r="E309" s="1">
        <f t="shared" si="55"/>
        <v>9991.9989374082907</v>
      </c>
      <c r="F309" s="1">
        <f>ROUND(2*E309,0)/2</f>
        <v>9992</v>
      </c>
      <c r="G309" s="1">
        <f t="shared" si="56"/>
        <v>-7.3919999704230577E-4</v>
      </c>
      <c r="I309" s="1">
        <f t="shared" ref="I309:I336" si="62">G309</f>
        <v>-7.3919999704230577E-4</v>
      </c>
      <c r="N309" s="2"/>
      <c r="O309" s="2">
        <f t="shared" si="60"/>
        <v>4.1330308115136091E-3</v>
      </c>
      <c r="P309" s="5">
        <f t="shared" si="59"/>
        <v>32804.800000000003</v>
      </c>
      <c r="Q309" s="5"/>
      <c r="R309" s="1">
        <f t="shared" si="61"/>
        <v>2.3738633051841425E-5</v>
      </c>
      <c r="S309" s="99">
        <v>0.1</v>
      </c>
      <c r="T309" s="1">
        <f t="shared" si="58"/>
        <v>2.3738633051841429E-6</v>
      </c>
    </row>
    <row r="310" spans="1:20" ht="12.95" customHeight="1">
      <c r="A310" s="20" t="s">
        <v>110</v>
      </c>
      <c r="B310" s="99"/>
      <c r="C310" s="32">
        <v>47825.398000000001</v>
      </c>
      <c r="D310" s="32"/>
      <c r="E310" s="1">
        <f t="shared" si="55"/>
        <v>9995.0147888846477</v>
      </c>
      <c r="F310" s="1">
        <f>ROUND(2*E310,0)/2</f>
        <v>9995</v>
      </c>
      <c r="G310" s="1">
        <f t="shared" si="56"/>
        <v>1.0287999997672159E-2</v>
      </c>
      <c r="I310" s="1">
        <f t="shared" si="62"/>
        <v>1.0287999997672159E-2</v>
      </c>
      <c r="N310" s="2"/>
      <c r="O310" s="2">
        <f t="shared" si="60"/>
        <v>4.1394980811500018E-3</v>
      </c>
      <c r="P310" s="5">
        <f t="shared" si="59"/>
        <v>32806.898000000001</v>
      </c>
      <c r="Q310" s="5"/>
      <c r="R310" s="1">
        <f t="shared" si="61"/>
        <v>3.7804075817476645E-5</v>
      </c>
      <c r="S310" s="99">
        <v>0.1</v>
      </c>
      <c r="T310" s="1">
        <f t="shared" si="58"/>
        <v>3.7804075817476647E-6</v>
      </c>
    </row>
    <row r="311" spans="1:20" ht="12.95" customHeight="1">
      <c r="A311" s="20" t="s">
        <v>129</v>
      </c>
      <c r="B311" s="99"/>
      <c r="C311" s="32">
        <v>47856.688000000002</v>
      </c>
      <c r="D311" s="32"/>
      <c r="E311" s="1">
        <f t="shared" si="55"/>
        <v>10039.993813048261</v>
      </c>
      <c r="F311" s="1">
        <v>10040</v>
      </c>
      <c r="G311" s="1">
        <f t="shared" si="56"/>
        <v>-4.3040000018663704E-3</v>
      </c>
      <c r="I311" s="1">
        <f t="shared" si="62"/>
        <v>-4.3040000018663704E-3</v>
      </c>
      <c r="N311" s="2"/>
      <c r="O311" s="2">
        <f t="shared" si="60"/>
        <v>4.236727021327184E-3</v>
      </c>
      <c r="P311" s="5">
        <f t="shared" si="59"/>
        <v>32838.188000000002</v>
      </c>
      <c r="Q311" s="5"/>
      <c r="R311" s="1">
        <f t="shared" si="61"/>
        <v>7.2944018084708628E-5</v>
      </c>
      <c r="S311" s="99">
        <v>0.1</v>
      </c>
      <c r="T311" s="1">
        <f t="shared" si="58"/>
        <v>7.2944018084708628E-6</v>
      </c>
    </row>
    <row r="312" spans="1:20" ht="12.95" customHeight="1">
      <c r="A312" s="20" t="s">
        <v>110</v>
      </c>
      <c r="B312" s="99"/>
      <c r="C312" s="32">
        <v>47862.269</v>
      </c>
      <c r="D312" s="32"/>
      <c r="E312" s="1">
        <f t="shared" si="55"/>
        <v>10048.016437971783</v>
      </c>
      <c r="F312" s="1">
        <f>ROUND(2*E312,0)/2</f>
        <v>10048</v>
      </c>
      <c r="G312" s="1">
        <f t="shared" si="56"/>
        <v>1.1435200001869816E-2</v>
      </c>
      <c r="I312" s="1">
        <f t="shared" si="62"/>
        <v>1.1435200001869816E-2</v>
      </c>
      <c r="N312" s="2"/>
      <c r="O312" s="2">
        <f t="shared" si="60"/>
        <v>4.2540553309455666E-3</v>
      </c>
      <c r="P312" s="5">
        <f t="shared" si="59"/>
        <v>32843.769</v>
      </c>
      <c r="Q312" s="5"/>
      <c r="R312" s="1">
        <f t="shared" si="61"/>
        <v>5.1568838784743754E-5</v>
      </c>
      <c r="S312" s="99">
        <v>0.1</v>
      </c>
      <c r="T312" s="1">
        <f t="shared" si="58"/>
        <v>5.1568838784743756E-6</v>
      </c>
    </row>
    <row r="313" spans="1:20" ht="12.95" customHeight="1">
      <c r="A313" s="20" t="s">
        <v>129</v>
      </c>
      <c r="B313" s="99"/>
      <c r="C313" s="32">
        <v>47879.646999999997</v>
      </c>
      <c r="D313" s="32"/>
      <c r="E313" s="1">
        <f t="shared" si="55"/>
        <v>10072.997118122474</v>
      </c>
      <c r="F313" s="1">
        <v>10073</v>
      </c>
      <c r="G313" s="1">
        <f t="shared" si="56"/>
        <v>-2.0048000005772337E-3</v>
      </c>
      <c r="I313" s="1">
        <f t="shared" si="62"/>
        <v>-2.0048000005772337E-3</v>
      </c>
      <c r="N313" s="2"/>
      <c r="O313" s="2">
        <f t="shared" si="60"/>
        <v>4.30829028641775E-3</v>
      </c>
      <c r="P313" s="5">
        <f t="shared" si="59"/>
        <v>32861.146999999997</v>
      </c>
      <c r="Q313" s="5"/>
      <c r="R313" s="1">
        <f t="shared" si="61"/>
        <v>3.9855108971750403E-5</v>
      </c>
      <c r="S313" s="99">
        <v>0.1</v>
      </c>
      <c r="T313" s="1">
        <f t="shared" si="58"/>
        <v>3.9855108971750405E-6</v>
      </c>
    </row>
    <row r="314" spans="1:20" ht="12.95" customHeight="1">
      <c r="A314" s="20" t="s">
        <v>112</v>
      </c>
      <c r="B314" s="99"/>
      <c r="C314" s="32">
        <v>47887.3</v>
      </c>
      <c r="D314" s="32"/>
      <c r="E314" s="1">
        <f t="shared" si="55"/>
        <v>10083.998219813888</v>
      </c>
      <c r="F314" s="1">
        <f>ROUND(2*E314,0)/2</f>
        <v>10084</v>
      </c>
      <c r="G314" s="1">
        <f t="shared" si="56"/>
        <v>-1.2384000001475215E-3</v>
      </c>
      <c r="I314" s="1">
        <f t="shared" si="62"/>
        <v>-1.2384000001475215E-3</v>
      </c>
      <c r="N314" s="2"/>
      <c r="O314" s="2">
        <f t="shared" si="60"/>
        <v>4.3321939810245834E-3</v>
      </c>
      <c r="P314" s="5">
        <f t="shared" si="59"/>
        <v>32868.800000000003</v>
      </c>
      <c r="Q314" s="5"/>
      <c r="R314" s="1">
        <f t="shared" si="61"/>
        <v>3.1031517303070885E-5</v>
      </c>
      <c r="S314" s="99">
        <v>0.1</v>
      </c>
      <c r="T314" s="1">
        <f t="shared" si="58"/>
        <v>3.1031517303070886E-6</v>
      </c>
    </row>
    <row r="315" spans="1:20" ht="12.95" customHeight="1">
      <c r="A315" s="20" t="s">
        <v>112</v>
      </c>
      <c r="B315" s="99"/>
      <c r="C315" s="32">
        <v>47894.275999999998</v>
      </c>
      <c r="D315" s="32"/>
      <c r="E315" s="1">
        <f t="shared" si="55"/>
        <v>10094.026141596092</v>
      </c>
      <c r="F315" s="1">
        <f>ROUND(2*E315,0)/2</f>
        <v>10094</v>
      </c>
      <c r="G315" s="1">
        <f t="shared" si="56"/>
        <v>1.8185599998105317E-2</v>
      </c>
      <c r="I315" s="1">
        <f t="shared" si="62"/>
        <v>1.8185599998105317E-2</v>
      </c>
      <c r="N315" s="2"/>
      <c r="O315" s="2">
        <f t="shared" si="60"/>
        <v>4.3539459912272727E-3</v>
      </c>
      <c r="P315" s="5">
        <f t="shared" si="59"/>
        <v>32875.775999999998</v>
      </c>
      <c r="Q315" s="5"/>
      <c r="R315" s="1">
        <f t="shared" si="61"/>
        <v>1.9131465256598548E-4</v>
      </c>
      <c r="S315" s="99">
        <v>0.1</v>
      </c>
      <c r="T315" s="1">
        <f t="shared" si="58"/>
        <v>1.9131465256598551E-5</v>
      </c>
    </row>
    <row r="316" spans="1:20" ht="12.95" customHeight="1">
      <c r="A316" s="20" t="s">
        <v>129</v>
      </c>
      <c r="B316" s="99"/>
      <c r="C316" s="32">
        <v>47918.601999999999</v>
      </c>
      <c r="D316" s="32"/>
      <c r="E316" s="1">
        <f t="shared" si="55"/>
        <v>10128.994493842945</v>
      </c>
      <c r="F316" s="1">
        <v>10129</v>
      </c>
      <c r="G316" s="1">
        <f t="shared" si="56"/>
        <v>-3.830400004517287E-3</v>
      </c>
      <c r="I316" s="1">
        <f t="shared" si="62"/>
        <v>-3.830400004517287E-3</v>
      </c>
      <c r="N316" s="2"/>
      <c r="O316" s="2">
        <f t="shared" si="60"/>
        <v>4.430238367501174E-3</v>
      </c>
      <c r="P316" s="5">
        <f t="shared" si="59"/>
        <v>32900.101999999999</v>
      </c>
      <c r="Q316" s="5"/>
      <c r="R316" s="1">
        <f t="shared" si="61"/>
        <v>6.8238146313263825E-5</v>
      </c>
      <c r="S316" s="99">
        <v>0.1</v>
      </c>
      <c r="T316" s="1">
        <f t="shared" si="58"/>
        <v>6.823814631326383E-6</v>
      </c>
    </row>
    <row r="317" spans="1:20" ht="12.95" customHeight="1">
      <c r="A317" s="20" t="s">
        <v>129</v>
      </c>
      <c r="B317" s="99"/>
      <c r="C317" s="32">
        <v>48160.686999999998</v>
      </c>
      <c r="D317" s="32"/>
      <c r="E317" s="1">
        <f t="shared" si="55"/>
        <v>10476.988966986053</v>
      </c>
      <c r="F317" s="1">
        <v>10477</v>
      </c>
      <c r="G317" s="1">
        <f t="shared" si="56"/>
        <v>-7.6752000022679567E-3</v>
      </c>
      <c r="I317" s="1">
        <f t="shared" si="62"/>
        <v>-7.6752000022679567E-3</v>
      </c>
      <c r="N317" s="2"/>
      <c r="O317" s="2">
        <f t="shared" si="60"/>
        <v>5.2023713479753689E-3</v>
      </c>
      <c r="P317" s="5">
        <f t="shared" si="59"/>
        <v>33142.186999999998</v>
      </c>
      <c r="Q317" s="5"/>
      <c r="R317" s="1">
        <f t="shared" si="61"/>
        <v>1.6583184388060769E-4</v>
      </c>
      <c r="S317" s="99">
        <v>0.1</v>
      </c>
      <c r="T317" s="1">
        <f t="shared" si="58"/>
        <v>1.6583184388060769E-5</v>
      </c>
    </row>
    <row r="318" spans="1:20" ht="12.95" customHeight="1">
      <c r="A318" s="20" t="s">
        <v>113</v>
      </c>
      <c r="B318" s="99"/>
      <c r="C318" s="32">
        <v>48175.32</v>
      </c>
      <c r="D318" s="32"/>
      <c r="E318" s="1">
        <f t="shared" si="55"/>
        <v>10498.023740414823</v>
      </c>
      <c r="F318" s="1">
        <f>ROUND(2*E318,0)/2</f>
        <v>10498</v>
      </c>
      <c r="G318" s="1">
        <f t="shared" si="56"/>
        <v>1.6515199997229502E-2</v>
      </c>
      <c r="I318" s="1">
        <f t="shared" si="62"/>
        <v>1.6515199997229502E-2</v>
      </c>
      <c r="N318" s="2"/>
      <c r="O318" s="2">
        <f t="shared" si="60"/>
        <v>5.2497544551330013E-3</v>
      </c>
      <c r="P318" s="5">
        <f t="shared" si="59"/>
        <v>33156.82</v>
      </c>
      <c r="Q318" s="5"/>
      <c r="R318" s="1">
        <f t="shared" si="61"/>
        <v>1.2691026326194191E-4</v>
      </c>
      <c r="S318" s="99">
        <v>0.1</v>
      </c>
      <c r="T318" s="1">
        <f t="shared" si="58"/>
        <v>1.2691026326194193E-5</v>
      </c>
    </row>
    <row r="319" spans="1:20" ht="12.95" customHeight="1">
      <c r="A319" s="20" t="s">
        <v>129</v>
      </c>
      <c r="B319" s="99"/>
      <c r="C319" s="32">
        <v>48190.61</v>
      </c>
      <c r="D319" s="32"/>
      <c r="E319" s="1">
        <f t="shared" si="55"/>
        <v>10520.002943977037</v>
      </c>
      <c r="F319" s="1">
        <v>10520</v>
      </c>
      <c r="G319" s="1">
        <f t="shared" si="56"/>
        <v>2.0480000021052547E-3</v>
      </c>
      <c r="I319" s="1">
        <f t="shared" si="62"/>
        <v>2.0480000021052547E-3</v>
      </c>
      <c r="N319" s="2"/>
      <c r="O319" s="2">
        <f t="shared" si="60"/>
        <v>5.2994902068689374E-3</v>
      </c>
      <c r="P319" s="5">
        <f t="shared" si="59"/>
        <v>33172.11</v>
      </c>
      <c r="Q319" s="5"/>
      <c r="R319" s="1">
        <f t="shared" si="61"/>
        <v>1.0572188551674175E-5</v>
      </c>
      <c r="S319" s="99">
        <v>0.1</v>
      </c>
      <c r="T319" s="1">
        <f t="shared" si="58"/>
        <v>1.0572188551674177E-6</v>
      </c>
    </row>
    <row r="320" spans="1:20" ht="12.95" customHeight="1">
      <c r="A320" s="20" t="s">
        <v>114</v>
      </c>
      <c r="B320" s="99"/>
      <c r="C320" s="32">
        <v>48205.241000000002</v>
      </c>
      <c r="D320" s="32"/>
      <c r="E320" s="1">
        <f t="shared" si="55"/>
        <v>10541.034842428231</v>
      </c>
      <c r="F320" s="1">
        <f>ROUND(2*E320,0)/2</f>
        <v>10541</v>
      </c>
      <c r="G320" s="1">
        <f t="shared" si="56"/>
        <v>2.4238400001195259E-2</v>
      </c>
      <c r="I320" s="1">
        <f t="shared" si="62"/>
        <v>2.4238400001195259E-2</v>
      </c>
      <c r="N320" s="2"/>
      <c r="O320" s="2">
        <f t="shared" si="60"/>
        <v>5.3470571712071879E-3</v>
      </c>
      <c r="P320" s="5">
        <f t="shared" si="59"/>
        <v>33186.741000000002</v>
      </c>
      <c r="Q320" s="5"/>
      <c r="R320" s="1">
        <f t="shared" si="61"/>
        <v>3.5688283392014164E-4</v>
      </c>
      <c r="S320" s="99">
        <v>0.1</v>
      </c>
      <c r="T320" s="1">
        <f t="shared" si="58"/>
        <v>3.5688283392014168E-5</v>
      </c>
    </row>
    <row r="321" spans="1:21" ht="12.95" customHeight="1">
      <c r="A321" s="20" t="s">
        <v>129</v>
      </c>
      <c r="B321" s="99"/>
      <c r="C321" s="32">
        <v>48208.694000000003</v>
      </c>
      <c r="D321" s="32"/>
      <c r="E321" s="1">
        <f t="shared" si="55"/>
        <v>10545.998491211772</v>
      </c>
      <c r="F321" s="1">
        <v>10546</v>
      </c>
      <c r="G321" s="1">
        <f t="shared" si="56"/>
        <v>-1.0495999958948232E-3</v>
      </c>
      <c r="I321" s="1">
        <f t="shared" si="62"/>
        <v>-1.0495999958948232E-3</v>
      </c>
      <c r="N321" s="2"/>
      <c r="O321" s="2">
        <f t="shared" si="60"/>
        <v>5.3583958733660611E-3</v>
      </c>
      <c r="P321" s="5">
        <f t="shared" si="59"/>
        <v>33190.194000000003</v>
      </c>
      <c r="Q321" s="5"/>
      <c r="R321" s="1">
        <f t="shared" si="61"/>
        <v>4.1062411060464558E-5</v>
      </c>
      <c r="S321" s="99">
        <v>0.1</v>
      </c>
      <c r="T321" s="1">
        <f t="shared" si="58"/>
        <v>4.1062411060464559E-6</v>
      </c>
    </row>
    <row r="322" spans="1:21" ht="12.95" customHeight="1">
      <c r="A322" s="20" t="s">
        <v>129</v>
      </c>
      <c r="B322" s="99"/>
      <c r="C322" s="32">
        <v>48213.557999999997</v>
      </c>
      <c r="D322" s="32"/>
      <c r="E322" s="1">
        <f t="shared" si="55"/>
        <v>10552.990436674589</v>
      </c>
      <c r="F322" s="1">
        <v>10553</v>
      </c>
      <c r="G322" s="1">
        <f t="shared" si="56"/>
        <v>-6.6528000024845824E-3</v>
      </c>
      <c r="I322" s="1">
        <f t="shared" si="62"/>
        <v>-6.6528000024845824E-3</v>
      </c>
      <c r="N322" s="2"/>
      <c r="O322" s="2">
        <f t="shared" si="60"/>
        <v>5.3742786078852583E-3</v>
      </c>
      <c r="P322" s="5">
        <f t="shared" si="59"/>
        <v>33195.057999999997</v>
      </c>
      <c r="Q322" s="5"/>
      <c r="R322" s="1">
        <f t="shared" si="61"/>
        <v>1.4465061990001575E-4</v>
      </c>
      <c r="S322" s="99">
        <v>0.1</v>
      </c>
      <c r="T322" s="1">
        <f t="shared" si="58"/>
        <v>1.4465061990001577E-5</v>
      </c>
    </row>
    <row r="323" spans="1:21" ht="12.95" customHeight="1">
      <c r="A323" s="20" t="s">
        <v>129</v>
      </c>
      <c r="B323" s="99"/>
      <c r="C323" s="32">
        <v>48245.565000000002</v>
      </c>
      <c r="D323" s="32"/>
      <c r="E323" s="1">
        <f t="shared" si="55"/>
        <v>10599.000140298907</v>
      </c>
      <c r="F323" s="1">
        <v>10599</v>
      </c>
      <c r="G323" s="1">
        <f t="shared" si="56"/>
        <v>9.7600001026876271E-5</v>
      </c>
      <c r="I323" s="1">
        <f t="shared" si="62"/>
        <v>9.7600001026876271E-5</v>
      </c>
      <c r="N323" s="2"/>
      <c r="O323" s="2">
        <f t="shared" si="60"/>
        <v>5.4788990603106009E-3</v>
      </c>
      <c r="P323" s="5">
        <f t="shared" si="59"/>
        <v>33227.065000000002</v>
      </c>
      <c r="Q323" s="5"/>
      <c r="R323" s="1">
        <f t="shared" si="61"/>
        <v>2.8958379565447899E-5</v>
      </c>
      <c r="S323" s="99">
        <v>0.1</v>
      </c>
      <c r="T323" s="1">
        <f t="shared" si="58"/>
        <v>2.8958379565447899E-6</v>
      </c>
    </row>
    <row r="324" spans="1:21" ht="12.95" customHeight="1">
      <c r="A324" s="20" t="s">
        <v>129</v>
      </c>
      <c r="B324" s="99"/>
      <c r="C324" s="32">
        <v>48261.56</v>
      </c>
      <c r="D324" s="32"/>
      <c r="E324" s="1">
        <f t="shared" si="55"/>
        <v>10621.992773456363</v>
      </c>
      <c r="F324" s="1">
        <v>10622</v>
      </c>
      <c r="G324" s="1">
        <f t="shared" si="56"/>
        <v>-5.0272000007680617E-3</v>
      </c>
      <c r="I324" s="1">
        <f t="shared" si="62"/>
        <v>-5.0272000007680617E-3</v>
      </c>
      <c r="N324" s="2"/>
      <c r="O324" s="2">
        <f t="shared" si="60"/>
        <v>5.5313708487301589E-3</v>
      </c>
      <c r="P324" s="5">
        <f t="shared" si="59"/>
        <v>33243.06</v>
      </c>
      <c r="Q324" s="5"/>
      <c r="R324" s="1">
        <f t="shared" si="61"/>
        <v>1.114834183838736E-4</v>
      </c>
      <c r="S324" s="99">
        <v>0.1</v>
      </c>
      <c r="T324" s="1">
        <f t="shared" si="58"/>
        <v>1.114834183838736E-5</v>
      </c>
    </row>
    <row r="325" spans="1:21" ht="12.95" customHeight="1">
      <c r="A325" s="20" t="s">
        <v>115</v>
      </c>
      <c r="B325" s="99"/>
      <c r="C325" s="32">
        <v>48483.482000000004</v>
      </c>
      <c r="D325" s="32">
        <v>5.0000000000000001E-3</v>
      </c>
      <c r="E325" s="1">
        <f t="shared" si="55"/>
        <v>10941.003160175354</v>
      </c>
      <c r="F325" s="1">
        <f t="shared" ref="F325:F356" si="63">ROUND(2*E325,0)/2</f>
        <v>10941</v>
      </c>
      <c r="G325" s="1">
        <f t="shared" si="56"/>
        <v>2.1984000049997121E-3</v>
      </c>
      <c r="I325" s="1">
        <f t="shared" si="62"/>
        <v>2.1984000049997121E-3</v>
      </c>
      <c r="N325" s="2"/>
      <c r="O325" s="2">
        <f t="shared" si="60"/>
        <v>6.2702383021326852E-3</v>
      </c>
      <c r="P325" s="5">
        <f t="shared" si="59"/>
        <v>33464.982000000004</v>
      </c>
      <c r="Q325" s="5"/>
      <c r="R325" s="1">
        <f t="shared" si="61"/>
        <v>1.657986711799875E-5</v>
      </c>
      <c r="S325" s="99">
        <v>0.1</v>
      </c>
      <c r="T325" s="1">
        <f t="shared" si="58"/>
        <v>1.657986711799875E-6</v>
      </c>
      <c r="U325" s="1" t="s">
        <v>45</v>
      </c>
    </row>
    <row r="326" spans="1:21" ht="12.95" customHeight="1">
      <c r="A326" s="20" t="s">
        <v>115</v>
      </c>
      <c r="B326" s="99"/>
      <c r="C326" s="32">
        <v>48490.447</v>
      </c>
      <c r="D326" s="32">
        <v>5.0000000000000001E-3</v>
      </c>
      <c r="E326" s="1">
        <f t="shared" si="55"/>
        <v>10951.015269580896</v>
      </c>
      <c r="F326" s="1">
        <f t="shared" si="63"/>
        <v>10951</v>
      </c>
      <c r="G326" s="1">
        <f t="shared" si="56"/>
        <v>1.0622399997373577E-2</v>
      </c>
      <c r="I326" s="1">
        <f t="shared" si="62"/>
        <v>1.0622399997373577E-2</v>
      </c>
      <c r="N326" s="2"/>
      <c r="O326" s="2">
        <f t="shared" si="60"/>
        <v>6.2937352248911629E-3</v>
      </c>
      <c r="P326" s="5">
        <f t="shared" si="59"/>
        <v>33471.947</v>
      </c>
      <c r="Q326" s="5"/>
      <c r="R326" s="1">
        <f t="shared" si="61"/>
        <v>1.8737338712530232E-5</v>
      </c>
      <c r="S326" s="99">
        <v>0.1</v>
      </c>
      <c r="T326" s="1">
        <f t="shared" si="58"/>
        <v>1.8737338712530232E-6</v>
      </c>
    </row>
    <row r="327" spans="1:21" ht="12.95" customHeight="1">
      <c r="A327" s="20" t="s">
        <v>116</v>
      </c>
      <c r="B327" s="99"/>
      <c r="C327" s="32">
        <v>48538.444000000003</v>
      </c>
      <c r="D327" s="32">
        <v>4.0000000000000001E-3</v>
      </c>
      <c r="E327" s="1">
        <f t="shared" si="55"/>
        <v>11020.010418918735</v>
      </c>
      <c r="F327" s="1">
        <f t="shared" si="63"/>
        <v>11020</v>
      </c>
      <c r="G327" s="1">
        <f t="shared" si="56"/>
        <v>7.2480000017094426E-3</v>
      </c>
      <c r="I327" s="1">
        <f t="shared" si="62"/>
        <v>7.2480000017094426E-3</v>
      </c>
      <c r="N327" s="2"/>
      <c r="O327" s="2">
        <f t="shared" si="60"/>
        <v>6.4564189229830964E-3</v>
      </c>
      <c r="P327" s="5">
        <f t="shared" si="59"/>
        <v>33519.944000000003</v>
      </c>
      <c r="Q327" s="5"/>
      <c r="R327" s="1">
        <f t="shared" ref="R327:R336" si="64">+(O327-G327)^2</f>
        <v>6.2660060419756581E-7</v>
      </c>
      <c r="S327" s="99">
        <v>0.1</v>
      </c>
      <c r="T327" s="1">
        <f t="shared" si="58"/>
        <v>6.2660060419756586E-8</v>
      </c>
    </row>
    <row r="328" spans="1:21" ht="12.95" customHeight="1">
      <c r="A328" s="20" t="s">
        <v>117</v>
      </c>
      <c r="B328" s="99"/>
      <c r="C328" s="32">
        <v>48623.328999999998</v>
      </c>
      <c r="D328" s="32">
        <v>6.0000000000000001E-3</v>
      </c>
      <c r="E328" s="1">
        <f t="shared" si="55"/>
        <v>11142.03165465309</v>
      </c>
      <c r="F328" s="1">
        <f t="shared" si="63"/>
        <v>11142</v>
      </c>
      <c r="G328" s="1">
        <f t="shared" si="56"/>
        <v>2.2020799995516427E-2</v>
      </c>
      <c r="I328" s="1">
        <f t="shared" si="62"/>
        <v>2.2020799995516427E-2</v>
      </c>
      <c r="N328" s="2"/>
      <c r="O328" s="2">
        <f t="shared" si="60"/>
        <v>6.7464347890138724E-3</v>
      </c>
      <c r="P328" s="5">
        <f t="shared" si="59"/>
        <v>33604.828999999998</v>
      </c>
      <c r="Q328" s="5"/>
      <c r="R328" s="1">
        <f t="shared" si="64"/>
        <v>2.3330623246161581E-4</v>
      </c>
      <c r="S328" s="99">
        <v>0.1</v>
      </c>
      <c r="T328" s="1">
        <f t="shared" si="58"/>
        <v>2.3330623246161584E-5</v>
      </c>
    </row>
    <row r="329" spans="1:21" ht="12.95" customHeight="1">
      <c r="A329" s="20" t="s">
        <v>130</v>
      </c>
      <c r="B329" s="99"/>
      <c r="C329" s="32">
        <v>48894.616999999998</v>
      </c>
      <c r="D329" s="32"/>
      <c r="E329" s="1">
        <f t="shared" si="55"/>
        <v>11532.005112860117</v>
      </c>
      <c r="F329" s="1">
        <f t="shared" si="63"/>
        <v>11532</v>
      </c>
      <c r="G329" s="1">
        <f t="shared" si="56"/>
        <v>3.556799994839821E-3</v>
      </c>
      <c r="I329" s="1">
        <f t="shared" si="62"/>
        <v>3.556799994839821E-3</v>
      </c>
      <c r="N329" s="2"/>
      <c r="O329" s="2">
        <f t="shared" si="60"/>
        <v>7.6938628180918556E-3</v>
      </c>
      <c r="P329" s="5">
        <f t="shared" si="59"/>
        <v>33876.116999999998</v>
      </c>
      <c r="Q329" s="5"/>
      <c r="R329" s="1">
        <f t="shared" si="64"/>
        <v>1.7115288803534094E-5</v>
      </c>
      <c r="S329" s="99">
        <v>0.1</v>
      </c>
      <c r="T329" s="1">
        <f t="shared" si="58"/>
        <v>1.7115288803534094E-6</v>
      </c>
    </row>
    <row r="330" spans="1:21" ht="12.95" customHeight="1">
      <c r="A330" s="20" t="s">
        <v>118</v>
      </c>
      <c r="B330" s="99"/>
      <c r="C330" s="32">
        <v>49007.307999999997</v>
      </c>
      <c r="D330" s="32">
        <v>5.0000000000000001E-3</v>
      </c>
      <c r="E330" s="1">
        <f t="shared" si="55"/>
        <v>11693.997161822133</v>
      </c>
      <c r="F330" s="1">
        <f t="shared" si="63"/>
        <v>11694</v>
      </c>
      <c r="G330" s="1">
        <f t="shared" si="56"/>
        <v>-1.9744000019272789E-3</v>
      </c>
      <c r="I330" s="1">
        <f t="shared" si="62"/>
        <v>-1.9744000019272789E-3</v>
      </c>
      <c r="N330" s="2"/>
      <c r="O330" s="2">
        <f t="shared" si="60"/>
        <v>8.0965135246908928E-3</v>
      </c>
      <c r="P330" s="5">
        <f t="shared" si="59"/>
        <v>33988.807999999997</v>
      </c>
      <c r="Q330" s="5"/>
      <c r="R330" s="1">
        <f t="shared" si="64"/>
        <v>1.0142329926062086E-4</v>
      </c>
      <c r="S330" s="99">
        <v>0.1</v>
      </c>
      <c r="T330" s="1">
        <f t="shared" si="58"/>
        <v>1.0142329926062087E-5</v>
      </c>
    </row>
    <row r="331" spans="1:21" ht="12.95" customHeight="1">
      <c r="A331" s="20" t="s">
        <v>130</v>
      </c>
      <c r="B331" s="99"/>
      <c r="C331" s="32">
        <v>49207.66</v>
      </c>
      <c r="D331" s="32"/>
      <c r="E331" s="1">
        <f t="shared" si="55"/>
        <v>11982.000915392864</v>
      </c>
      <c r="F331" s="1">
        <f t="shared" si="63"/>
        <v>11982</v>
      </c>
      <c r="G331" s="1">
        <f t="shared" si="56"/>
        <v>6.3680000312160701E-4</v>
      </c>
      <c r="I331" s="1">
        <f t="shared" si="62"/>
        <v>6.3680000312160701E-4</v>
      </c>
      <c r="N331" s="2"/>
      <c r="O331" s="2">
        <f t="shared" si="60"/>
        <v>8.8255307409672544E-3</v>
      </c>
      <c r="P331" s="5">
        <f t="shared" si="59"/>
        <v>34189.160000000003</v>
      </c>
      <c r="Q331" s="5"/>
      <c r="R331" s="1">
        <f t="shared" si="64"/>
        <v>6.7055311096938115E-5</v>
      </c>
      <c r="S331" s="99">
        <v>0.1</v>
      </c>
      <c r="T331" s="1">
        <f t="shared" si="58"/>
        <v>6.705531109693812E-6</v>
      </c>
    </row>
    <row r="332" spans="1:21" ht="12.95" customHeight="1">
      <c r="A332" s="20" t="s">
        <v>119</v>
      </c>
      <c r="B332" s="99"/>
      <c r="C332" s="32">
        <v>49217.408000000003</v>
      </c>
      <c r="D332" s="32">
        <v>5.0000000000000001E-3</v>
      </c>
      <c r="E332" s="1">
        <f t="shared" si="55"/>
        <v>11996.013556094265</v>
      </c>
      <c r="F332" s="1">
        <f t="shared" si="63"/>
        <v>11996</v>
      </c>
      <c r="G332" s="1">
        <f t="shared" si="56"/>
        <v>9.4304000012925826E-3</v>
      </c>
      <c r="I332" s="1">
        <f t="shared" si="62"/>
        <v>9.4304000012925826E-3</v>
      </c>
      <c r="N332" s="2"/>
      <c r="O332" s="2">
        <f t="shared" si="60"/>
        <v>8.8613995032071433E-3</v>
      </c>
      <c r="P332" s="5">
        <f t="shared" si="59"/>
        <v>34198.908000000003</v>
      </c>
      <c r="Q332" s="5"/>
      <c r="R332" s="1">
        <f t="shared" si="64"/>
        <v>3.2376156682147796E-7</v>
      </c>
      <c r="S332" s="99">
        <v>0.1</v>
      </c>
      <c r="T332" s="1">
        <f t="shared" si="58"/>
        <v>3.2376156682147795E-8</v>
      </c>
    </row>
    <row r="333" spans="1:21" ht="12.95" customHeight="1">
      <c r="A333" s="20" t="s">
        <v>119</v>
      </c>
      <c r="B333" s="99"/>
      <c r="C333" s="32">
        <v>49249.408000000003</v>
      </c>
      <c r="D333" s="32">
        <v>6.0000000000000001E-3</v>
      </c>
      <c r="E333" s="1">
        <f t="shared" si="55"/>
        <v>12042.013197297065</v>
      </c>
      <c r="F333" s="1">
        <f t="shared" si="63"/>
        <v>12042</v>
      </c>
      <c r="G333" s="1">
        <f t="shared" si="56"/>
        <v>9.1807999997399747E-3</v>
      </c>
      <c r="I333" s="1">
        <f t="shared" si="62"/>
        <v>9.1807999997399747E-3</v>
      </c>
      <c r="N333" s="2"/>
      <c r="O333" s="2">
        <f t="shared" si="60"/>
        <v>8.9795349854607433E-3</v>
      </c>
      <c r="P333" s="5">
        <f t="shared" si="59"/>
        <v>34230.908000000003</v>
      </c>
      <c r="Q333" s="5"/>
      <c r="R333" s="1">
        <f t="shared" si="64"/>
        <v>4.0507605972819217E-8</v>
      </c>
      <c r="S333" s="99">
        <v>0.1</v>
      </c>
      <c r="T333" s="1">
        <f t="shared" si="58"/>
        <v>4.0507605972819217E-9</v>
      </c>
    </row>
    <row r="334" spans="1:21" ht="12.95" customHeight="1">
      <c r="A334" s="20" t="s">
        <v>130</v>
      </c>
      <c r="B334" s="99"/>
      <c r="C334" s="32">
        <v>49333.595000000001</v>
      </c>
      <c r="D334" s="32"/>
      <c r="E334" s="1">
        <f t="shared" si="55"/>
        <v>12163.031065857687</v>
      </c>
      <c r="F334" s="1">
        <f t="shared" si="63"/>
        <v>12163</v>
      </c>
      <c r="G334" s="1">
        <f t="shared" si="56"/>
        <v>2.1611199998005759E-2</v>
      </c>
      <c r="I334" s="1">
        <f t="shared" si="62"/>
        <v>2.1611199998005759E-2</v>
      </c>
      <c r="N334" s="2"/>
      <c r="O334" s="2">
        <f t="shared" si="60"/>
        <v>9.2923398110323942E-3</v>
      </c>
      <c r="P334" s="5">
        <f t="shared" si="59"/>
        <v>34315.095000000001</v>
      </c>
      <c r="Q334" s="5"/>
      <c r="R334" s="1">
        <f t="shared" si="64"/>
        <v>1.5175431630619745E-4</v>
      </c>
      <c r="S334" s="99">
        <v>0.1</v>
      </c>
      <c r="T334" s="1">
        <f t="shared" si="58"/>
        <v>1.5175431630619745E-5</v>
      </c>
    </row>
    <row r="335" spans="1:21" ht="12.95" customHeight="1">
      <c r="A335" s="20" t="s">
        <v>130</v>
      </c>
      <c r="B335" s="99"/>
      <c r="C335" s="32">
        <v>49637.582000000002</v>
      </c>
      <c r="D335" s="32"/>
      <c r="E335" s="1">
        <f t="shared" si="55"/>
        <v>12600.008969930037</v>
      </c>
      <c r="F335" s="1">
        <f t="shared" si="63"/>
        <v>12600</v>
      </c>
      <c r="G335" s="1">
        <f t="shared" si="56"/>
        <v>6.2400000024354085E-3</v>
      </c>
      <c r="I335" s="1">
        <f t="shared" si="62"/>
        <v>6.2400000024354085E-3</v>
      </c>
      <c r="N335" s="2"/>
      <c r="O335" s="2">
        <f t="shared" si="60"/>
        <v>1.0446880796787433E-2</v>
      </c>
      <c r="P335" s="5">
        <f t="shared" si="59"/>
        <v>34619.082000000002</v>
      </c>
      <c r="Q335" s="5"/>
      <c r="R335" s="1">
        <f t="shared" si="64"/>
        <v>1.7697846017887924E-5</v>
      </c>
      <c r="S335" s="99">
        <v>0.1</v>
      </c>
      <c r="T335" s="1">
        <f t="shared" si="58"/>
        <v>1.7697846017887926E-6</v>
      </c>
    </row>
    <row r="336" spans="1:21" ht="12.95" customHeight="1">
      <c r="A336" s="20" t="s">
        <v>130</v>
      </c>
      <c r="B336" s="99"/>
      <c r="C336" s="32">
        <v>49680.709000000003</v>
      </c>
      <c r="D336" s="32"/>
      <c r="E336" s="1">
        <f t="shared" si="55"/>
        <v>12662.003548872321</v>
      </c>
      <c r="F336" s="1">
        <f t="shared" si="63"/>
        <v>12662</v>
      </c>
      <c r="G336" s="1">
        <f t="shared" si="56"/>
        <v>2.4687999975867569E-3</v>
      </c>
      <c r="I336" s="1">
        <f t="shared" si="62"/>
        <v>2.4687999975867569E-3</v>
      </c>
      <c r="N336" s="2"/>
      <c r="O336" s="2">
        <f t="shared" si="60"/>
        <v>1.0613832548077079E-2</v>
      </c>
      <c r="P336" s="5">
        <f t="shared" si="59"/>
        <v>34662.209000000003</v>
      </c>
      <c r="Q336" s="5"/>
      <c r="R336" s="1">
        <f t="shared" si="64"/>
        <v>6.6341555248546869E-5</v>
      </c>
      <c r="S336" s="99">
        <v>0.1</v>
      </c>
      <c r="T336" s="1">
        <f t="shared" si="58"/>
        <v>6.6341555248546875E-6</v>
      </c>
    </row>
    <row r="337" spans="1:20" ht="12.95" customHeight="1">
      <c r="A337" s="59" t="s">
        <v>1086</v>
      </c>
      <c r="B337" s="132" t="s">
        <v>127</v>
      </c>
      <c r="C337" s="34">
        <v>49744.014000000003</v>
      </c>
      <c r="D337" s="34" t="s">
        <v>149</v>
      </c>
      <c r="E337" s="32">
        <f t="shared" si="55"/>
        <v>12753.003776570546</v>
      </c>
      <c r="F337" s="1">
        <f t="shared" si="63"/>
        <v>12753</v>
      </c>
      <c r="G337" s="1">
        <f t="shared" si="56"/>
        <v>2.6272000031895004E-3</v>
      </c>
      <c r="H337" s="1">
        <f>G337</f>
        <v>2.6272000031895004E-3</v>
      </c>
      <c r="N337" s="2">
        <f t="shared" ref="N337:N342" ca="1" si="65">+C$11+C$12*F337</f>
        <v>-1.1656221930791411E-3</v>
      </c>
      <c r="O337" s="2">
        <f t="shared" si="60"/>
        <v>1.0860292045237457E-2</v>
      </c>
      <c r="P337" s="5">
        <f t="shared" si="59"/>
        <v>34725.514000000003</v>
      </c>
      <c r="Q337" s="5"/>
      <c r="R337" s="1">
        <f t="shared" ref="R337:R342" si="66">+(O337-I337)^2</f>
        <v>1.1794594330784798E-4</v>
      </c>
      <c r="S337" s="99">
        <v>0.1</v>
      </c>
      <c r="T337" s="1">
        <f t="shared" si="58"/>
        <v>1.1794594330784798E-5</v>
      </c>
    </row>
    <row r="338" spans="1:20" ht="12.95" customHeight="1">
      <c r="A338" s="59" t="s">
        <v>1091</v>
      </c>
      <c r="B338" s="132" t="s">
        <v>127</v>
      </c>
      <c r="C338" s="34">
        <v>49953.407399999996</v>
      </c>
      <c r="D338" s="34" t="s">
        <v>149</v>
      </c>
      <c r="E338" s="32">
        <f t="shared" si="55"/>
        <v>13054.004441265351</v>
      </c>
      <c r="F338" s="1">
        <f t="shared" si="63"/>
        <v>13054</v>
      </c>
      <c r="G338" s="1">
        <f t="shared" si="56"/>
        <v>3.0895999952917919E-3</v>
      </c>
      <c r="J338" s="1">
        <f>G338</f>
        <v>3.0895999952917919E-3</v>
      </c>
      <c r="N338" s="2">
        <f t="shared" ca="1" si="65"/>
        <v>8.4629899250023011E-4</v>
      </c>
      <c r="O338" s="2">
        <f t="shared" si="60"/>
        <v>1.1687516230619449E-2</v>
      </c>
      <c r="P338" s="5">
        <f t="shared" si="59"/>
        <v>34934.907399999996</v>
      </c>
      <c r="Q338" s="5"/>
      <c r="R338" s="1">
        <f t="shared" si="66"/>
        <v>1.3659803564099307E-4</v>
      </c>
      <c r="S338" s="99">
        <v>1</v>
      </c>
      <c r="T338" s="1">
        <f t="shared" si="58"/>
        <v>1.3659803564099307E-4</v>
      </c>
    </row>
    <row r="339" spans="1:20" ht="12.95" customHeight="1">
      <c r="A339" s="59" t="s">
        <v>1091</v>
      </c>
      <c r="B339" s="132" t="s">
        <v>127</v>
      </c>
      <c r="C339" s="34">
        <v>49953.409399999997</v>
      </c>
      <c r="D339" s="34" t="s">
        <v>149</v>
      </c>
      <c r="E339" s="32">
        <f t="shared" si="55"/>
        <v>13054.007316242927</v>
      </c>
      <c r="F339" s="1">
        <f t="shared" si="63"/>
        <v>13054</v>
      </c>
      <c r="G339" s="1">
        <f t="shared" si="56"/>
        <v>5.0895999956992455E-3</v>
      </c>
      <c r="J339" s="1">
        <f>G339</f>
        <v>5.0895999956992455E-3</v>
      </c>
      <c r="N339" s="2">
        <f t="shared" ca="1" si="65"/>
        <v>8.4629899250023011E-4</v>
      </c>
      <c r="O339" s="2">
        <f t="shared" si="60"/>
        <v>1.1687516230619449E-2</v>
      </c>
      <c r="P339" s="5">
        <f t="shared" si="59"/>
        <v>34934.909399999997</v>
      </c>
      <c r="Q339" s="5"/>
      <c r="R339" s="1">
        <f t="shared" si="66"/>
        <v>1.3659803564099307E-4</v>
      </c>
      <c r="S339" s="99">
        <v>1</v>
      </c>
      <c r="T339" s="1">
        <f t="shared" si="58"/>
        <v>1.3659803564099307E-4</v>
      </c>
    </row>
    <row r="340" spans="1:20" ht="12.95" customHeight="1">
      <c r="A340" s="59" t="s">
        <v>1091</v>
      </c>
      <c r="B340" s="132" t="s">
        <v>127</v>
      </c>
      <c r="C340" s="34">
        <v>49953.410100000001</v>
      </c>
      <c r="D340" s="34" t="s">
        <v>149</v>
      </c>
      <c r="E340" s="32">
        <f t="shared" si="55"/>
        <v>13054.008322485084</v>
      </c>
      <c r="F340" s="1">
        <f t="shared" si="63"/>
        <v>13054</v>
      </c>
      <c r="G340" s="1">
        <f t="shared" si="56"/>
        <v>5.7895999998436309E-3</v>
      </c>
      <c r="J340" s="1">
        <f>G340</f>
        <v>5.7895999998436309E-3</v>
      </c>
      <c r="N340" s="2">
        <f t="shared" ca="1" si="65"/>
        <v>8.4629899250023011E-4</v>
      </c>
      <c r="O340" s="2">
        <f t="shared" si="60"/>
        <v>1.1687516230619449E-2</v>
      </c>
      <c r="P340" s="5">
        <f t="shared" si="59"/>
        <v>34934.910100000001</v>
      </c>
      <c r="Q340" s="5"/>
      <c r="R340" s="1">
        <f t="shared" si="66"/>
        <v>1.3659803564099307E-4</v>
      </c>
      <c r="S340" s="99">
        <v>1</v>
      </c>
      <c r="T340" s="1">
        <f t="shared" si="58"/>
        <v>1.3659803564099307E-4</v>
      </c>
    </row>
    <row r="341" spans="1:20" ht="12.95" customHeight="1">
      <c r="A341" s="59" t="s">
        <v>1091</v>
      </c>
      <c r="B341" s="132" t="s">
        <v>127</v>
      </c>
      <c r="C341" s="34">
        <v>49953.412900000003</v>
      </c>
      <c r="D341" s="34" t="s">
        <v>149</v>
      </c>
      <c r="E341" s="32">
        <f t="shared" ref="E341:E404" si="67">(C341-C$7)/C$8</f>
        <v>13054.012347453694</v>
      </c>
      <c r="F341" s="1">
        <f t="shared" si="63"/>
        <v>13054</v>
      </c>
      <c r="G341" s="1">
        <f t="shared" ref="G341:G383" si="68">C341-(C$7+C$8*F341)</f>
        <v>8.5896000018692575E-3</v>
      </c>
      <c r="J341" s="1">
        <f>G341</f>
        <v>8.5896000018692575E-3</v>
      </c>
      <c r="N341" s="2">
        <f t="shared" ca="1" si="65"/>
        <v>8.4629899250023011E-4</v>
      </c>
      <c r="O341" s="2">
        <f t="shared" si="60"/>
        <v>1.1687516230619449E-2</v>
      </c>
      <c r="P341" s="5">
        <f t="shared" si="59"/>
        <v>34934.912900000003</v>
      </c>
      <c r="Q341" s="5"/>
      <c r="R341" s="1">
        <f t="shared" si="66"/>
        <v>1.3659803564099307E-4</v>
      </c>
      <c r="S341" s="99">
        <v>1</v>
      </c>
      <c r="T341" s="1">
        <f t="shared" ref="T341:T383" si="69">+R341*S341</f>
        <v>1.3659803564099307E-4</v>
      </c>
    </row>
    <row r="342" spans="1:20" ht="12.95" customHeight="1">
      <c r="A342" s="59" t="s">
        <v>1091</v>
      </c>
      <c r="B342" s="132" t="s">
        <v>127</v>
      </c>
      <c r="C342" s="34">
        <v>49953.422599999998</v>
      </c>
      <c r="D342" s="34" t="s">
        <v>149</v>
      </c>
      <c r="E342" s="32">
        <f t="shared" si="67"/>
        <v>13054.026291094926</v>
      </c>
      <c r="F342" s="1">
        <f t="shared" si="63"/>
        <v>13054</v>
      </c>
      <c r="G342" s="1">
        <f t="shared" si="68"/>
        <v>1.8289599996933248E-2</v>
      </c>
      <c r="J342" s="1">
        <f>G342</f>
        <v>1.8289599996933248E-2</v>
      </c>
      <c r="N342" s="2">
        <f t="shared" ca="1" si="65"/>
        <v>8.4629899250023011E-4</v>
      </c>
      <c r="O342" s="2">
        <f t="shared" si="60"/>
        <v>1.1687516230619449E-2</v>
      </c>
      <c r="P342" s="5">
        <f t="shared" si="59"/>
        <v>34934.922599999998</v>
      </c>
      <c r="Q342" s="5"/>
      <c r="R342" s="1">
        <f t="shared" si="66"/>
        <v>1.3659803564099307E-4</v>
      </c>
      <c r="S342" s="99">
        <v>1</v>
      </c>
      <c r="T342" s="1">
        <f t="shared" si="69"/>
        <v>1.3659803564099307E-4</v>
      </c>
    </row>
    <row r="343" spans="1:20" ht="12.95" customHeight="1">
      <c r="A343" s="20" t="s">
        <v>130</v>
      </c>
      <c r="B343" s="99"/>
      <c r="C343" s="32">
        <v>49954.794999999998</v>
      </c>
      <c r="D343" s="32"/>
      <c r="E343" s="1">
        <f t="shared" si="67"/>
        <v>13055.999100707011</v>
      </c>
      <c r="F343" s="1">
        <f t="shared" si="63"/>
        <v>13056</v>
      </c>
      <c r="G343" s="1">
        <f t="shared" si="68"/>
        <v>-6.2560000515077263E-4</v>
      </c>
      <c r="I343" s="1">
        <f>G343</f>
        <v>-6.2560000515077263E-4</v>
      </c>
      <c r="N343" s="2"/>
      <c r="O343" s="2">
        <f t="shared" si="60"/>
        <v>1.1693074429775616E-2</v>
      </c>
      <c r="P343" s="5">
        <f t="shared" si="59"/>
        <v>34936.294999999998</v>
      </c>
      <c r="Q343" s="5"/>
      <c r="R343" s="1">
        <f>+(O343-G343)^2</f>
        <v>1.5174973983370896E-4</v>
      </c>
      <c r="S343" s="99">
        <v>0.1</v>
      </c>
      <c r="T343" s="1">
        <f t="shared" si="69"/>
        <v>1.5174973983370897E-5</v>
      </c>
    </row>
    <row r="344" spans="1:20" ht="12.95" customHeight="1">
      <c r="A344" s="20" t="s">
        <v>130</v>
      </c>
      <c r="B344" s="99"/>
      <c r="C344" s="32">
        <v>49989.582999999999</v>
      </c>
      <c r="D344" s="32"/>
      <c r="E344" s="1">
        <f t="shared" si="67"/>
        <v>13106.006460649603</v>
      </c>
      <c r="F344" s="1">
        <f t="shared" si="63"/>
        <v>13106</v>
      </c>
      <c r="G344" s="1">
        <f t="shared" si="68"/>
        <v>4.4943999964743853E-3</v>
      </c>
      <c r="I344" s="1">
        <f>G344</f>
        <v>4.4943999964743853E-3</v>
      </c>
      <c r="N344" s="2"/>
      <c r="O344" s="2">
        <f t="shared" si="60"/>
        <v>1.183229409786561E-2</v>
      </c>
      <c r="P344" s="5">
        <f t="shared" ref="P344:P407" si="70">C344-15018.5</f>
        <v>34971.082999999999</v>
      </c>
      <c r="Q344" s="5"/>
      <c r="R344" s="1">
        <f>+(O344-G344)^2</f>
        <v>5.3844689843232127E-5</v>
      </c>
      <c r="S344" s="99">
        <v>0.1</v>
      </c>
      <c r="T344" s="1">
        <f t="shared" si="69"/>
        <v>5.3844689843232134E-6</v>
      </c>
    </row>
    <row r="345" spans="1:20" ht="12.95" customHeight="1">
      <c r="A345" s="20" t="s">
        <v>120</v>
      </c>
      <c r="B345" s="99"/>
      <c r="C345" s="32">
        <v>50006.283000000003</v>
      </c>
      <c r="D345" s="32">
        <v>4.0000000000000001E-3</v>
      </c>
      <c r="E345" s="1">
        <f t="shared" si="67"/>
        <v>13130.012523402322</v>
      </c>
      <c r="F345" s="1">
        <f t="shared" si="63"/>
        <v>13130</v>
      </c>
      <c r="G345" s="1">
        <f t="shared" si="68"/>
        <v>8.7120000025606714E-3</v>
      </c>
      <c r="I345" s="1">
        <f>G345</f>
        <v>8.7120000025606714E-3</v>
      </c>
      <c r="N345" s="2"/>
      <c r="O345" s="2">
        <f t="shared" si="60"/>
        <v>1.1899300341623432E-2</v>
      </c>
      <c r="P345" s="5">
        <f t="shared" si="70"/>
        <v>34987.783000000003</v>
      </c>
      <c r="Q345" s="5"/>
      <c r="R345" s="1">
        <f>+(O345-G345)^2</f>
        <v>1.0158883451389592E-5</v>
      </c>
      <c r="S345" s="99">
        <v>0.1</v>
      </c>
      <c r="T345" s="1">
        <f t="shared" si="69"/>
        <v>1.0158883451389592E-6</v>
      </c>
    </row>
    <row r="346" spans="1:20" ht="12.95" customHeight="1">
      <c r="A346" s="59" t="s">
        <v>1066</v>
      </c>
      <c r="B346" s="132" t="s">
        <v>127</v>
      </c>
      <c r="C346" s="34">
        <v>50062.58</v>
      </c>
      <c r="D346" s="34" t="s">
        <v>149</v>
      </c>
      <c r="E346" s="32">
        <f t="shared" si="67"/>
        <v>13210.93882967713</v>
      </c>
      <c r="F346" s="1">
        <f t="shared" si="63"/>
        <v>13211</v>
      </c>
      <c r="G346" s="1">
        <f t="shared" si="68"/>
        <v>-4.2553599996608682E-2</v>
      </c>
      <c r="H346" s="1">
        <f>G346</f>
        <v>-4.2553599996608682E-2</v>
      </c>
      <c r="N346" s="2">
        <f ca="1">+C$11+C$12*F346</f>
        <v>1.8957063883007774E-3</v>
      </c>
      <c r="O346" s="2">
        <f t="shared" si="60"/>
        <v>1.2126312253354334E-2</v>
      </c>
      <c r="P346" s="5">
        <f t="shared" si="70"/>
        <v>35044.080000000002</v>
      </c>
      <c r="Q346" s="5"/>
      <c r="R346" s="1">
        <f>+(O346-I346)^2</f>
        <v>1.4704744886585147E-4</v>
      </c>
      <c r="S346" s="99">
        <v>0.1</v>
      </c>
      <c r="T346" s="1">
        <f t="shared" si="69"/>
        <v>1.4704744886585148E-5</v>
      </c>
    </row>
    <row r="347" spans="1:20" ht="12.95" customHeight="1">
      <c r="A347" s="20" t="s">
        <v>130</v>
      </c>
      <c r="B347" s="99"/>
      <c r="C347" s="32">
        <v>50110.631000000001</v>
      </c>
      <c r="D347" s="32"/>
      <c r="E347" s="1">
        <f t="shared" si="67"/>
        <v>13280.011603409494</v>
      </c>
      <c r="F347" s="1">
        <f t="shared" si="63"/>
        <v>13280</v>
      </c>
      <c r="G347" s="1">
        <f t="shared" si="68"/>
        <v>8.0720000041765161E-3</v>
      </c>
      <c r="I347" s="1">
        <f t="shared" ref="I347:I366" si="71">G347</f>
        <v>8.0720000041765161E-3</v>
      </c>
      <c r="N347" s="2"/>
      <c r="O347" s="2">
        <f t="shared" si="60"/>
        <v>1.2320746437321383E-2</v>
      </c>
      <c r="P347" s="5">
        <f t="shared" si="70"/>
        <v>35092.131000000001</v>
      </c>
      <c r="Q347" s="5"/>
      <c r="R347" s="1">
        <f t="shared" ref="R347:R366" si="72">+(O347-G347)^2</f>
        <v>1.8051846253161226E-5</v>
      </c>
      <c r="S347" s="99">
        <v>0.1</v>
      </c>
      <c r="T347" s="1">
        <f t="shared" si="69"/>
        <v>1.8051846253161226E-6</v>
      </c>
    </row>
    <row r="348" spans="1:20" ht="12.95" customHeight="1">
      <c r="A348" s="20" t="s">
        <v>130</v>
      </c>
      <c r="B348" s="99"/>
      <c r="C348" s="32">
        <v>50290.805</v>
      </c>
      <c r="D348" s="32"/>
      <c r="E348" s="1">
        <f t="shared" si="67"/>
        <v>13539.009708224276</v>
      </c>
      <c r="F348" s="1">
        <f t="shared" si="63"/>
        <v>13539</v>
      </c>
      <c r="G348" s="1">
        <f t="shared" si="68"/>
        <v>6.753599998774007E-3</v>
      </c>
      <c r="I348" s="1">
        <f t="shared" si="71"/>
        <v>6.753599998774007E-3</v>
      </c>
      <c r="N348" s="2"/>
      <c r="O348" s="2">
        <f t="shared" si="60"/>
        <v>1.3059227512615108E-2</v>
      </c>
      <c r="P348" s="5">
        <f t="shared" si="70"/>
        <v>35272.305</v>
      </c>
      <c r="Q348" s="5"/>
      <c r="R348" s="1">
        <f t="shared" si="72"/>
        <v>3.9760938343309905E-5</v>
      </c>
      <c r="S348" s="99">
        <v>0.1</v>
      </c>
      <c r="T348" s="1">
        <f t="shared" si="69"/>
        <v>3.976093834330991E-6</v>
      </c>
    </row>
    <row r="349" spans="1:20" ht="12.95" customHeight="1">
      <c r="A349" s="20" t="s">
        <v>130</v>
      </c>
      <c r="B349" s="99"/>
      <c r="C349" s="32">
        <v>50357.589</v>
      </c>
      <c r="D349" s="32"/>
      <c r="E349" s="1">
        <f t="shared" si="67"/>
        <v>13635.010959414516</v>
      </c>
      <c r="F349" s="1">
        <f t="shared" si="63"/>
        <v>13635</v>
      </c>
      <c r="G349" s="1">
        <f t="shared" si="68"/>
        <v>7.6239999980316497E-3</v>
      </c>
      <c r="I349" s="1">
        <f t="shared" si="71"/>
        <v>7.6239999980316497E-3</v>
      </c>
      <c r="N349" s="2"/>
      <c r="O349" s="2">
        <f t="shared" si="60"/>
        <v>1.3336419692186869E-2</v>
      </c>
      <c r="P349" s="5">
        <f t="shared" si="70"/>
        <v>35339.089</v>
      </c>
      <c r="Q349" s="5"/>
      <c r="R349" s="1">
        <f t="shared" si="72"/>
        <v>3.2631738762172408E-5</v>
      </c>
      <c r="S349" s="99">
        <v>0.1</v>
      </c>
      <c r="T349" s="1">
        <f t="shared" si="69"/>
        <v>3.2631738762172411E-6</v>
      </c>
    </row>
    <row r="350" spans="1:20" ht="12.95" customHeight="1">
      <c r="A350" s="20" t="s">
        <v>121</v>
      </c>
      <c r="B350" s="99"/>
      <c r="C350" s="32">
        <v>50369.421999999999</v>
      </c>
      <c r="D350" s="32">
        <v>4.0000000000000001E-3</v>
      </c>
      <c r="E350" s="1">
        <f t="shared" si="67"/>
        <v>13652.020764238036</v>
      </c>
      <c r="F350" s="1">
        <f t="shared" si="63"/>
        <v>13652</v>
      </c>
      <c r="G350" s="1">
        <f t="shared" si="68"/>
        <v>1.4444799999182578E-2</v>
      </c>
      <c r="I350" s="1">
        <f t="shared" si="71"/>
        <v>1.4444799999182578E-2</v>
      </c>
      <c r="N350" s="2"/>
      <c r="O350" s="2">
        <f t="shared" si="60"/>
        <v>1.3385701371906282E-2</v>
      </c>
      <c r="P350" s="5">
        <f t="shared" si="70"/>
        <v>35350.921999999999</v>
      </c>
      <c r="Q350" s="5"/>
      <c r="R350" s="1">
        <f t="shared" si="72"/>
        <v>1.1216899022985357E-6</v>
      </c>
      <c r="S350" s="99">
        <v>0.1</v>
      </c>
      <c r="T350" s="1">
        <f t="shared" si="69"/>
        <v>1.1216899022985358E-7</v>
      </c>
    </row>
    <row r="351" spans="1:20" ht="12.95" customHeight="1">
      <c r="A351" s="20" t="s">
        <v>130</v>
      </c>
      <c r="B351" s="99"/>
      <c r="C351" s="32">
        <v>50373.586000000003</v>
      </c>
      <c r="D351" s="32"/>
      <c r="E351" s="1">
        <f t="shared" si="67"/>
        <v>13658.006467549556</v>
      </c>
      <c r="F351" s="1">
        <f t="shared" si="63"/>
        <v>13658</v>
      </c>
      <c r="G351" s="1">
        <f t="shared" si="68"/>
        <v>4.499200003920123E-3</v>
      </c>
      <c r="I351" s="1">
        <f t="shared" si="71"/>
        <v>4.499200003920123E-3</v>
      </c>
      <c r="N351" s="2"/>
      <c r="O351" s="2">
        <f t="shared" si="60"/>
        <v>1.3403108954812453E-2</v>
      </c>
      <c r="P351" s="5">
        <f t="shared" si="70"/>
        <v>35355.086000000003</v>
      </c>
      <c r="Q351" s="5"/>
      <c r="R351" s="1">
        <f t="shared" si="72"/>
        <v>7.9279594605780558E-5</v>
      </c>
      <c r="S351" s="99">
        <v>0.1</v>
      </c>
      <c r="T351" s="1">
        <f t="shared" si="69"/>
        <v>7.9279594605780568E-6</v>
      </c>
    </row>
    <row r="352" spans="1:20" ht="12.95" customHeight="1">
      <c r="A352" s="20" t="s">
        <v>122</v>
      </c>
      <c r="B352" s="99"/>
      <c r="C352" s="32">
        <v>50390.29</v>
      </c>
      <c r="D352" s="32">
        <v>6.0000000000000001E-3</v>
      </c>
      <c r="E352" s="1">
        <f t="shared" si="67"/>
        <v>13682.018280257415</v>
      </c>
      <c r="F352" s="1">
        <f t="shared" si="63"/>
        <v>13682</v>
      </c>
      <c r="G352" s="1">
        <f t="shared" si="68"/>
        <v>1.2716799996269401E-2</v>
      </c>
      <c r="I352" s="1">
        <f t="shared" si="71"/>
        <v>1.2716799996269401E-2</v>
      </c>
      <c r="N352" s="2"/>
      <c r="O352" s="2">
        <f t="shared" si="60"/>
        <v>1.3472812584980905E-2</v>
      </c>
      <c r="P352" s="5">
        <f t="shared" si="70"/>
        <v>35371.79</v>
      </c>
      <c r="Q352" s="5"/>
      <c r="R352" s="1">
        <f t="shared" si="72"/>
        <v>5.7155503429026898E-7</v>
      </c>
      <c r="S352" s="99">
        <v>0.1</v>
      </c>
      <c r="T352" s="1">
        <f t="shared" si="69"/>
        <v>5.7155503429026902E-8</v>
      </c>
    </row>
    <row r="353" spans="1:21" ht="12.95" customHeight="1">
      <c r="A353" s="20" t="s">
        <v>122</v>
      </c>
      <c r="B353" s="99"/>
      <c r="C353" s="32">
        <v>50422.286</v>
      </c>
      <c r="D353" s="32">
        <v>5.0000000000000001E-3</v>
      </c>
      <c r="E353" s="1">
        <f t="shared" si="67"/>
        <v>13728.012171505061</v>
      </c>
      <c r="F353" s="1">
        <f t="shared" si="63"/>
        <v>13728</v>
      </c>
      <c r="G353" s="1">
        <f t="shared" si="68"/>
        <v>8.4672000011778437E-3</v>
      </c>
      <c r="I353" s="1">
        <f t="shared" si="71"/>
        <v>8.4672000011778437E-3</v>
      </c>
      <c r="N353" s="2"/>
      <c r="O353" s="2">
        <f t="shared" ref="O353:O416" si="73">+D$11+D$12*F353+D$13*F353^2</f>
        <v>1.3606739016846727E-2</v>
      </c>
      <c r="P353" s="5">
        <f t="shared" si="70"/>
        <v>35403.786</v>
      </c>
      <c r="Q353" s="5"/>
      <c r="R353" s="1">
        <f t="shared" si="72"/>
        <v>2.6414861293582673E-5</v>
      </c>
      <c r="S353" s="99">
        <v>0.1</v>
      </c>
      <c r="T353" s="1">
        <f t="shared" si="69"/>
        <v>2.6414861293582674E-6</v>
      </c>
    </row>
    <row r="354" spans="1:21" ht="12.95" customHeight="1">
      <c r="A354" s="20" t="s">
        <v>130</v>
      </c>
      <c r="B354" s="99"/>
      <c r="C354" s="32">
        <v>50428.55</v>
      </c>
      <c r="D354" s="32"/>
      <c r="E354" s="1">
        <f t="shared" si="67"/>
        <v>13737.016601270514</v>
      </c>
      <c r="F354" s="1">
        <f t="shared" si="63"/>
        <v>13737</v>
      </c>
      <c r="G354" s="1">
        <f t="shared" si="68"/>
        <v>1.1548800001037307E-2</v>
      </c>
      <c r="I354" s="1">
        <f t="shared" si="71"/>
        <v>1.1548800001037307E-2</v>
      </c>
      <c r="N354" s="2"/>
      <c r="O354" s="2">
        <f t="shared" si="73"/>
        <v>1.3632992407134534E-2</v>
      </c>
      <c r="P354" s="5">
        <f t="shared" si="70"/>
        <v>35410.050000000003</v>
      </c>
      <c r="Q354" s="5"/>
      <c r="R354" s="1">
        <f t="shared" si="72"/>
        <v>4.3438579856333498E-6</v>
      </c>
      <c r="S354" s="99">
        <v>0.1</v>
      </c>
      <c r="T354" s="1">
        <f t="shared" si="69"/>
        <v>4.34385798563335E-7</v>
      </c>
    </row>
    <row r="355" spans="1:21" ht="12.95" customHeight="1">
      <c r="A355" s="20" t="s">
        <v>122</v>
      </c>
      <c r="B355" s="99"/>
      <c r="C355" s="32">
        <v>50486.292000000001</v>
      </c>
      <c r="D355" s="32">
        <v>4.0000000000000001E-3</v>
      </c>
      <c r="E355" s="1">
        <f t="shared" si="67"/>
        <v>13820.020078843387</v>
      </c>
      <c r="F355" s="1">
        <f t="shared" si="63"/>
        <v>13820</v>
      </c>
      <c r="G355" s="1">
        <f t="shared" si="68"/>
        <v>1.3967999999294989E-2</v>
      </c>
      <c r="I355" s="1">
        <f t="shared" si="71"/>
        <v>1.3967999999294989E-2</v>
      </c>
      <c r="N355" s="2"/>
      <c r="O355" s="2">
        <f t="shared" si="73"/>
        <v>1.3875884378233472E-2</v>
      </c>
      <c r="P355" s="5">
        <f t="shared" si="70"/>
        <v>35467.792000000001</v>
      </c>
      <c r="Q355" s="5"/>
      <c r="R355" s="1">
        <f t="shared" si="72"/>
        <v>8.4852876435489403E-9</v>
      </c>
      <c r="S355" s="99">
        <v>0.1</v>
      </c>
      <c r="T355" s="1">
        <f t="shared" si="69"/>
        <v>8.4852876435489409E-10</v>
      </c>
    </row>
    <row r="356" spans="1:21" ht="12.95" customHeight="1">
      <c r="A356" s="20" t="s">
        <v>123</v>
      </c>
      <c r="B356" s="99"/>
      <c r="C356" s="32">
        <v>50719.324000000001</v>
      </c>
      <c r="D356" s="32">
        <v>5.0000000000000001E-3</v>
      </c>
      <c r="E356" s="1">
        <f t="shared" si="67"/>
        <v>14155.000965992465</v>
      </c>
      <c r="F356" s="1">
        <f t="shared" si="63"/>
        <v>14155</v>
      </c>
      <c r="G356" s="1">
        <f t="shared" si="68"/>
        <v>6.7200000194134191E-4</v>
      </c>
      <c r="I356" s="1">
        <f t="shared" si="71"/>
        <v>6.7200000194134191E-4</v>
      </c>
      <c r="N356" s="2"/>
      <c r="O356" s="2">
        <f t="shared" si="73"/>
        <v>1.4870487039227632E-2</v>
      </c>
      <c r="P356" s="5">
        <f t="shared" si="70"/>
        <v>35700.824000000001</v>
      </c>
      <c r="Q356" s="5"/>
      <c r="R356" s="1">
        <f t="shared" si="72"/>
        <v>2.0159703414798679E-4</v>
      </c>
      <c r="S356" s="99">
        <v>0.1</v>
      </c>
      <c r="T356" s="1">
        <f t="shared" si="69"/>
        <v>2.0159703414798679E-5</v>
      </c>
    </row>
    <row r="357" spans="1:21" ht="12.95" customHeight="1">
      <c r="A357" s="20" t="s">
        <v>130</v>
      </c>
      <c r="B357" s="99"/>
      <c r="C357" s="32">
        <v>50743.701000000001</v>
      </c>
      <c r="D357" s="32"/>
      <c r="E357" s="1">
        <f t="shared" si="67"/>
        <v>14190.042630167485</v>
      </c>
      <c r="F357" s="1">
        <f t="shared" ref="F357:F388" si="74">ROUND(2*E357,0)/2</f>
        <v>14190</v>
      </c>
      <c r="G357" s="1">
        <f t="shared" si="68"/>
        <v>2.9655999998794869E-2</v>
      </c>
      <c r="I357" s="1">
        <f t="shared" si="71"/>
        <v>2.9655999998794869E-2</v>
      </c>
      <c r="N357" s="2"/>
      <c r="O357" s="2">
        <f t="shared" si="73"/>
        <v>1.4975719105830244E-2</v>
      </c>
      <c r="P357" s="5">
        <f t="shared" si="70"/>
        <v>35725.201000000001</v>
      </c>
      <c r="Q357" s="5"/>
      <c r="R357" s="1">
        <f t="shared" si="72"/>
        <v>2.1551064709634222E-4</v>
      </c>
      <c r="S357" s="99">
        <v>0.1</v>
      </c>
      <c r="T357" s="1">
        <f t="shared" si="69"/>
        <v>2.1551064709634224E-5</v>
      </c>
    </row>
    <row r="358" spans="1:21" ht="12.95" customHeight="1">
      <c r="A358" s="20" t="s">
        <v>130</v>
      </c>
      <c r="B358" s="99"/>
      <c r="C358" s="32">
        <v>50748.544000000002</v>
      </c>
      <c r="D358" s="32"/>
      <c r="E358" s="1">
        <f t="shared" si="67"/>
        <v>14197.004388365773</v>
      </c>
      <c r="F358" s="1">
        <f t="shared" si="74"/>
        <v>14197</v>
      </c>
      <c r="G358" s="1">
        <f t="shared" si="68"/>
        <v>3.0527999988407828E-3</v>
      </c>
      <c r="I358" s="1">
        <f t="shared" si="71"/>
        <v>3.0527999988407828E-3</v>
      </c>
      <c r="N358" s="2"/>
      <c r="O358" s="2">
        <f t="shared" si="73"/>
        <v>1.4996795449389474E-2</v>
      </c>
      <c r="P358" s="5">
        <f t="shared" si="70"/>
        <v>35730.044000000002</v>
      </c>
      <c r="Q358" s="5"/>
      <c r="R358" s="1">
        <f t="shared" si="72"/>
        <v>1.4265902732272782E-4</v>
      </c>
      <c r="S358" s="99">
        <v>0.1</v>
      </c>
      <c r="T358" s="1">
        <f t="shared" si="69"/>
        <v>1.4265902732272784E-5</v>
      </c>
    </row>
    <row r="359" spans="1:21" ht="12.95" customHeight="1">
      <c r="A359" s="20" t="s">
        <v>130</v>
      </c>
      <c r="B359" s="99"/>
      <c r="C359" s="32">
        <v>50755.516000000003</v>
      </c>
      <c r="D359" s="32"/>
      <c r="E359" s="1">
        <f t="shared" si="67"/>
        <v>14207.026560192835</v>
      </c>
      <c r="F359" s="1">
        <f t="shared" si="74"/>
        <v>14207</v>
      </c>
      <c r="G359" s="1">
        <f t="shared" si="68"/>
        <v>1.8476800003554672E-2</v>
      </c>
      <c r="I359" s="1">
        <f t="shared" si="71"/>
        <v>1.8476800003554672E-2</v>
      </c>
      <c r="N359" s="2"/>
      <c r="O359" s="2">
        <f t="shared" si="73"/>
        <v>1.5026921818217555E-2</v>
      </c>
      <c r="P359" s="5">
        <f t="shared" si="70"/>
        <v>35737.016000000003</v>
      </c>
      <c r="Q359" s="5"/>
      <c r="R359" s="1">
        <f t="shared" si="72"/>
        <v>1.1901659493664921E-5</v>
      </c>
      <c r="S359" s="99">
        <v>0.1</v>
      </c>
      <c r="T359" s="1">
        <f t="shared" si="69"/>
        <v>1.1901659493664922E-6</v>
      </c>
    </row>
    <row r="360" spans="1:21" ht="12.95" customHeight="1">
      <c r="A360" s="20" t="s">
        <v>123</v>
      </c>
      <c r="B360" s="99"/>
      <c r="C360" s="32">
        <v>50774.29</v>
      </c>
      <c r="D360" s="32">
        <v>6.0000000000000001E-3</v>
      </c>
      <c r="E360" s="1">
        <f t="shared" si="67"/>
        <v>14234.013974690997</v>
      </c>
      <c r="F360" s="1">
        <f t="shared" si="74"/>
        <v>14234</v>
      </c>
      <c r="G360" s="1">
        <f t="shared" si="68"/>
        <v>9.7215999994659796E-3</v>
      </c>
      <c r="I360" s="1">
        <f t="shared" si="71"/>
        <v>9.7215999994659796E-3</v>
      </c>
      <c r="N360" s="2"/>
      <c r="O360" s="2">
        <f t="shared" si="73"/>
        <v>1.5108364715782845E-2</v>
      </c>
      <c r="P360" s="5">
        <f t="shared" si="70"/>
        <v>35755.79</v>
      </c>
      <c r="Q360" s="5"/>
      <c r="R360" s="1">
        <f t="shared" si="72"/>
        <v>2.9017234108956322E-5</v>
      </c>
      <c r="S360" s="99">
        <v>0.1</v>
      </c>
      <c r="T360" s="1">
        <f t="shared" si="69"/>
        <v>2.9017234108956324E-6</v>
      </c>
    </row>
    <row r="361" spans="1:21" ht="12.95" customHeight="1">
      <c r="A361" s="20" t="s">
        <v>130</v>
      </c>
      <c r="B361" s="99"/>
      <c r="C361" s="32">
        <v>50780.552000000003</v>
      </c>
      <c r="D361" s="32"/>
      <c r="E361" s="1">
        <f t="shared" si="67"/>
        <v>14243.015529478875</v>
      </c>
      <c r="F361" s="1">
        <f t="shared" si="74"/>
        <v>14243</v>
      </c>
      <c r="G361" s="1">
        <f t="shared" si="68"/>
        <v>1.0803200006193947E-2</v>
      </c>
      <c r="I361" s="1">
        <f t="shared" si="71"/>
        <v>1.0803200006193947E-2</v>
      </c>
      <c r="N361" s="2"/>
      <c r="O361" s="2">
        <f t="shared" si="73"/>
        <v>1.5135545332649306E-2</v>
      </c>
      <c r="P361" s="5">
        <f t="shared" si="70"/>
        <v>35762.052000000003</v>
      </c>
      <c r="Q361" s="5"/>
      <c r="R361" s="1">
        <f t="shared" si="72"/>
        <v>1.876921602765959E-5</v>
      </c>
      <c r="S361" s="99">
        <v>0.1</v>
      </c>
      <c r="T361" s="1">
        <f t="shared" si="69"/>
        <v>1.8769216027659592E-6</v>
      </c>
    </row>
    <row r="362" spans="1:21" ht="12.95" customHeight="1">
      <c r="A362" s="20" t="s">
        <v>130</v>
      </c>
      <c r="B362" s="99"/>
      <c r="C362" s="32">
        <v>50812.553999999996</v>
      </c>
      <c r="D362" s="32"/>
      <c r="E362" s="1">
        <f t="shared" si="67"/>
        <v>14289.018045659237</v>
      </c>
      <c r="F362" s="1">
        <f t="shared" si="74"/>
        <v>14289</v>
      </c>
      <c r="G362" s="1">
        <f t="shared" si="68"/>
        <v>1.2553599997772835E-2</v>
      </c>
      <c r="I362" s="1">
        <f t="shared" si="71"/>
        <v>1.2553599997772835E-2</v>
      </c>
      <c r="N362" s="2"/>
      <c r="O362" s="2">
        <f t="shared" si="73"/>
        <v>1.5274726048460835E-2</v>
      </c>
      <c r="P362" s="5">
        <f t="shared" si="70"/>
        <v>35794.053999999996</v>
      </c>
      <c r="Q362" s="5"/>
      <c r="R362" s="1">
        <f t="shared" si="72"/>
        <v>7.4045269837328709E-6</v>
      </c>
      <c r="S362" s="99">
        <v>0.1</v>
      </c>
      <c r="T362" s="1">
        <f t="shared" si="69"/>
        <v>7.4045269837328709E-7</v>
      </c>
    </row>
    <row r="363" spans="1:21" ht="12.95" customHeight="1">
      <c r="A363" s="20" t="s">
        <v>130</v>
      </c>
      <c r="B363" s="99"/>
      <c r="C363" s="32">
        <v>51056.724000000002</v>
      </c>
      <c r="D363" s="32"/>
      <c r="E363" s="1">
        <f t="shared" si="67"/>
        <v>14640.009682924476</v>
      </c>
      <c r="F363" s="1">
        <f t="shared" si="74"/>
        <v>14640</v>
      </c>
      <c r="G363" s="1">
        <f t="shared" si="68"/>
        <v>6.7360000030021183E-3</v>
      </c>
      <c r="I363" s="1">
        <f t="shared" si="71"/>
        <v>6.7360000030021183E-3</v>
      </c>
      <c r="N363" s="2"/>
      <c r="O363" s="2">
        <f t="shared" si="73"/>
        <v>1.6350921440371827E-2</v>
      </c>
      <c r="P363" s="5">
        <f t="shared" si="70"/>
        <v>36038.224000000002</v>
      </c>
      <c r="Q363" s="5"/>
      <c r="R363" s="1">
        <f t="shared" si="72"/>
        <v>9.2446714246791583E-5</v>
      </c>
      <c r="S363" s="99">
        <v>0.1</v>
      </c>
      <c r="T363" s="1">
        <f t="shared" si="69"/>
        <v>9.2446714246791589E-6</v>
      </c>
    </row>
    <row r="364" spans="1:21" ht="12.95" customHeight="1">
      <c r="A364" s="20" t="s">
        <v>130</v>
      </c>
      <c r="B364" s="99"/>
      <c r="C364" s="32">
        <v>51100.565999999999</v>
      </c>
      <c r="D364" s="32"/>
      <c r="E364" s="1">
        <f t="shared" si="67"/>
        <v>14703.032066349881</v>
      </c>
      <c r="F364" s="1">
        <f t="shared" si="74"/>
        <v>14703</v>
      </c>
      <c r="G364" s="1">
        <f t="shared" si="68"/>
        <v>2.2307200000796001E-2</v>
      </c>
      <c r="I364" s="1">
        <f t="shared" si="71"/>
        <v>2.2307200000796001E-2</v>
      </c>
      <c r="N364" s="2"/>
      <c r="O364" s="2">
        <f t="shared" si="73"/>
        <v>1.6546739955590993E-2</v>
      </c>
      <c r="P364" s="5">
        <f t="shared" si="70"/>
        <v>36082.065999999999</v>
      </c>
      <c r="Q364" s="5"/>
      <c r="R364" s="1">
        <f t="shared" si="72"/>
        <v>3.3182899932403285E-5</v>
      </c>
      <c r="S364" s="99">
        <v>0.1</v>
      </c>
      <c r="T364" s="1">
        <f t="shared" si="69"/>
        <v>3.3182899932403287E-6</v>
      </c>
      <c r="U364" s="1" t="s">
        <v>20</v>
      </c>
    </row>
    <row r="365" spans="1:21" ht="12.95" customHeight="1">
      <c r="A365" s="20" t="s">
        <v>130</v>
      </c>
      <c r="B365" s="99"/>
      <c r="C365" s="32">
        <v>51109.6011</v>
      </c>
      <c r="D365" s="32"/>
      <c r="E365" s="1">
        <f t="shared" si="67"/>
        <v>14716.019921294614</v>
      </c>
      <c r="F365" s="1">
        <f t="shared" si="74"/>
        <v>14716</v>
      </c>
      <c r="G365" s="1">
        <f t="shared" si="68"/>
        <v>1.3858400001481641E-2</v>
      </c>
      <c r="I365" s="1">
        <f t="shared" si="71"/>
        <v>1.3858400001481641E-2</v>
      </c>
      <c r="N365" s="2"/>
      <c r="O365" s="2">
        <f t="shared" si="73"/>
        <v>1.6587247532685562E-2</v>
      </c>
      <c r="P365" s="5">
        <f t="shared" si="70"/>
        <v>36091.1011</v>
      </c>
      <c r="Q365" s="5"/>
      <c r="R365" s="1">
        <f t="shared" si="72"/>
        <v>7.446608848557733E-6</v>
      </c>
      <c r="S365" s="99">
        <v>0.1</v>
      </c>
      <c r="T365" s="1">
        <f t="shared" si="69"/>
        <v>7.446608848557733E-7</v>
      </c>
    </row>
    <row r="366" spans="1:21" ht="12.95" customHeight="1">
      <c r="A366" s="20" t="s">
        <v>130</v>
      </c>
      <c r="B366" s="99"/>
      <c r="C366" s="32">
        <v>51132.542000000001</v>
      </c>
      <c r="D366" s="32"/>
      <c r="E366" s="1">
        <f t="shared" si="67"/>
        <v>14748.99720782178</v>
      </c>
      <c r="F366" s="1">
        <f t="shared" si="74"/>
        <v>14749</v>
      </c>
      <c r="G366" s="1">
        <f t="shared" si="68"/>
        <v>-1.9423999983700924E-3</v>
      </c>
      <c r="I366" s="1">
        <f t="shared" si="71"/>
        <v>-1.9423999983700924E-3</v>
      </c>
      <c r="N366" s="2"/>
      <c r="O366" s="2">
        <f t="shared" si="73"/>
        <v>1.66902289969195E-2</v>
      </c>
      <c r="P366" s="5">
        <f t="shared" si="70"/>
        <v>36114.042000000001</v>
      </c>
      <c r="Q366" s="5"/>
      <c r="R366" s="1">
        <f t="shared" si="72"/>
        <v>3.4717486327610642E-4</v>
      </c>
      <c r="S366" s="99">
        <v>0.1</v>
      </c>
      <c r="T366" s="1">
        <f t="shared" si="69"/>
        <v>3.4717486327610642E-5</v>
      </c>
      <c r="U366" s="1" t="s">
        <v>46</v>
      </c>
    </row>
    <row r="367" spans="1:21" ht="12.95" customHeight="1">
      <c r="A367" s="59" t="s">
        <v>1086</v>
      </c>
      <c r="B367" s="132" t="s">
        <v>127</v>
      </c>
      <c r="C367" s="34">
        <v>51181.957999999999</v>
      </c>
      <c r="D367" s="34" t="s">
        <v>149</v>
      </c>
      <c r="E367" s="32">
        <f t="shared" si="67"/>
        <v>14820.032153749198</v>
      </c>
      <c r="F367" s="1">
        <f t="shared" si="74"/>
        <v>14820</v>
      </c>
      <c r="G367" s="1">
        <f t="shared" si="68"/>
        <v>2.2367999998095911E-2</v>
      </c>
      <c r="H367" s="1">
        <f>G367</f>
        <v>2.2367999998095911E-2</v>
      </c>
      <c r="N367" s="2">
        <f ca="1">+C$11+C$12*F367</f>
        <v>1.2650461164371282E-2</v>
      </c>
      <c r="O367" s="2">
        <f t="shared" si="73"/>
        <v>1.6912546894831779E-2</v>
      </c>
      <c r="P367" s="5">
        <f t="shared" si="70"/>
        <v>36163.457999999999</v>
      </c>
      <c r="Q367" s="5"/>
      <c r="R367" s="1">
        <f>+(O367-I367)^2</f>
        <v>2.8603424246988402E-4</v>
      </c>
      <c r="S367" s="99">
        <v>0.1</v>
      </c>
      <c r="T367" s="1">
        <f t="shared" si="69"/>
        <v>2.8603424246988404E-5</v>
      </c>
    </row>
    <row r="368" spans="1:21" ht="12.95" customHeight="1">
      <c r="A368" s="20" t="s">
        <v>125</v>
      </c>
      <c r="B368" s="99"/>
      <c r="C368" s="32">
        <v>51185.446000000004</v>
      </c>
      <c r="D368" s="32">
        <v>5.0000000000000001E-3</v>
      </c>
      <c r="E368" s="1">
        <f t="shared" si="67"/>
        <v>14825.04611464031</v>
      </c>
      <c r="F368" s="1">
        <f t="shared" si="74"/>
        <v>14825</v>
      </c>
      <c r="G368" s="1">
        <f t="shared" si="68"/>
        <v>3.2080000004498288E-2</v>
      </c>
      <c r="I368" s="1">
        <f>G368</f>
        <v>3.2080000004498288E-2</v>
      </c>
      <c r="N368" s="2"/>
      <c r="O368" s="2">
        <f t="shared" si="73"/>
        <v>1.6928241770168141E-2</v>
      </c>
      <c r="P368" s="5">
        <f t="shared" si="70"/>
        <v>36166.946000000004</v>
      </c>
      <c r="Q368" s="5"/>
      <c r="R368" s="1">
        <f>+(O368-G368)^2</f>
        <v>2.2957577759159141E-4</v>
      </c>
      <c r="S368" s="99">
        <v>0.1</v>
      </c>
      <c r="T368" s="1">
        <f t="shared" si="69"/>
        <v>2.2957577759159143E-5</v>
      </c>
    </row>
    <row r="369" spans="1:20" ht="12.95" customHeight="1">
      <c r="A369" s="59" t="s">
        <v>1184</v>
      </c>
      <c r="B369" s="132" t="s">
        <v>127</v>
      </c>
      <c r="C369" s="34">
        <v>51431.684999999998</v>
      </c>
      <c r="D369" s="34" t="s">
        <v>149</v>
      </c>
      <c r="E369" s="32">
        <f t="shared" si="67"/>
        <v>15179.01191620705</v>
      </c>
      <c r="F369" s="1">
        <f t="shared" si="74"/>
        <v>15179</v>
      </c>
      <c r="G369" s="1">
        <f t="shared" si="68"/>
        <v>8.2895999948959798E-3</v>
      </c>
      <c r="H369" s="1">
        <f>G369</f>
        <v>8.2895999948959798E-3</v>
      </c>
      <c r="N369" s="2">
        <f t="shared" ref="N369:N400" ca="1" si="75">+C$11+C$12*F369</f>
        <v>1.505006151527824E-2</v>
      </c>
      <c r="O369" s="2">
        <f t="shared" si="73"/>
        <v>1.8052376747778948E-2</v>
      </c>
      <c r="P369" s="5">
        <f t="shared" si="70"/>
        <v>36413.184999999998</v>
      </c>
      <c r="Q369" s="5"/>
      <c r="R369" s="1">
        <f>+(O369-I369)^2</f>
        <v>3.2588830624375007E-4</v>
      </c>
      <c r="S369" s="99">
        <v>0.1</v>
      </c>
      <c r="T369" s="1">
        <f t="shared" si="69"/>
        <v>3.2588830624375007E-5</v>
      </c>
    </row>
    <row r="370" spans="1:20" ht="12.95" customHeight="1">
      <c r="A370" s="59" t="s">
        <v>1184</v>
      </c>
      <c r="B370" s="132" t="s">
        <v>127</v>
      </c>
      <c r="C370" s="34">
        <v>51431.69</v>
      </c>
      <c r="D370" s="34" t="s">
        <v>149</v>
      </c>
      <c r="E370" s="32">
        <f t="shared" si="67"/>
        <v>15179.019103650993</v>
      </c>
      <c r="F370" s="1">
        <f t="shared" si="74"/>
        <v>15179</v>
      </c>
      <c r="G370" s="1">
        <f t="shared" si="68"/>
        <v>1.3289599999552593E-2</v>
      </c>
      <c r="H370" s="1">
        <f>G370</f>
        <v>1.3289599999552593E-2</v>
      </c>
      <c r="N370" s="2">
        <f t="shared" ca="1" si="75"/>
        <v>1.505006151527824E-2</v>
      </c>
      <c r="O370" s="2">
        <f t="shared" si="73"/>
        <v>1.8052376747778948E-2</v>
      </c>
      <c r="P370" s="5">
        <f t="shared" si="70"/>
        <v>36413.19</v>
      </c>
      <c r="Q370" s="5"/>
      <c r="R370" s="1">
        <f>+(O370-I370)^2</f>
        <v>3.2588830624375007E-4</v>
      </c>
      <c r="S370" s="99">
        <v>0.1</v>
      </c>
      <c r="T370" s="1">
        <f t="shared" si="69"/>
        <v>3.2588830624375007E-5</v>
      </c>
    </row>
    <row r="371" spans="1:20" ht="12.95" customHeight="1">
      <c r="A371" s="59" t="s">
        <v>1184</v>
      </c>
      <c r="B371" s="132" t="s">
        <v>127</v>
      </c>
      <c r="C371" s="34">
        <v>51438.656000000003</v>
      </c>
      <c r="D371" s="34" t="s">
        <v>149</v>
      </c>
      <c r="E371" s="32">
        <f t="shared" si="67"/>
        <v>15189.032650545329</v>
      </c>
      <c r="F371" s="1">
        <f t="shared" si="74"/>
        <v>15189</v>
      </c>
      <c r="G371" s="1">
        <f t="shared" si="68"/>
        <v>2.2713600003044121E-2</v>
      </c>
      <c r="H371" s="1">
        <f>G371</f>
        <v>2.2713600003044121E-2</v>
      </c>
      <c r="N371" s="2">
        <f t="shared" ca="1" si="75"/>
        <v>1.5116902750679548E-2</v>
      </c>
      <c r="O371" s="2">
        <f t="shared" si="73"/>
        <v>1.8084502537995342E-2</v>
      </c>
      <c r="P371" s="5">
        <f t="shared" si="70"/>
        <v>36420.156000000003</v>
      </c>
      <c r="Q371" s="5"/>
      <c r="R371" s="1">
        <f>+(O371-I371)^2</f>
        <v>3.2704923204675995E-4</v>
      </c>
      <c r="S371" s="99">
        <v>0.1</v>
      </c>
      <c r="T371" s="1">
        <f t="shared" si="69"/>
        <v>3.2704923204675993E-5</v>
      </c>
    </row>
    <row r="372" spans="1:20" ht="12.95" customHeight="1">
      <c r="A372" s="20" t="s">
        <v>43</v>
      </c>
      <c r="B372" s="99"/>
      <c r="C372" s="32">
        <v>51471.344899999996</v>
      </c>
      <c r="D372" s="32">
        <v>1E-4</v>
      </c>
      <c r="E372" s="1">
        <f t="shared" si="67"/>
        <v>15236.022577773887</v>
      </c>
      <c r="F372" s="1">
        <f t="shared" si="74"/>
        <v>15236</v>
      </c>
      <c r="G372" s="1">
        <f t="shared" si="68"/>
        <v>1.5706399994087406E-2</v>
      </c>
      <c r="J372" s="1">
        <f>G372</f>
        <v>1.5706399994087406E-2</v>
      </c>
      <c r="N372" s="2">
        <f t="shared" ca="1" si="75"/>
        <v>1.5431056557065698E-2</v>
      </c>
      <c r="O372" s="2">
        <f t="shared" si="73"/>
        <v>1.8235766483677324E-2</v>
      </c>
      <c r="P372" s="5">
        <f t="shared" si="70"/>
        <v>36452.844899999996</v>
      </c>
      <c r="Q372" s="5"/>
      <c r="R372" s="1">
        <f>+(O372-G372)^2</f>
        <v>6.3976948386604289E-6</v>
      </c>
      <c r="S372" s="99">
        <v>1</v>
      </c>
      <c r="T372" s="1">
        <f t="shared" si="69"/>
        <v>6.3976948386604289E-6</v>
      </c>
    </row>
    <row r="373" spans="1:20" ht="12.95" customHeight="1">
      <c r="A373" s="59" t="s">
        <v>1184</v>
      </c>
      <c r="B373" s="132" t="s">
        <v>127</v>
      </c>
      <c r="C373" s="34">
        <v>51493.612000000001</v>
      </c>
      <c r="D373" s="34" t="s">
        <v>149</v>
      </c>
      <c r="E373" s="32">
        <f t="shared" si="67"/>
        <v>15268.031284355982</v>
      </c>
      <c r="F373" s="1">
        <f t="shared" si="74"/>
        <v>15268</v>
      </c>
      <c r="G373" s="1">
        <f t="shared" si="68"/>
        <v>2.1763199998531491E-2</v>
      </c>
      <c r="H373" s="1">
        <f>G373</f>
        <v>2.1763199998531491E-2</v>
      </c>
      <c r="N373" s="2">
        <f t="shared" ca="1" si="75"/>
        <v>1.5644948510349893E-2</v>
      </c>
      <c r="O373" s="2">
        <f t="shared" si="73"/>
        <v>1.8339012061345444E-2</v>
      </c>
      <c r="P373" s="5">
        <f t="shared" si="70"/>
        <v>36475.112000000001</v>
      </c>
      <c r="Q373" s="5"/>
      <c r="R373" s="1">
        <f>+(O373-I373)^2</f>
        <v>3.3631936338617371E-4</v>
      </c>
      <c r="S373" s="99">
        <v>0.1</v>
      </c>
      <c r="T373" s="1">
        <f t="shared" si="69"/>
        <v>3.3631936338617369E-5</v>
      </c>
    </row>
    <row r="374" spans="1:20" ht="12.95" customHeight="1">
      <c r="A374" s="25" t="s">
        <v>17</v>
      </c>
      <c r="B374" s="99"/>
      <c r="C374" s="32">
        <v>51513.781000000003</v>
      </c>
      <c r="D374" s="32">
        <v>1E-4</v>
      </c>
      <c r="E374" s="1">
        <f t="shared" si="67"/>
        <v>15297.023995712836</v>
      </c>
      <c r="F374" s="1">
        <f t="shared" si="74"/>
        <v>15297</v>
      </c>
      <c r="G374" s="1">
        <f t="shared" si="68"/>
        <v>1.6692800003511366E-2</v>
      </c>
      <c r="K374" s="1">
        <f>G374</f>
        <v>1.6692800003511366E-2</v>
      </c>
      <c r="N374" s="2">
        <f t="shared" ca="1" si="75"/>
        <v>1.5838788093013687E-2</v>
      </c>
      <c r="O374" s="2">
        <f t="shared" si="73"/>
        <v>1.843275845655707E-2</v>
      </c>
      <c r="P374" s="5">
        <f t="shared" si="70"/>
        <v>36495.281000000003</v>
      </c>
      <c r="Q374" s="5"/>
      <c r="R374" s="1">
        <f>+(O374-G374)^2</f>
        <v>3.0274554183252023E-6</v>
      </c>
      <c r="S374" s="99">
        <v>1</v>
      </c>
      <c r="T374" s="1">
        <f t="shared" si="69"/>
        <v>3.0274554183252023E-6</v>
      </c>
    </row>
    <row r="375" spans="1:20" ht="12.95" customHeight="1">
      <c r="A375" s="59" t="s">
        <v>1204</v>
      </c>
      <c r="B375" s="132" t="s">
        <v>127</v>
      </c>
      <c r="C375" s="34">
        <v>51551.366999999998</v>
      </c>
      <c r="D375" s="34" t="s">
        <v>149</v>
      </c>
      <c r="E375" s="32">
        <f t="shared" si="67"/>
        <v>15351.053449283092</v>
      </c>
      <c r="F375" s="1">
        <f t="shared" si="74"/>
        <v>15351</v>
      </c>
      <c r="G375" s="1">
        <f t="shared" si="68"/>
        <v>3.7182399995799642E-2</v>
      </c>
      <c r="H375" s="1">
        <f>G375</f>
        <v>3.7182399995799642E-2</v>
      </c>
      <c r="N375" s="2">
        <f t="shared" ca="1" si="75"/>
        <v>1.6199730764180742E-2</v>
      </c>
      <c r="O375" s="2">
        <f t="shared" si="73"/>
        <v>1.8607776993144701E-2</v>
      </c>
      <c r="P375" s="5">
        <f t="shared" si="70"/>
        <v>36532.866999999998</v>
      </c>
      <c r="Q375" s="5"/>
      <c r="R375" s="1">
        <f t="shared" ref="R375:R383" si="76">+(O375-I375)^2</f>
        <v>3.4624936462660525E-4</v>
      </c>
      <c r="S375" s="99">
        <v>0.1</v>
      </c>
      <c r="T375" s="1">
        <f t="shared" si="69"/>
        <v>3.4624936462660529E-5</v>
      </c>
    </row>
    <row r="376" spans="1:20" ht="12.95" customHeight="1">
      <c r="A376" s="59" t="s">
        <v>1184</v>
      </c>
      <c r="B376" s="132" t="s">
        <v>127</v>
      </c>
      <c r="C376" s="34">
        <v>51836.563999999998</v>
      </c>
      <c r="D376" s="34" t="s">
        <v>149</v>
      </c>
      <c r="E376" s="32">
        <f t="shared" si="67"/>
        <v>15761.020939036673</v>
      </c>
      <c r="F376" s="1">
        <f t="shared" si="74"/>
        <v>15761</v>
      </c>
      <c r="G376" s="1">
        <f t="shared" si="68"/>
        <v>1.4566400001058355E-2</v>
      </c>
      <c r="H376" s="1">
        <f>G376</f>
        <v>1.4566400001058355E-2</v>
      </c>
      <c r="N376" s="2">
        <f t="shared" ca="1" si="75"/>
        <v>1.8940221415634395E-2</v>
      </c>
      <c r="O376" s="2">
        <f t="shared" si="73"/>
        <v>1.9955988541726158E-2</v>
      </c>
      <c r="P376" s="5">
        <f t="shared" si="70"/>
        <v>36818.063999999998</v>
      </c>
      <c r="Q376" s="5"/>
      <c r="R376" s="1">
        <f t="shared" si="76"/>
        <v>3.982414786775057E-4</v>
      </c>
      <c r="S376" s="99">
        <v>0.1</v>
      </c>
      <c r="T376" s="1">
        <f t="shared" si="69"/>
        <v>3.9824147867750573E-5</v>
      </c>
    </row>
    <row r="377" spans="1:20" ht="12.95" customHeight="1">
      <c r="A377" s="59" t="s">
        <v>1184</v>
      </c>
      <c r="B377" s="132" t="s">
        <v>127</v>
      </c>
      <c r="C377" s="34">
        <v>51849.786</v>
      </c>
      <c r="D377" s="34" t="s">
        <v>149</v>
      </c>
      <c r="E377" s="32">
        <f t="shared" si="67"/>
        <v>15780.027415786157</v>
      </c>
      <c r="F377" s="1">
        <f t="shared" si="74"/>
        <v>15780</v>
      </c>
      <c r="G377" s="1">
        <f t="shared" si="68"/>
        <v>1.9072000002779532E-2</v>
      </c>
      <c r="H377" s="1">
        <f>G377</f>
        <v>1.9072000002779532E-2</v>
      </c>
      <c r="N377" s="2">
        <f t="shared" ca="1" si="75"/>
        <v>1.9067219762896881E-2</v>
      </c>
      <c r="O377" s="2">
        <f t="shared" si="73"/>
        <v>2.0019296438477496E-2</v>
      </c>
      <c r="P377" s="5">
        <f t="shared" si="70"/>
        <v>36831.286</v>
      </c>
      <c r="Q377" s="5"/>
      <c r="R377" s="1">
        <f t="shared" si="76"/>
        <v>4.0077222989163777E-4</v>
      </c>
      <c r="S377" s="99">
        <v>0.1</v>
      </c>
      <c r="T377" s="1">
        <f t="shared" si="69"/>
        <v>4.0077222989163778E-5</v>
      </c>
    </row>
    <row r="378" spans="1:20" ht="12.95" customHeight="1">
      <c r="A378" s="59" t="s">
        <v>1184</v>
      </c>
      <c r="B378" s="132" t="s">
        <v>127</v>
      </c>
      <c r="C378" s="34">
        <v>51868.572999999997</v>
      </c>
      <c r="D378" s="34" t="s">
        <v>149</v>
      </c>
      <c r="E378" s="32">
        <f t="shared" si="67"/>
        <v>15807.033517638556</v>
      </c>
      <c r="F378" s="1">
        <f t="shared" si="74"/>
        <v>15807</v>
      </c>
      <c r="G378" s="1">
        <f t="shared" si="68"/>
        <v>2.331679999770131E-2</v>
      </c>
      <c r="H378" s="1">
        <f>G378</f>
        <v>2.331679999770131E-2</v>
      </c>
      <c r="N378" s="2">
        <f t="shared" ca="1" si="75"/>
        <v>1.9247691098480402E-2</v>
      </c>
      <c r="O378" s="2">
        <f t="shared" si="73"/>
        <v>2.0109386731743711E-2</v>
      </c>
      <c r="P378" s="5">
        <f t="shared" si="70"/>
        <v>36850.072999999997</v>
      </c>
      <c r="Q378" s="5"/>
      <c r="R378" s="1">
        <f t="shared" si="76"/>
        <v>4.0438743472682998E-4</v>
      </c>
      <c r="S378" s="99">
        <v>0.1</v>
      </c>
      <c r="T378" s="1">
        <f t="shared" si="69"/>
        <v>4.0438743472683003E-5</v>
      </c>
    </row>
    <row r="379" spans="1:20" ht="12.95" customHeight="1">
      <c r="A379" s="59" t="s">
        <v>1184</v>
      </c>
      <c r="B379" s="132" t="s">
        <v>127</v>
      </c>
      <c r="C379" s="34">
        <v>51872.743000000002</v>
      </c>
      <c r="D379" s="34" t="s">
        <v>149</v>
      </c>
      <c r="E379" s="32">
        <f t="shared" si="67"/>
        <v>15813.027845882805</v>
      </c>
      <c r="F379" s="1">
        <f t="shared" si="74"/>
        <v>15813</v>
      </c>
      <c r="G379" s="1">
        <f t="shared" si="68"/>
        <v>1.9371200003661215E-2</v>
      </c>
      <c r="H379" s="1">
        <f>G379</f>
        <v>1.9371200003661215E-2</v>
      </c>
      <c r="N379" s="2">
        <f t="shared" ca="1" si="75"/>
        <v>1.9287795839721192E-2</v>
      </c>
      <c r="O379" s="2">
        <f t="shared" si="73"/>
        <v>2.0129426954013516E-2</v>
      </c>
      <c r="P379" s="5">
        <f t="shared" si="70"/>
        <v>36854.243000000002</v>
      </c>
      <c r="Q379" s="5"/>
      <c r="R379" s="1">
        <f t="shared" si="76"/>
        <v>4.0519382949696589E-4</v>
      </c>
      <c r="S379" s="99">
        <v>0.1</v>
      </c>
      <c r="T379" s="1">
        <f t="shared" si="69"/>
        <v>4.0519382949696594E-5</v>
      </c>
    </row>
    <row r="380" spans="1:20" ht="12.95" customHeight="1">
      <c r="A380" s="59" t="s">
        <v>1184</v>
      </c>
      <c r="B380" s="132" t="s">
        <v>127</v>
      </c>
      <c r="C380" s="34">
        <v>51909.614300000001</v>
      </c>
      <c r="D380" s="34" t="s">
        <v>149</v>
      </c>
      <c r="E380" s="32">
        <f t="shared" si="67"/>
        <v>15866.029926216575</v>
      </c>
      <c r="F380" s="1">
        <f t="shared" si="74"/>
        <v>15866</v>
      </c>
      <c r="G380" s="1">
        <f t="shared" si="68"/>
        <v>2.0818400000280235E-2</v>
      </c>
      <c r="K380" s="1">
        <f>G380</f>
        <v>2.0818400000280235E-2</v>
      </c>
      <c r="N380" s="2">
        <f t="shared" ca="1" si="75"/>
        <v>1.9642054387348132E-2</v>
      </c>
      <c r="O380" s="2">
        <f t="shared" si="73"/>
        <v>2.0306767257044528E-2</v>
      </c>
      <c r="P380" s="5">
        <f t="shared" si="70"/>
        <v>36891.114300000001</v>
      </c>
      <c r="Q380" s="5"/>
      <c r="R380" s="1">
        <f t="shared" si="76"/>
        <v>4.1236479643177575E-4</v>
      </c>
      <c r="S380" s="99">
        <v>1</v>
      </c>
      <c r="T380" s="1">
        <f t="shared" si="69"/>
        <v>4.1236479643177575E-4</v>
      </c>
    </row>
    <row r="381" spans="1:20" ht="12.95" customHeight="1">
      <c r="A381" s="59" t="s">
        <v>1184</v>
      </c>
      <c r="B381" s="132" t="s">
        <v>127</v>
      </c>
      <c r="C381" s="34">
        <v>51916.571300000003</v>
      </c>
      <c r="D381" s="34" t="s">
        <v>149</v>
      </c>
      <c r="E381" s="32">
        <f t="shared" si="67"/>
        <v>15876.030535711825</v>
      </c>
      <c r="F381" s="1">
        <f t="shared" si="74"/>
        <v>15876</v>
      </c>
      <c r="G381" s="1">
        <f t="shared" si="68"/>
        <v>2.1242399998300243E-2</v>
      </c>
      <c r="K381" s="1">
        <f>G381</f>
        <v>2.1242399998300243E-2</v>
      </c>
      <c r="N381" s="2">
        <f t="shared" ca="1" si="75"/>
        <v>1.9708895622749439E-2</v>
      </c>
      <c r="O381" s="2">
        <f t="shared" si="73"/>
        <v>2.0340291827804478E-2</v>
      </c>
      <c r="P381" s="5">
        <f t="shared" si="70"/>
        <v>36898.071300000003</v>
      </c>
      <c r="Q381" s="5"/>
      <c r="R381" s="1">
        <f t="shared" si="76"/>
        <v>4.1372747164024961E-4</v>
      </c>
      <c r="S381" s="99">
        <v>1</v>
      </c>
      <c r="T381" s="1">
        <f t="shared" si="69"/>
        <v>4.1372747164024961E-4</v>
      </c>
    </row>
    <row r="382" spans="1:20" ht="12.95" customHeight="1">
      <c r="A382" s="59" t="s">
        <v>1184</v>
      </c>
      <c r="B382" s="132" t="s">
        <v>127</v>
      </c>
      <c r="C382" s="34">
        <v>51923.525300000001</v>
      </c>
      <c r="D382" s="34" t="s">
        <v>149</v>
      </c>
      <c r="E382" s="32">
        <f t="shared" si="67"/>
        <v>15886.026832740705</v>
      </c>
      <c r="F382" s="1">
        <f t="shared" si="74"/>
        <v>15886</v>
      </c>
      <c r="G382" s="1">
        <f t="shared" si="68"/>
        <v>1.866639999934705E-2</v>
      </c>
      <c r="K382" s="1">
        <f>G382</f>
        <v>1.866639999934705E-2</v>
      </c>
      <c r="N382" s="2">
        <f t="shared" ca="1" si="75"/>
        <v>1.9775736858150747E-2</v>
      </c>
      <c r="O382" s="2">
        <f t="shared" si="73"/>
        <v>2.0373836759271027E-2</v>
      </c>
      <c r="P382" s="5">
        <f t="shared" si="70"/>
        <v>36905.025300000001</v>
      </c>
      <c r="Q382" s="5"/>
      <c r="R382" s="1">
        <f t="shared" si="76"/>
        <v>4.1509322429342336E-4</v>
      </c>
      <c r="S382" s="99">
        <v>1</v>
      </c>
      <c r="T382" s="1">
        <f t="shared" si="69"/>
        <v>4.1509322429342336E-4</v>
      </c>
    </row>
    <row r="383" spans="1:20" ht="12.95" customHeight="1">
      <c r="A383" s="59" t="s">
        <v>1231</v>
      </c>
      <c r="B383" s="132" t="s">
        <v>127</v>
      </c>
      <c r="C383" s="34">
        <v>52138.493999999999</v>
      </c>
      <c r="D383" s="34" t="s">
        <v>149</v>
      </c>
      <c r="E383" s="32">
        <f t="shared" si="67"/>
        <v>16195.041928672954</v>
      </c>
      <c r="F383" s="1">
        <f t="shared" si="74"/>
        <v>16195</v>
      </c>
      <c r="G383" s="1">
        <f t="shared" si="68"/>
        <v>2.9168000000936445E-2</v>
      </c>
      <c r="H383" s="1">
        <f>G383</f>
        <v>2.9168000000936445E-2</v>
      </c>
      <c r="N383" s="2">
        <f t="shared" ca="1" si="75"/>
        <v>2.1841131032051167E-2</v>
      </c>
      <c r="O383" s="2">
        <f t="shared" si="73"/>
        <v>2.1420410017639762E-2</v>
      </c>
      <c r="P383" s="5">
        <f t="shared" si="70"/>
        <v>37119.993999999999</v>
      </c>
      <c r="Q383" s="5"/>
      <c r="R383" s="1">
        <f t="shared" si="76"/>
        <v>4.5883396532380187E-4</v>
      </c>
      <c r="S383" s="99">
        <v>0.1</v>
      </c>
      <c r="T383" s="1">
        <f t="shared" si="69"/>
        <v>4.5883396532380188E-5</v>
      </c>
    </row>
    <row r="384" spans="1:20" ht="12.95" customHeight="1">
      <c r="A384" s="42" t="s">
        <v>148</v>
      </c>
      <c r="B384" s="43" t="s">
        <v>127</v>
      </c>
      <c r="C384" s="42">
        <v>52138.494299999998</v>
      </c>
      <c r="D384" s="36" t="s">
        <v>150</v>
      </c>
      <c r="E384" s="1">
        <f t="shared" si="67"/>
        <v>16195.042359919589</v>
      </c>
      <c r="F384" s="1">
        <f t="shared" si="74"/>
        <v>16195</v>
      </c>
      <c r="N384" s="2">
        <f t="shared" ca="1" si="75"/>
        <v>2.1841131032051167E-2</v>
      </c>
      <c r="O384" s="2">
        <f t="shared" si="73"/>
        <v>2.1420410017639762E-2</v>
      </c>
      <c r="P384" s="5">
        <f t="shared" si="70"/>
        <v>37119.994299999998</v>
      </c>
      <c r="Q384" s="35">
        <v>2.9468000000633765E-2</v>
      </c>
      <c r="R384" s="1">
        <f>+(O384-G384)^2</f>
        <v>4.5883396532380187E-4</v>
      </c>
    </row>
    <row r="385" spans="1:20" ht="12.95" customHeight="1">
      <c r="A385" s="59" t="s">
        <v>1184</v>
      </c>
      <c r="B385" s="132" t="s">
        <v>127</v>
      </c>
      <c r="C385" s="34">
        <v>52224.750099999997</v>
      </c>
      <c r="D385" s="34" t="s">
        <v>149</v>
      </c>
      <c r="E385" s="32">
        <f t="shared" si="67"/>
        <v>16319.034105283974</v>
      </c>
      <c r="F385" s="1">
        <f t="shared" si="74"/>
        <v>16319</v>
      </c>
      <c r="G385" s="1">
        <f t="shared" ref="G385:G407" si="77">C385-(C$7+C$8*F385)</f>
        <v>2.372559999639634E-2</v>
      </c>
      <c r="K385" s="1">
        <f>G385</f>
        <v>2.372559999639634E-2</v>
      </c>
      <c r="N385" s="2">
        <f t="shared" ca="1" si="75"/>
        <v>2.266996235102739E-2</v>
      </c>
      <c r="O385" s="2">
        <f t="shared" si="73"/>
        <v>2.1845860143671098E-2</v>
      </c>
      <c r="P385" s="5">
        <f t="shared" si="70"/>
        <v>37206.250099999997</v>
      </c>
      <c r="Q385" s="5"/>
      <c r="R385" s="1">
        <f>+(O385-I385)^2</f>
        <v>4.7724160541683737E-4</v>
      </c>
      <c r="S385" s="99">
        <v>1</v>
      </c>
      <c r="T385" s="1">
        <f t="shared" ref="T385:T407" si="78">+R385*S385</f>
        <v>4.7724160541683737E-4</v>
      </c>
    </row>
    <row r="386" spans="1:20" ht="12.95" customHeight="1">
      <c r="A386" s="59" t="s">
        <v>1184</v>
      </c>
      <c r="B386" s="132" t="s">
        <v>127</v>
      </c>
      <c r="C386" s="34">
        <v>52259.531600000002</v>
      </c>
      <c r="D386" s="34" t="s">
        <v>149</v>
      </c>
      <c r="E386" s="32">
        <f t="shared" si="67"/>
        <v>16369.032121549453</v>
      </c>
      <c r="F386" s="1">
        <f t="shared" si="74"/>
        <v>16369</v>
      </c>
      <c r="G386" s="1">
        <f t="shared" si="77"/>
        <v>2.2345600002154242E-2</v>
      </c>
      <c r="K386" s="1">
        <f>G386</f>
        <v>2.2345600002154242E-2</v>
      </c>
      <c r="N386" s="2">
        <f t="shared" ca="1" si="75"/>
        <v>2.3004168528033928E-2</v>
      </c>
      <c r="O386" s="2">
        <f t="shared" si="73"/>
        <v>2.2018298304582205E-2</v>
      </c>
      <c r="P386" s="5">
        <f t="shared" si="70"/>
        <v>37241.031600000002</v>
      </c>
      <c r="Q386" s="5"/>
      <c r="R386" s="1">
        <f>+(O386-I386)^2</f>
        <v>4.8480546022956761E-4</v>
      </c>
      <c r="S386" s="99">
        <v>1</v>
      </c>
      <c r="T386" s="1">
        <f t="shared" si="78"/>
        <v>4.8480546022956761E-4</v>
      </c>
    </row>
    <row r="387" spans="1:20" ht="12.95" customHeight="1">
      <c r="A387" s="25" t="s">
        <v>128</v>
      </c>
      <c r="B387" s="41"/>
      <c r="C387" s="33">
        <v>52513.797700000003</v>
      </c>
      <c r="D387" s="40">
        <v>2.0000000000000001E-4</v>
      </c>
      <c r="E387" s="1">
        <f t="shared" si="67"/>
        <v>16734.536789363046</v>
      </c>
      <c r="F387" s="1">
        <f t="shared" si="74"/>
        <v>16734.5</v>
      </c>
      <c r="G387" s="1">
        <f t="shared" si="77"/>
        <v>2.559280000423314E-2</v>
      </c>
      <c r="K387" s="1">
        <f>G387</f>
        <v>2.559280000423314E-2</v>
      </c>
      <c r="N387" s="2">
        <f t="shared" ca="1" si="75"/>
        <v>2.5447215681951754E-2</v>
      </c>
      <c r="O387" s="2">
        <f t="shared" si="73"/>
        <v>2.3294281679833849E-2</v>
      </c>
      <c r="P387" s="5">
        <f t="shared" si="70"/>
        <v>37495.297700000003</v>
      </c>
      <c r="Q387" s="5"/>
      <c r="R387" s="1">
        <f>+(O387-G387)^2</f>
        <v>5.2831864875993269E-6</v>
      </c>
      <c r="S387" s="99">
        <v>1</v>
      </c>
      <c r="T387" s="1">
        <f t="shared" si="78"/>
        <v>5.2831864875993269E-6</v>
      </c>
    </row>
    <row r="388" spans="1:20" ht="12.95" customHeight="1">
      <c r="A388" s="20" t="s">
        <v>126</v>
      </c>
      <c r="B388" s="41" t="s">
        <v>127</v>
      </c>
      <c r="C388" s="33">
        <v>52577.450700000001</v>
      </c>
      <c r="D388" s="33">
        <v>1E-4</v>
      </c>
      <c r="E388" s="1">
        <f t="shared" si="67"/>
        <v>16826.037263159349</v>
      </c>
      <c r="F388" s="1">
        <f t="shared" si="74"/>
        <v>16826</v>
      </c>
      <c r="G388" s="1">
        <f t="shared" si="77"/>
        <v>2.5922400003764778E-2</v>
      </c>
      <c r="K388" s="1">
        <f>G388</f>
        <v>2.5922400003764778E-2</v>
      </c>
      <c r="N388" s="2">
        <f t="shared" ca="1" si="75"/>
        <v>2.6058812985873717E-2</v>
      </c>
      <c r="O388" s="2">
        <f t="shared" si="73"/>
        <v>2.3617970872104606E-2</v>
      </c>
      <c r="P388" s="5">
        <f t="shared" si="70"/>
        <v>37558.950700000001</v>
      </c>
      <c r="Q388" s="5"/>
      <c r="R388" s="1">
        <f>+(O388-G388)^2</f>
        <v>5.3103936228440573E-6</v>
      </c>
      <c r="S388" s="99">
        <v>0.1</v>
      </c>
      <c r="T388" s="1">
        <f t="shared" si="78"/>
        <v>5.3103936228440575E-7</v>
      </c>
    </row>
    <row r="389" spans="1:20" ht="12.95" customHeight="1">
      <c r="A389" s="59" t="s">
        <v>1184</v>
      </c>
      <c r="B389" s="132" t="s">
        <v>127</v>
      </c>
      <c r="C389" s="34">
        <v>52585.800999999999</v>
      </c>
      <c r="D389" s="34" t="s">
        <v>149</v>
      </c>
      <c r="E389" s="32">
        <f t="shared" si="67"/>
        <v>16838.040725782339</v>
      </c>
      <c r="F389" s="1">
        <f t="shared" ref="F389:F420" si="79">ROUND(2*E389,0)/2</f>
        <v>16838</v>
      </c>
      <c r="G389" s="1">
        <f t="shared" si="77"/>
        <v>2.8331200002867263E-2</v>
      </c>
      <c r="H389" s="1">
        <f>G389</f>
        <v>2.8331200002867263E-2</v>
      </c>
      <c r="N389" s="2">
        <f t="shared" ca="1" si="75"/>
        <v>2.6139022468355297E-2</v>
      </c>
      <c r="O389" s="2">
        <f t="shared" si="73"/>
        <v>2.366054835370188E-2</v>
      </c>
      <c r="P389" s="5">
        <f t="shared" si="70"/>
        <v>37567.300999999999</v>
      </c>
      <c r="Q389" s="5"/>
      <c r="R389" s="1">
        <f t="shared" ref="R389:R394" si="80">+(O389-I389)^2</f>
        <v>5.5982154839786472E-4</v>
      </c>
      <c r="S389" s="99">
        <v>0.1</v>
      </c>
      <c r="T389" s="1">
        <f t="shared" si="78"/>
        <v>5.5982154839786474E-5</v>
      </c>
    </row>
    <row r="390" spans="1:20" ht="12.95" customHeight="1">
      <c r="A390" s="59" t="s">
        <v>1249</v>
      </c>
      <c r="B390" s="132" t="s">
        <v>127</v>
      </c>
      <c r="C390" s="34">
        <v>52585.800999999999</v>
      </c>
      <c r="D390" s="34" t="s">
        <v>149</v>
      </c>
      <c r="E390" s="32">
        <f t="shared" si="67"/>
        <v>16838.040725782339</v>
      </c>
      <c r="F390" s="1">
        <f t="shared" si="79"/>
        <v>16838</v>
      </c>
      <c r="G390" s="1">
        <f t="shared" si="77"/>
        <v>2.8331200002867263E-2</v>
      </c>
      <c r="H390" s="1">
        <f>G390</f>
        <v>2.8331200002867263E-2</v>
      </c>
      <c r="N390" s="2">
        <f t="shared" ca="1" si="75"/>
        <v>2.6139022468355297E-2</v>
      </c>
      <c r="O390" s="2">
        <f t="shared" si="73"/>
        <v>2.366054835370188E-2</v>
      </c>
      <c r="P390" s="5">
        <f t="shared" si="70"/>
        <v>37567.300999999999</v>
      </c>
      <c r="Q390" s="5"/>
      <c r="R390" s="1">
        <f t="shared" si="80"/>
        <v>5.5982154839786472E-4</v>
      </c>
      <c r="S390" s="99">
        <v>0.1</v>
      </c>
      <c r="T390" s="1">
        <f t="shared" si="78"/>
        <v>5.5982154839786474E-5</v>
      </c>
    </row>
    <row r="391" spans="1:20" ht="12.95" customHeight="1">
      <c r="A391" s="59" t="s">
        <v>1184</v>
      </c>
      <c r="B391" s="132" t="s">
        <v>127</v>
      </c>
      <c r="C391" s="34">
        <v>52604.581299999998</v>
      </c>
      <c r="D391" s="34" t="s">
        <v>149</v>
      </c>
      <c r="E391" s="32">
        <f t="shared" si="67"/>
        <v>16865.037196459863</v>
      </c>
      <c r="F391" s="1">
        <f t="shared" si="79"/>
        <v>16865</v>
      </c>
      <c r="G391" s="1">
        <f t="shared" si="77"/>
        <v>2.5875999999698251E-2</v>
      </c>
      <c r="K391" s="1">
        <f>G391</f>
        <v>2.5875999999698251E-2</v>
      </c>
      <c r="N391" s="2">
        <f t="shared" ca="1" si="75"/>
        <v>2.6319493803938832E-2</v>
      </c>
      <c r="O391" s="2">
        <f t="shared" si="73"/>
        <v>2.375645488641602E-2</v>
      </c>
      <c r="P391" s="5">
        <f t="shared" si="70"/>
        <v>37586.081299999998</v>
      </c>
      <c r="Q391" s="5"/>
      <c r="R391" s="1">
        <f t="shared" si="80"/>
        <v>5.6436914877031963E-4</v>
      </c>
      <c r="S391" s="99">
        <v>1</v>
      </c>
      <c r="T391" s="1">
        <f t="shared" si="78"/>
        <v>5.6436914877031963E-4</v>
      </c>
    </row>
    <row r="392" spans="1:20" ht="12.95" customHeight="1">
      <c r="A392" s="59" t="s">
        <v>1184</v>
      </c>
      <c r="B392" s="132" t="s">
        <v>127</v>
      </c>
      <c r="C392" s="34">
        <v>52611.5383</v>
      </c>
      <c r="D392" s="34" t="s">
        <v>149</v>
      </c>
      <c r="E392" s="32">
        <f t="shared" si="67"/>
        <v>16875.037805955111</v>
      </c>
      <c r="F392" s="1">
        <f t="shared" si="79"/>
        <v>16875</v>
      </c>
      <c r="G392" s="1">
        <f t="shared" si="77"/>
        <v>2.629999999771826E-2</v>
      </c>
      <c r="K392" s="1">
        <f>G392</f>
        <v>2.629999999771826E-2</v>
      </c>
      <c r="N392" s="2">
        <f t="shared" ca="1" si="75"/>
        <v>2.6386335039340139E-2</v>
      </c>
      <c r="O392" s="2">
        <f t="shared" si="73"/>
        <v>2.3792013491765504E-2</v>
      </c>
      <c r="P392" s="5">
        <f t="shared" si="70"/>
        <v>37593.0383</v>
      </c>
      <c r="Q392" s="5"/>
      <c r="R392" s="1">
        <f t="shared" si="80"/>
        <v>5.6605990599235172E-4</v>
      </c>
      <c r="S392" s="99">
        <v>1</v>
      </c>
      <c r="T392" s="1">
        <f t="shared" si="78"/>
        <v>5.6605990599235172E-4</v>
      </c>
    </row>
    <row r="393" spans="1:20" ht="12.95" customHeight="1">
      <c r="A393" s="59" t="s">
        <v>1184</v>
      </c>
      <c r="B393" s="132" t="s">
        <v>127</v>
      </c>
      <c r="C393" s="34">
        <v>52684.582999999999</v>
      </c>
      <c r="D393" s="34" t="s">
        <v>149</v>
      </c>
      <c r="E393" s="32">
        <f t="shared" si="67"/>
        <v>16980.038743197802</v>
      </c>
      <c r="F393" s="1">
        <f t="shared" si="79"/>
        <v>16980</v>
      </c>
      <c r="G393" s="1">
        <f t="shared" si="77"/>
        <v>2.6952000000164844E-2</v>
      </c>
      <c r="H393" s="1">
        <f>G393</f>
        <v>2.6952000000164844E-2</v>
      </c>
      <c r="N393" s="2">
        <f t="shared" ca="1" si="75"/>
        <v>2.7088168011053876E-2</v>
      </c>
      <c r="O393" s="2">
        <f t="shared" si="73"/>
        <v>2.4166608125596199E-2</v>
      </c>
      <c r="P393" s="5">
        <f t="shared" si="70"/>
        <v>37666.082999999999</v>
      </c>
      <c r="Q393" s="5"/>
      <c r="R393" s="1">
        <f t="shared" si="80"/>
        <v>5.840249482961322E-4</v>
      </c>
      <c r="S393" s="99">
        <v>0.1</v>
      </c>
      <c r="T393" s="1">
        <f t="shared" si="78"/>
        <v>5.8402494829613226E-5</v>
      </c>
    </row>
    <row r="394" spans="1:20" ht="12.95" customHeight="1">
      <c r="A394" s="59" t="s">
        <v>1231</v>
      </c>
      <c r="B394" s="132" t="s">
        <v>127</v>
      </c>
      <c r="C394" s="34">
        <v>52904.409</v>
      </c>
      <c r="D394" s="34" t="s">
        <v>149</v>
      </c>
      <c r="E394" s="32">
        <f t="shared" si="67"/>
        <v>17296.036153418001</v>
      </c>
      <c r="F394" s="1">
        <f t="shared" si="79"/>
        <v>17296</v>
      </c>
      <c r="G394" s="1">
        <f t="shared" si="77"/>
        <v>2.5150399997073691E-2</v>
      </c>
      <c r="H394" s="1">
        <f>G394</f>
        <v>2.5150399997073691E-2</v>
      </c>
      <c r="N394" s="2">
        <f t="shared" ca="1" si="75"/>
        <v>2.9200351049735215E-2</v>
      </c>
      <c r="O394" s="2">
        <f t="shared" si="73"/>
        <v>2.5307503129847024E-2</v>
      </c>
      <c r="P394" s="5">
        <f t="shared" si="70"/>
        <v>37885.909</v>
      </c>
      <c r="Q394" s="5"/>
      <c r="R394" s="1">
        <f t="shared" si="80"/>
        <v>6.4046971466721696E-4</v>
      </c>
      <c r="S394" s="99">
        <v>0.1</v>
      </c>
      <c r="T394" s="1">
        <f t="shared" si="78"/>
        <v>6.4046971466721699E-5</v>
      </c>
    </row>
    <row r="395" spans="1:20" ht="12.95" customHeight="1">
      <c r="A395" s="42" t="s">
        <v>148</v>
      </c>
      <c r="B395" s="43" t="s">
        <v>127</v>
      </c>
      <c r="C395" s="42">
        <v>52904.409800000001</v>
      </c>
      <c r="D395" s="42" t="s">
        <v>149</v>
      </c>
      <c r="E395" s="1">
        <f t="shared" si="67"/>
        <v>17296.037303409033</v>
      </c>
      <c r="F395" s="1">
        <f t="shared" si="79"/>
        <v>17296</v>
      </c>
      <c r="G395" s="1">
        <f t="shared" si="77"/>
        <v>2.5950399998691864E-2</v>
      </c>
      <c r="K395" s="1">
        <f>G395</f>
        <v>2.5950399998691864E-2</v>
      </c>
      <c r="N395" s="2">
        <f t="shared" ca="1" si="75"/>
        <v>2.9200351049735215E-2</v>
      </c>
      <c r="O395" s="2">
        <f t="shared" si="73"/>
        <v>2.5307503129847024E-2</v>
      </c>
      <c r="P395" s="5">
        <f t="shared" si="70"/>
        <v>37885.909800000001</v>
      </c>
      <c r="Q395" s="5"/>
      <c r="R395" s="1">
        <f>+(O395-G395)^2</f>
        <v>4.1331638397049976E-7</v>
      </c>
      <c r="S395" s="99">
        <v>1</v>
      </c>
      <c r="T395" s="1">
        <f t="shared" si="78"/>
        <v>4.1331638397049976E-7</v>
      </c>
    </row>
    <row r="396" spans="1:20" ht="12.95" customHeight="1">
      <c r="A396" s="23" t="s">
        <v>138</v>
      </c>
      <c r="B396" s="45"/>
      <c r="C396" s="42">
        <v>52913.4568</v>
      </c>
      <c r="D396" s="42">
        <v>1E-4</v>
      </c>
      <c r="E396" s="1">
        <f t="shared" si="67"/>
        <v>17309.042264470336</v>
      </c>
      <c r="F396" s="1">
        <f t="shared" si="79"/>
        <v>17309</v>
      </c>
      <c r="G396" s="1">
        <f t="shared" si="77"/>
        <v>2.9401599997072481E-2</v>
      </c>
      <c r="J396" s="1">
        <f>G396</f>
        <v>2.9401599997072481E-2</v>
      </c>
      <c r="N396" s="2">
        <f t="shared" ca="1" si="75"/>
        <v>2.9287244655756911E-2</v>
      </c>
      <c r="O396" s="2">
        <f t="shared" si="73"/>
        <v>2.5354874097530053E-2</v>
      </c>
      <c r="P396" s="5">
        <f t="shared" si="70"/>
        <v>37894.9568</v>
      </c>
      <c r="Q396" s="5"/>
      <c r="R396" s="1">
        <f>+(O396-G396)^2</f>
        <v>1.6375990506027471E-5</v>
      </c>
      <c r="S396" s="99">
        <v>1</v>
      </c>
      <c r="T396" s="1">
        <f t="shared" si="78"/>
        <v>1.6375990506027471E-5</v>
      </c>
    </row>
    <row r="397" spans="1:20" ht="12.95" customHeight="1">
      <c r="A397" s="23" t="s">
        <v>137</v>
      </c>
      <c r="B397" s="45" t="s">
        <v>127</v>
      </c>
      <c r="C397" s="46">
        <v>52935.7186</v>
      </c>
      <c r="D397" s="46">
        <v>2.9999999999999997E-4</v>
      </c>
      <c r="E397" s="1">
        <f t="shared" si="67"/>
        <v>17341.043352361852</v>
      </c>
      <c r="F397" s="1">
        <f t="shared" si="79"/>
        <v>17341</v>
      </c>
      <c r="G397" s="1">
        <f t="shared" si="77"/>
        <v>3.0158399997162633E-2</v>
      </c>
      <c r="K397" s="1">
        <f t="shared" ref="K397:K404" si="81">G397</f>
        <v>3.0158399997162633E-2</v>
      </c>
      <c r="N397" s="2">
        <f t="shared" ca="1" si="75"/>
        <v>2.9501136609041106E-2</v>
      </c>
      <c r="O397" s="2">
        <f t="shared" si="73"/>
        <v>2.5471626153529655E-2</v>
      </c>
      <c r="P397" s="5">
        <f t="shared" si="70"/>
        <v>37917.2186</v>
      </c>
      <c r="Q397" s="5"/>
      <c r="R397" s="1">
        <f>+(O397-G397)^2</f>
        <v>2.1965849061362234E-5</v>
      </c>
      <c r="S397" s="99">
        <v>1</v>
      </c>
      <c r="T397" s="1">
        <f t="shared" si="78"/>
        <v>2.1965849061362234E-5</v>
      </c>
    </row>
    <row r="398" spans="1:20" ht="12.95" customHeight="1">
      <c r="A398" s="59" t="s">
        <v>1249</v>
      </c>
      <c r="B398" s="132" t="s">
        <v>127</v>
      </c>
      <c r="C398" s="34">
        <v>52963.544199999997</v>
      </c>
      <c r="D398" s="34" t="s">
        <v>149</v>
      </c>
      <c r="E398" s="32">
        <f t="shared" si="67"/>
        <v>17381.042340369739</v>
      </c>
      <c r="F398" s="1">
        <f t="shared" si="79"/>
        <v>17381</v>
      </c>
      <c r="G398" s="1">
        <f t="shared" si="77"/>
        <v>2.9454399998940062E-2</v>
      </c>
      <c r="K398" s="1">
        <f t="shared" si="81"/>
        <v>2.9454399998940062E-2</v>
      </c>
      <c r="N398" s="2">
        <f t="shared" ca="1" si="75"/>
        <v>2.9768501550646337E-2</v>
      </c>
      <c r="O398" s="2">
        <f t="shared" si="73"/>
        <v>2.5617859417704225E-2</v>
      </c>
      <c r="P398" s="5">
        <f t="shared" si="70"/>
        <v>37945.044199999997</v>
      </c>
      <c r="Q398" s="5"/>
      <c r="R398" s="1">
        <f>+(O398-I398)^2</f>
        <v>6.562747211452571E-4</v>
      </c>
      <c r="S398" s="99">
        <v>1</v>
      </c>
      <c r="T398" s="1">
        <f t="shared" si="78"/>
        <v>6.562747211452571E-4</v>
      </c>
    </row>
    <row r="399" spans="1:20" ht="12.95" customHeight="1">
      <c r="A399" s="25" t="s">
        <v>145</v>
      </c>
      <c r="B399" s="41"/>
      <c r="C399" s="33">
        <v>52974.674898425619</v>
      </c>
      <c r="D399" s="33">
        <v>2.0000000000000001E-4</v>
      </c>
      <c r="E399" s="1">
        <f t="shared" si="67"/>
        <v>17397.04259455459</v>
      </c>
      <c r="F399" s="1">
        <f t="shared" si="79"/>
        <v>17397</v>
      </c>
      <c r="G399" s="1">
        <f t="shared" si="77"/>
        <v>2.9631225617777091E-2</v>
      </c>
      <c r="K399" s="1">
        <f t="shared" si="81"/>
        <v>2.9631225617777091E-2</v>
      </c>
      <c r="N399" s="2">
        <f t="shared" ca="1" si="75"/>
        <v>2.9875447527288421E-2</v>
      </c>
      <c r="O399" s="2">
        <f t="shared" si="73"/>
        <v>2.5676443939339634E-2</v>
      </c>
      <c r="P399" s="5">
        <f t="shared" si="70"/>
        <v>37956.174898425619</v>
      </c>
      <c r="Q399" s="5"/>
      <c r="R399" s="1">
        <f>+(O399-G399)^2</f>
        <v>1.5640298124104585E-5</v>
      </c>
      <c r="S399" s="99">
        <v>1</v>
      </c>
      <c r="T399" s="1">
        <f t="shared" si="78"/>
        <v>1.5640298124104585E-5</v>
      </c>
    </row>
    <row r="400" spans="1:20" ht="12.95" customHeight="1">
      <c r="A400" s="59" t="s">
        <v>1277</v>
      </c>
      <c r="B400" s="132" t="s">
        <v>127</v>
      </c>
      <c r="C400" s="34">
        <v>52974.674899999998</v>
      </c>
      <c r="D400" s="34" t="s">
        <v>149</v>
      </c>
      <c r="E400" s="32">
        <f t="shared" si="67"/>
        <v>17397.042596817741</v>
      </c>
      <c r="F400" s="1">
        <f t="shared" si="79"/>
        <v>17397</v>
      </c>
      <c r="G400" s="1">
        <f t="shared" si="77"/>
        <v>2.9632799996761605E-2</v>
      </c>
      <c r="K400" s="1">
        <f t="shared" si="81"/>
        <v>2.9632799996761605E-2</v>
      </c>
      <c r="N400" s="2">
        <f t="shared" ca="1" si="75"/>
        <v>2.9875447527288421E-2</v>
      </c>
      <c r="O400" s="2">
        <f t="shared" si="73"/>
        <v>2.5676443939339634E-2</v>
      </c>
      <c r="P400" s="5">
        <f t="shared" si="70"/>
        <v>37956.174899999998</v>
      </c>
      <c r="Q400" s="5"/>
      <c r="R400" s="1">
        <f>+(O400-I400)^2</f>
        <v>6.5927977337005097E-4</v>
      </c>
      <c r="S400" s="99">
        <v>1</v>
      </c>
      <c r="T400" s="1">
        <f t="shared" si="78"/>
        <v>6.5927977337005097E-4</v>
      </c>
    </row>
    <row r="401" spans="1:20" ht="12.95" customHeight="1">
      <c r="A401" s="59" t="s">
        <v>1249</v>
      </c>
      <c r="B401" s="132" t="s">
        <v>127</v>
      </c>
      <c r="C401" s="34">
        <v>52981.631200000003</v>
      </c>
      <c r="D401" s="34" t="s">
        <v>149</v>
      </c>
      <c r="E401" s="32">
        <f t="shared" si="67"/>
        <v>17407.042200070842</v>
      </c>
      <c r="F401" s="1">
        <f t="shared" si="79"/>
        <v>17407</v>
      </c>
      <c r="G401" s="1">
        <f t="shared" si="77"/>
        <v>2.9356800005189143E-2</v>
      </c>
      <c r="K401" s="1">
        <f t="shared" si="81"/>
        <v>2.9356800005189143E-2</v>
      </c>
      <c r="N401" s="2">
        <f t="shared" ref="N401:N432" ca="1" si="82">+C$11+C$12*F401</f>
        <v>2.9942288762689728E-2</v>
      </c>
      <c r="O401" s="2">
        <f t="shared" si="73"/>
        <v>2.5713085734280341E-2</v>
      </c>
      <c r="P401" s="5">
        <f t="shared" si="70"/>
        <v>37963.131200000003</v>
      </c>
      <c r="Q401" s="5"/>
      <c r="R401" s="1">
        <f>+(O401-I401)^2</f>
        <v>6.6116277797845116E-4</v>
      </c>
      <c r="S401" s="99">
        <v>1</v>
      </c>
      <c r="T401" s="1">
        <f t="shared" si="78"/>
        <v>6.6116277797845116E-4</v>
      </c>
    </row>
    <row r="402" spans="1:20" ht="12.95" customHeight="1">
      <c r="A402" s="23" t="s">
        <v>137</v>
      </c>
      <c r="B402" s="45" t="s">
        <v>127</v>
      </c>
      <c r="C402" s="46">
        <v>53022.676299999999</v>
      </c>
      <c r="D402" s="46">
        <v>5.9999999999999995E-4</v>
      </c>
      <c r="E402" s="1">
        <f t="shared" si="67"/>
        <v>17466.044071106244</v>
      </c>
      <c r="F402" s="1">
        <f t="shared" si="79"/>
        <v>17466</v>
      </c>
      <c r="G402" s="1">
        <f t="shared" si="77"/>
        <v>3.0658399999083485E-2</v>
      </c>
      <c r="K402" s="1">
        <f t="shared" si="81"/>
        <v>3.0658399999083485E-2</v>
      </c>
      <c r="N402" s="2">
        <f t="shared" ca="1" si="82"/>
        <v>3.0336652051557458E-2</v>
      </c>
      <c r="O402" s="2">
        <f t="shared" si="73"/>
        <v>2.5929686766613416E-2</v>
      </c>
      <c r="P402" s="5">
        <f t="shared" si="70"/>
        <v>38004.176299999999</v>
      </c>
      <c r="Q402" s="5"/>
      <c r="R402" s="1">
        <f>+(O402-G402)^2</f>
        <v>2.2360728834937538E-5</v>
      </c>
      <c r="S402" s="99">
        <v>1</v>
      </c>
      <c r="T402" s="1">
        <f t="shared" si="78"/>
        <v>2.2360728834937538E-5</v>
      </c>
    </row>
    <row r="403" spans="1:20" ht="12.95" customHeight="1">
      <c r="A403" s="23" t="s">
        <v>137</v>
      </c>
      <c r="B403" s="45" t="s">
        <v>127</v>
      </c>
      <c r="C403" s="46">
        <v>53282.854700000004</v>
      </c>
      <c r="D403" s="46">
        <v>6.9999999999999999E-4</v>
      </c>
      <c r="E403" s="1">
        <f t="shared" si="67"/>
        <v>17840.047603878695</v>
      </c>
      <c r="F403" s="1">
        <f t="shared" si="79"/>
        <v>17840</v>
      </c>
      <c r="G403" s="1">
        <f t="shared" si="77"/>
        <v>3.3115999998699408E-2</v>
      </c>
      <c r="K403" s="1">
        <f t="shared" si="81"/>
        <v>3.3115999998699408E-2</v>
      </c>
      <c r="N403" s="2">
        <f t="shared" ca="1" si="82"/>
        <v>3.2836514255566385E-2</v>
      </c>
      <c r="O403" s="2">
        <f t="shared" si="73"/>
        <v>2.7319203307111527E-2</v>
      </c>
      <c r="P403" s="5">
        <f t="shared" si="70"/>
        <v>38264.354700000004</v>
      </c>
      <c r="Q403" s="5"/>
      <c r="R403" s="1">
        <f>+(O403-G403)^2</f>
        <v>3.36028518836042E-5</v>
      </c>
      <c r="S403" s="99">
        <v>1</v>
      </c>
      <c r="T403" s="1">
        <f t="shared" si="78"/>
        <v>3.36028518836042E-5</v>
      </c>
    </row>
    <row r="404" spans="1:20" ht="12.95" customHeight="1">
      <c r="A404" s="23" t="s">
        <v>137</v>
      </c>
      <c r="B404" s="45" t="s">
        <v>127</v>
      </c>
      <c r="C404" s="46">
        <v>53294.6803</v>
      </c>
      <c r="D404" s="46">
        <v>8.0000000000000004E-4</v>
      </c>
      <c r="E404" s="1">
        <f t="shared" si="67"/>
        <v>17857.046771285182</v>
      </c>
      <c r="F404" s="1">
        <f t="shared" si="79"/>
        <v>17857</v>
      </c>
      <c r="G404" s="1">
        <f t="shared" si="77"/>
        <v>3.2536799997615162E-2</v>
      </c>
      <c r="K404" s="1">
        <f t="shared" si="81"/>
        <v>3.2536799997615162E-2</v>
      </c>
      <c r="N404" s="2">
        <f t="shared" ca="1" si="82"/>
        <v>3.2950144355748612E-2</v>
      </c>
      <c r="O404" s="2">
        <f t="shared" si="73"/>
        <v>2.7383039837945364E-2</v>
      </c>
      <c r="P404" s="5">
        <f t="shared" si="70"/>
        <v>38276.1803</v>
      </c>
      <c r="Q404" s="5"/>
      <c r="R404" s="1">
        <f>+(O404-G404)^2</f>
        <v>2.6561243783399668E-5</v>
      </c>
      <c r="S404" s="99">
        <v>1</v>
      </c>
      <c r="T404" s="1">
        <f t="shared" si="78"/>
        <v>2.6561243783399668E-5</v>
      </c>
    </row>
    <row r="405" spans="1:20" ht="12.95" customHeight="1">
      <c r="A405" s="59" t="s">
        <v>1249</v>
      </c>
      <c r="B405" s="132" t="s">
        <v>127</v>
      </c>
      <c r="C405" s="34">
        <v>53301.637999999999</v>
      </c>
      <c r="D405" s="34" t="s">
        <v>149</v>
      </c>
      <c r="E405" s="32">
        <f t="shared" ref="E405:E468" si="83">(C405-C$7)/C$8</f>
        <v>17867.04838702258</v>
      </c>
      <c r="F405" s="1">
        <f t="shared" si="79"/>
        <v>17867</v>
      </c>
      <c r="G405" s="1">
        <f t="shared" si="77"/>
        <v>3.3660799999779556E-2</v>
      </c>
      <c r="H405" s="1">
        <f>G405</f>
        <v>3.3660799999779556E-2</v>
      </c>
      <c r="N405" s="2">
        <f t="shared" ca="1" si="82"/>
        <v>3.3016985591149919E-2</v>
      </c>
      <c r="O405" s="2">
        <f t="shared" si="73"/>
        <v>2.7420618225389763E-2</v>
      </c>
      <c r="P405" s="5">
        <f t="shared" si="70"/>
        <v>38283.137999999999</v>
      </c>
      <c r="Q405" s="5"/>
      <c r="R405" s="1">
        <f>+(O405-I405)^2</f>
        <v>7.518903038625772E-4</v>
      </c>
      <c r="S405" s="99">
        <v>0.1</v>
      </c>
      <c r="T405" s="1">
        <f t="shared" si="78"/>
        <v>7.518903038625772E-5</v>
      </c>
    </row>
    <row r="406" spans="1:20" ht="12.95" customHeight="1">
      <c r="A406" s="23" t="s">
        <v>141</v>
      </c>
      <c r="B406" s="43" t="s">
        <v>140</v>
      </c>
      <c r="C406" s="42">
        <v>53303.375399999997</v>
      </c>
      <c r="D406" s="42">
        <v>1.8E-3</v>
      </c>
      <c r="E406" s="1">
        <f t="shared" si="83"/>
        <v>17869.545880042129</v>
      </c>
      <c r="F406" s="1">
        <f t="shared" si="79"/>
        <v>17869.5</v>
      </c>
      <c r="G406" s="1">
        <f t="shared" si="77"/>
        <v>3.1916799998725764E-2</v>
      </c>
      <c r="J406" s="1">
        <f>G406</f>
        <v>3.1916799998725764E-2</v>
      </c>
      <c r="N406" s="2">
        <f t="shared" ca="1" si="82"/>
        <v>3.3033695900000243E-2</v>
      </c>
      <c r="O406" s="2">
        <f t="shared" si="73"/>
        <v>2.7430016003611273E-2</v>
      </c>
      <c r="P406" s="5">
        <f t="shared" si="70"/>
        <v>38284.875399999997</v>
      </c>
      <c r="Q406" s="5"/>
      <c r="R406" s="1">
        <f>+(O406-G406)^2</f>
        <v>2.0131230618815563E-5</v>
      </c>
      <c r="S406" s="99">
        <v>1</v>
      </c>
      <c r="T406" s="1">
        <f t="shared" si="78"/>
        <v>2.0131230618815563E-5</v>
      </c>
    </row>
    <row r="407" spans="1:20" ht="12.95" customHeight="1">
      <c r="A407" s="59" t="s">
        <v>1249</v>
      </c>
      <c r="B407" s="132" t="s">
        <v>127</v>
      </c>
      <c r="C407" s="34">
        <v>53331.550799999997</v>
      </c>
      <c r="D407" s="34" t="s">
        <v>149</v>
      </c>
      <c r="E407" s="32">
        <f t="shared" si="83"/>
        <v>17910.047701627922</v>
      </c>
      <c r="F407" s="1">
        <f t="shared" si="79"/>
        <v>17910</v>
      </c>
      <c r="G407" s="1">
        <f t="shared" si="77"/>
        <v>3.3183999999891967E-2</v>
      </c>
      <c r="K407" s="1">
        <f>G407</f>
        <v>3.3183999999891967E-2</v>
      </c>
      <c r="N407" s="2">
        <f t="shared" ca="1" si="82"/>
        <v>3.3304402903375538E-2</v>
      </c>
      <c r="O407" s="2">
        <f t="shared" si="73"/>
        <v>2.758243730165242E-2</v>
      </c>
      <c r="P407" s="5">
        <f t="shared" si="70"/>
        <v>38313.050799999997</v>
      </c>
      <c r="Q407" s="5"/>
      <c r="R407" s="1">
        <f>+(O407-I407)^2</f>
        <v>7.607908474995868E-4</v>
      </c>
      <c r="S407" s="99">
        <v>1</v>
      </c>
      <c r="T407" s="1">
        <f t="shared" si="78"/>
        <v>7.607908474995868E-4</v>
      </c>
    </row>
    <row r="408" spans="1:20" ht="12.95" customHeight="1">
      <c r="A408" s="24" t="s">
        <v>162</v>
      </c>
      <c r="B408" s="50" t="s">
        <v>127</v>
      </c>
      <c r="C408" s="24">
        <v>53382.32</v>
      </c>
      <c r="D408" s="24">
        <v>4.0000000000000001E-3</v>
      </c>
      <c r="E408" s="1">
        <f t="shared" si="83"/>
        <v>17983.027857382713</v>
      </c>
      <c r="F408" s="1">
        <f t="shared" si="79"/>
        <v>17983</v>
      </c>
      <c r="N408" s="2">
        <f t="shared" ca="1" si="82"/>
        <v>3.3792343921805093E-2</v>
      </c>
      <c r="O408" s="2">
        <f t="shared" si="73"/>
        <v>2.7858015480183292E-2</v>
      </c>
      <c r="P408" s="5">
        <f t="shared" ref="P408:P471" si="84">C408-15018.5</f>
        <v>38363.82</v>
      </c>
      <c r="Q408" s="35">
        <v>1.9379199999093544E-2</v>
      </c>
      <c r="R408" s="1">
        <f>+(O408-G408)^2</f>
        <v>7.7606902649413197E-4</v>
      </c>
    </row>
    <row r="409" spans="1:20" ht="12.95" customHeight="1">
      <c r="A409" s="59" t="s">
        <v>1308</v>
      </c>
      <c r="B409" s="132" t="s">
        <v>127</v>
      </c>
      <c r="C409" s="34">
        <v>53412.942000000003</v>
      </c>
      <c r="D409" s="34" t="s">
        <v>149</v>
      </c>
      <c r="E409" s="32">
        <f t="shared" si="83"/>
        <v>18027.04663903622</v>
      </c>
      <c r="F409" s="1">
        <f t="shared" si="79"/>
        <v>18027</v>
      </c>
      <c r="G409" s="1">
        <f>C409-(C$7+C$8*F409)</f>
        <v>3.2444800002849661E-2</v>
      </c>
      <c r="H409" s="1">
        <f>G409</f>
        <v>3.2444800002849661E-2</v>
      </c>
      <c r="N409" s="2">
        <f t="shared" ca="1" si="82"/>
        <v>3.4086445357570855E-2</v>
      </c>
      <c r="O409" s="2">
        <f t="shared" si="73"/>
        <v>2.802464148059805E-2</v>
      </c>
      <c r="P409" s="5">
        <f t="shared" si="84"/>
        <v>38394.442000000003</v>
      </c>
      <c r="Q409" s="5"/>
      <c r="R409" s="1">
        <f>+(O409-I409)^2</f>
        <v>7.8538053011605686E-4</v>
      </c>
      <c r="S409" s="99">
        <v>0.1</v>
      </c>
      <c r="T409" s="1">
        <f>+R409*S409</f>
        <v>7.8538053011605697E-5</v>
      </c>
    </row>
    <row r="410" spans="1:20" ht="12.95" customHeight="1">
      <c r="A410" s="23" t="s">
        <v>137</v>
      </c>
      <c r="B410" s="45" t="s">
        <v>127</v>
      </c>
      <c r="C410" s="46">
        <v>53547.902099999999</v>
      </c>
      <c r="D410" s="46">
        <v>1.4E-3</v>
      </c>
      <c r="E410" s="1">
        <f t="shared" si="83"/>
        <v>18221.050269557894</v>
      </c>
      <c r="F410" s="1">
        <f t="shared" si="79"/>
        <v>18221</v>
      </c>
      <c r="G410" s="1">
        <f>C410-(C$7+C$8*F410)</f>
        <v>3.4970399996382184E-2</v>
      </c>
      <c r="K410" s="1">
        <f>G410</f>
        <v>3.4970399996382184E-2</v>
      </c>
      <c r="N410" s="2">
        <f t="shared" ca="1" si="82"/>
        <v>3.5383165324356231E-2</v>
      </c>
      <c r="O410" s="2">
        <f t="shared" si="73"/>
        <v>2.876401113697109E-2</v>
      </c>
      <c r="P410" s="5">
        <f t="shared" si="84"/>
        <v>38529.402099999999</v>
      </c>
      <c r="Q410" s="5"/>
      <c r="R410" s="1">
        <f>+(O410-G410)^2</f>
        <v>3.8519262674222144E-5</v>
      </c>
      <c r="S410" s="99">
        <v>1</v>
      </c>
      <c r="T410" s="1">
        <f>+R410*S410</f>
        <v>3.8519262674222144E-5</v>
      </c>
    </row>
    <row r="411" spans="1:20" ht="12.95" customHeight="1">
      <c r="A411" s="59" t="s">
        <v>1249</v>
      </c>
      <c r="B411" s="132" t="s">
        <v>127</v>
      </c>
      <c r="C411" s="34">
        <v>53591.729399999997</v>
      </c>
      <c r="D411" s="34" t="s">
        <v>149</v>
      </c>
      <c r="E411" s="32">
        <f t="shared" si="83"/>
        <v>18284.051521898124</v>
      </c>
      <c r="F411" s="1">
        <f t="shared" si="79"/>
        <v>18284</v>
      </c>
      <c r="G411" s="1">
        <f>C411-(C$7+C$8*F411)</f>
        <v>3.5841599994455464E-2</v>
      </c>
      <c r="K411" s="1">
        <f>G411</f>
        <v>3.5841599994455464E-2</v>
      </c>
      <c r="N411" s="2">
        <f t="shared" ca="1" si="82"/>
        <v>3.5804265107384478E-2</v>
      </c>
      <c r="O411" s="2">
        <f t="shared" si="73"/>
        <v>2.9005764017105501E-2</v>
      </c>
      <c r="P411" s="5">
        <f t="shared" si="84"/>
        <v>38573.229399999997</v>
      </c>
      <c r="Q411" s="5"/>
      <c r="R411" s="1">
        <f>+(O411-I411)^2</f>
        <v>8.4133434621601224E-4</v>
      </c>
      <c r="S411" s="99">
        <v>1</v>
      </c>
      <c r="T411" s="1">
        <f>+R411*S411</f>
        <v>8.4133434621601224E-4</v>
      </c>
    </row>
    <row r="412" spans="1:20" ht="12.95" customHeight="1">
      <c r="A412" s="24" t="s">
        <v>162</v>
      </c>
      <c r="B412" s="50" t="s">
        <v>127</v>
      </c>
      <c r="C412" s="24">
        <v>53594.499000000003</v>
      </c>
      <c r="D412" s="24">
        <v>8.0000000000000002E-3</v>
      </c>
      <c r="E412" s="1">
        <f t="shared" si="83"/>
        <v>18288.032790844234</v>
      </c>
      <c r="F412" s="1">
        <f t="shared" si="79"/>
        <v>18288</v>
      </c>
      <c r="N412" s="2">
        <f t="shared" ca="1" si="82"/>
        <v>3.5831001601544996E-2</v>
      </c>
      <c r="O412" s="2">
        <f t="shared" si="73"/>
        <v>2.9021140689667234E-2</v>
      </c>
      <c r="P412" s="5">
        <f t="shared" si="84"/>
        <v>38575.999000000003</v>
      </c>
      <c r="Q412" s="35">
        <v>2.2811200004070997E-2</v>
      </c>
      <c r="R412" s="1">
        <f>+(O412-G412)^2</f>
        <v>8.4222660692945912E-4</v>
      </c>
    </row>
    <row r="413" spans="1:20" ht="12.95" customHeight="1">
      <c r="A413" s="59" t="s">
        <v>1249</v>
      </c>
      <c r="B413" s="132" t="s">
        <v>127</v>
      </c>
      <c r="C413" s="34">
        <v>53621.642</v>
      </c>
      <c r="D413" s="34" t="s">
        <v>149</v>
      </c>
      <c r="E413" s="32">
        <f t="shared" si="83"/>
        <v>18327.050549005715</v>
      </c>
      <c r="F413" s="1">
        <f t="shared" si="79"/>
        <v>18327</v>
      </c>
      <c r="G413" s="1">
        <f t="shared" ref="G413:G419" si="85">C413-(C$7+C$8*F413)</f>
        <v>3.51647999996203E-2</v>
      </c>
      <c r="H413" s="1">
        <f>G413</f>
        <v>3.51647999996203E-2</v>
      </c>
      <c r="N413" s="2">
        <f t="shared" ca="1" si="82"/>
        <v>3.6091682419610097E-2</v>
      </c>
      <c r="O413" s="2">
        <f t="shared" si="73"/>
        <v>2.9171233971668958E-2</v>
      </c>
      <c r="P413" s="5">
        <f t="shared" si="84"/>
        <v>38603.142</v>
      </c>
      <c r="Q413" s="5"/>
      <c r="R413" s="1">
        <f>+(O413-I413)^2</f>
        <v>8.5096089142985311E-4</v>
      </c>
      <c r="S413" s="99">
        <v>0.1</v>
      </c>
      <c r="T413" s="1">
        <f t="shared" ref="T413:T419" si="86">+R413*S413</f>
        <v>8.5096089142985311E-5</v>
      </c>
    </row>
    <row r="414" spans="1:20" ht="12.95" customHeight="1">
      <c r="A414" s="75" t="s">
        <v>144</v>
      </c>
      <c r="B414" s="45"/>
      <c r="C414" s="42">
        <v>53658.512499999997</v>
      </c>
      <c r="D414" s="42">
        <v>1E-4</v>
      </c>
      <c r="E414" s="1">
        <f t="shared" si="83"/>
        <v>18380.051479348454</v>
      </c>
      <c r="F414" s="1">
        <f t="shared" si="79"/>
        <v>18380</v>
      </c>
      <c r="G414" s="1">
        <f t="shared" si="85"/>
        <v>3.5811999994621146E-2</v>
      </c>
      <c r="J414" s="1">
        <f>G414</f>
        <v>3.5811999994621146E-2</v>
      </c>
      <c r="N414" s="2">
        <f t="shared" ca="1" si="82"/>
        <v>3.6445940967237037E-2</v>
      </c>
      <c r="O414" s="2">
        <f t="shared" si="73"/>
        <v>2.9375703287390566E-2</v>
      </c>
      <c r="P414" s="5">
        <f t="shared" si="84"/>
        <v>38640.012499999997</v>
      </c>
      <c r="Q414" s="5"/>
      <c r="R414" s="1">
        <f>+(O414-G414)^2</f>
        <v>4.1425915303507213E-5</v>
      </c>
      <c r="S414" s="99">
        <v>1</v>
      </c>
      <c r="T414" s="1">
        <f t="shared" si="86"/>
        <v>4.1425915303507213E-5</v>
      </c>
    </row>
    <row r="415" spans="1:20" ht="12.95" customHeight="1">
      <c r="A415" s="42" t="s">
        <v>148</v>
      </c>
      <c r="B415" s="43" t="s">
        <v>127</v>
      </c>
      <c r="C415" s="42">
        <v>53672.426579999999</v>
      </c>
      <c r="D415" s="42">
        <v>1E-4</v>
      </c>
      <c r="E415" s="1">
        <f t="shared" si="83"/>
        <v>18400.052813338054</v>
      </c>
      <c r="F415" s="1">
        <f t="shared" si="79"/>
        <v>18400</v>
      </c>
      <c r="G415" s="1">
        <f t="shared" si="85"/>
        <v>3.6739999995916151E-2</v>
      </c>
      <c r="K415" s="1">
        <f>G415</f>
        <v>3.6739999995916151E-2</v>
      </c>
      <c r="N415" s="2">
        <f t="shared" ca="1" si="82"/>
        <v>3.6579623438039652E-2</v>
      </c>
      <c r="O415" s="2">
        <f t="shared" si="73"/>
        <v>2.9453010152896537E-2</v>
      </c>
      <c r="P415" s="5">
        <f t="shared" si="84"/>
        <v>38653.926579999999</v>
      </c>
      <c r="Q415" s="5"/>
      <c r="R415" s="1">
        <f>+(O415-G415)^2</f>
        <v>5.3100220972271009E-5</v>
      </c>
      <c r="S415" s="99">
        <v>1</v>
      </c>
      <c r="T415" s="1">
        <f t="shared" si="86"/>
        <v>5.3100220972271009E-5</v>
      </c>
    </row>
    <row r="416" spans="1:20" ht="12.95" customHeight="1">
      <c r="A416" s="59" t="s">
        <v>1249</v>
      </c>
      <c r="B416" s="132" t="s">
        <v>127</v>
      </c>
      <c r="C416" s="34">
        <v>53686.338000000003</v>
      </c>
      <c r="D416" s="34" t="s">
        <v>149</v>
      </c>
      <c r="E416" s="32">
        <f t="shared" si="83"/>
        <v>18420.05032360748</v>
      </c>
      <c r="F416" s="1">
        <f t="shared" si="79"/>
        <v>18420</v>
      </c>
      <c r="G416" s="1">
        <f t="shared" si="85"/>
        <v>3.5008000006200746E-2</v>
      </c>
      <c r="H416" s="1">
        <f>G416</f>
        <v>3.5008000006200746E-2</v>
      </c>
      <c r="N416" s="2">
        <f t="shared" ca="1" si="82"/>
        <v>3.6713305908842267E-2</v>
      </c>
      <c r="O416" s="2">
        <f t="shared" si="73"/>
        <v>2.9530398461228916E-2</v>
      </c>
      <c r="P416" s="5">
        <f t="shared" si="84"/>
        <v>38667.838000000003</v>
      </c>
      <c r="Q416" s="5"/>
      <c r="R416" s="1">
        <f>+(O416-I416)^2</f>
        <v>8.7204443327895112E-4</v>
      </c>
      <c r="S416" s="99">
        <v>0.1</v>
      </c>
      <c r="T416" s="1">
        <f t="shared" si="86"/>
        <v>8.720444332789512E-5</v>
      </c>
    </row>
    <row r="417" spans="1:20" ht="12.95" customHeight="1">
      <c r="A417" s="59" t="s">
        <v>1249</v>
      </c>
      <c r="B417" s="132" t="s">
        <v>127</v>
      </c>
      <c r="C417" s="34">
        <v>53694.688000000002</v>
      </c>
      <c r="D417" s="34" t="s">
        <v>149</v>
      </c>
      <c r="E417" s="32">
        <f t="shared" si="83"/>
        <v>18432.053354983833</v>
      </c>
      <c r="F417" s="1">
        <f t="shared" si="79"/>
        <v>18432</v>
      </c>
      <c r="G417" s="1">
        <f t="shared" si="85"/>
        <v>3.711680000560591E-2</v>
      </c>
      <c r="H417" s="1">
        <f>G417</f>
        <v>3.711680000560591E-2</v>
      </c>
      <c r="N417" s="2">
        <f t="shared" ca="1" si="82"/>
        <v>3.6793515391323833E-2</v>
      </c>
      <c r="O417" s="2">
        <f t="shared" ref="O417:O480" si="87">+D$11+D$12*F417+D$13*F417^2</f>
        <v>2.9576870538785022E-2</v>
      </c>
      <c r="P417" s="5">
        <f t="shared" si="84"/>
        <v>38676.188000000002</v>
      </c>
      <c r="Q417" s="5"/>
      <c r="R417" s="1">
        <f>+(O417-I417)^2</f>
        <v>8.7479127086804943E-4</v>
      </c>
      <c r="S417" s="99">
        <v>0.1</v>
      </c>
      <c r="T417" s="1">
        <f t="shared" si="86"/>
        <v>8.7479127086804954E-5</v>
      </c>
    </row>
    <row r="418" spans="1:20" ht="12.95" customHeight="1">
      <c r="A418" s="59" t="s">
        <v>1249</v>
      </c>
      <c r="B418" s="132" t="s">
        <v>127</v>
      </c>
      <c r="C418" s="34">
        <v>53724.601600000002</v>
      </c>
      <c r="D418" s="34" t="s">
        <v>149</v>
      </c>
      <c r="E418" s="32">
        <f t="shared" si="83"/>
        <v>18475.053819580207</v>
      </c>
      <c r="F418" s="1">
        <f t="shared" si="79"/>
        <v>18475</v>
      </c>
      <c r="G418" s="1">
        <f t="shared" si="85"/>
        <v>3.7440000000060536E-2</v>
      </c>
      <c r="K418" s="1">
        <f>G418</f>
        <v>3.7440000000060536E-2</v>
      </c>
      <c r="N418" s="2">
        <f t="shared" ca="1" si="82"/>
        <v>3.7080932703549466E-2</v>
      </c>
      <c r="O418" s="2">
        <f t="shared" si="87"/>
        <v>2.9743636248716621E-2</v>
      </c>
      <c r="P418" s="5">
        <f t="shared" si="84"/>
        <v>38706.101600000002</v>
      </c>
      <c r="Q418" s="5"/>
      <c r="R418" s="1">
        <f>+(O418-I418)^2</f>
        <v>8.8468389729596934E-4</v>
      </c>
      <c r="S418" s="99">
        <v>1</v>
      </c>
      <c r="T418" s="1">
        <f t="shared" si="86"/>
        <v>8.8468389729596934E-4</v>
      </c>
    </row>
    <row r="419" spans="1:20" ht="12.95" customHeight="1">
      <c r="A419" s="59" t="s">
        <v>1349</v>
      </c>
      <c r="B419" s="132" t="s">
        <v>127</v>
      </c>
      <c r="C419" s="34">
        <v>53764.945</v>
      </c>
      <c r="D419" s="34" t="s">
        <v>149</v>
      </c>
      <c r="E419" s="32">
        <f t="shared" si="83"/>
        <v>18533.047004733362</v>
      </c>
      <c r="F419" s="1">
        <f t="shared" si="79"/>
        <v>18533</v>
      </c>
      <c r="G419" s="1">
        <f t="shared" si="85"/>
        <v>3.2699199997296091E-2</v>
      </c>
      <c r="H419" s="1">
        <f>G419</f>
        <v>3.2699199997296091E-2</v>
      </c>
      <c r="N419" s="2">
        <f t="shared" ca="1" si="82"/>
        <v>3.7468611868877053E-2</v>
      </c>
      <c r="O419" s="2">
        <f t="shared" si="87"/>
        <v>2.9969172408604462E-2</v>
      </c>
      <c r="P419" s="5">
        <f t="shared" si="84"/>
        <v>38746.445</v>
      </c>
      <c r="Q419" s="5"/>
      <c r="R419" s="1">
        <f>+(O419-I419)^2</f>
        <v>8.9815129485665897E-4</v>
      </c>
      <c r="S419" s="99">
        <v>0.1</v>
      </c>
      <c r="T419" s="1">
        <f t="shared" si="86"/>
        <v>8.9815129485665903E-5</v>
      </c>
    </row>
    <row r="420" spans="1:20" ht="12.95" customHeight="1">
      <c r="A420" s="75" t="s">
        <v>146</v>
      </c>
      <c r="B420" s="45" t="s">
        <v>140</v>
      </c>
      <c r="C420" s="46">
        <v>53982.3315</v>
      </c>
      <c r="D420" s="46">
        <v>2.0000000000000001E-4</v>
      </c>
      <c r="E420" s="32">
        <f t="shared" si="83"/>
        <v>18845.537661056242</v>
      </c>
      <c r="F420" s="1">
        <f t="shared" si="79"/>
        <v>18845.5</v>
      </c>
      <c r="N420" s="2">
        <f t="shared" ca="1" si="82"/>
        <v>3.9557400475167925E-2</v>
      </c>
      <c r="O420" s="2">
        <f t="shared" si="87"/>
        <v>3.1196132624168506E-2</v>
      </c>
      <c r="P420" s="5">
        <f t="shared" si="84"/>
        <v>38963.8315</v>
      </c>
      <c r="Q420" s="35">
        <v>2.6199200001428835E-2</v>
      </c>
      <c r="R420" s="1">
        <f>+(O420-G420)^2</f>
        <v>9.7319869070471065E-4</v>
      </c>
    </row>
    <row r="421" spans="1:20" ht="12.95" customHeight="1">
      <c r="A421" s="75" t="s">
        <v>146</v>
      </c>
      <c r="B421" s="45" t="s">
        <v>127</v>
      </c>
      <c r="C421" s="46">
        <v>53987.562400000003</v>
      </c>
      <c r="D421" s="46">
        <v>2.0000000000000001E-4</v>
      </c>
      <c r="E421" s="32">
        <f t="shared" si="83"/>
        <v>18853.057021155237</v>
      </c>
      <c r="F421" s="1">
        <f t="shared" ref="F421:F452" si="88">ROUND(2*E421,0)/2</f>
        <v>18853</v>
      </c>
      <c r="G421" s="1">
        <f t="shared" ref="G421:G452" si="89">C421-(C$7+C$8*F421)</f>
        <v>3.9667199998802971E-2</v>
      </c>
      <c r="K421" s="1">
        <f t="shared" ref="K421:K452" si="90">G421</f>
        <v>3.9667199998802971E-2</v>
      </c>
      <c r="N421" s="2">
        <f t="shared" ca="1" si="82"/>
        <v>3.960753140171891E-2</v>
      </c>
      <c r="O421" s="2">
        <f t="shared" si="87"/>
        <v>3.1225823997821263E-2</v>
      </c>
      <c r="P421" s="5">
        <f t="shared" si="84"/>
        <v>38969.062400000003</v>
      </c>
      <c r="Q421" s="5"/>
      <c r="R421" s="1">
        <f>+(O421-G421)^2</f>
        <v>7.1256828789949942E-5</v>
      </c>
      <c r="S421" s="99">
        <v>1</v>
      </c>
      <c r="T421" s="1">
        <f t="shared" ref="T421:T452" si="91">+R421*S421</f>
        <v>7.1256828789949942E-5</v>
      </c>
    </row>
    <row r="422" spans="1:20" ht="12.95" customHeight="1">
      <c r="A422" s="59" t="s">
        <v>1363</v>
      </c>
      <c r="B422" s="132" t="s">
        <v>127</v>
      </c>
      <c r="C422" s="34">
        <v>54009.823700000001</v>
      </c>
      <c r="D422" s="34" t="s">
        <v>149</v>
      </c>
      <c r="E422" s="32">
        <f t="shared" si="83"/>
        <v>18885.057390302354</v>
      </c>
      <c r="F422" s="1">
        <f t="shared" si="88"/>
        <v>18885</v>
      </c>
      <c r="G422" s="1">
        <f t="shared" si="89"/>
        <v>3.9924000004248228E-2</v>
      </c>
      <c r="K422" s="1">
        <f t="shared" si="90"/>
        <v>3.9924000004248228E-2</v>
      </c>
      <c r="N422" s="2">
        <f t="shared" ca="1" si="82"/>
        <v>3.9821423355003105E-2</v>
      </c>
      <c r="O422" s="2">
        <f t="shared" si="87"/>
        <v>3.1352635871738768E-2</v>
      </c>
      <c r="P422" s="5">
        <f t="shared" si="84"/>
        <v>38991.323700000001</v>
      </c>
      <c r="Q422" s="5"/>
      <c r="R422" s="1">
        <f t="shared" ref="R422:R428" si="92">+(O422-I422)^2</f>
        <v>9.8298777610584067E-4</v>
      </c>
      <c r="S422" s="99">
        <v>1</v>
      </c>
      <c r="T422" s="1">
        <f t="shared" si="91"/>
        <v>9.8298777610584067E-4</v>
      </c>
    </row>
    <row r="423" spans="1:20" ht="12.95" customHeight="1">
      <c r="A423" s="59" t="s">
        <v>1363</v>
      </c>
      <c r="B423" s="132" t="s">
        <v>140</v>
      </c>
      <c r="C423" s="34">
        <v>54077.652300000002</v>
      </c>
      <c r="D423" s="34" t="s">
        <v>149</v>
      </c>
      <c r="E423" s="32">
        <f t="shared" si="83"/>
        <v>18982.560242280113</v>
      </c>
      <c r="F423" s="1">
        <f t="shared" si="88"/>
        <v>18982.5</v>
      </c>
      <c r="G423" s="1">
        <f t="shared" si="89"/>
        <v>4.1907999999239109E-2</v>
      </c>
      <c r="K423" s="1">
        <f t="shared" si="90"/>
        <v>4.1907999999239109E-2</v>
      </c>
      <c r="N423" s="2">
        <f t="shared" ca="1" si="82"/>
        <v>4.0473125400165844E-2</v>
      </c>
      <c r="O423" s="2">
        <f t="shared" si="87"/>
        <v>3.1740301196939831E-2</v>
      </c>
      <c r="P423" s="5">
        <f t="shared" si="84"/>
        <v>39059.152300000002</v>
      </c>
      <c r="Q423" s="5"/>
      <c r="R423" s="1">
        <f t="shared" si="92"/>
        <v>1.0074467200724602E-3</v>
      </c>
      <c r="S423" s="99">
        <v>1</v>
      </c>
      <c r="T423" s="1">
        <f t="shared" si="91"/>
        <v>1.0074467200724602E-3</v>
      </c>
    </row>
    <row r="424" spans="1:20" ht="12.95" customHeight="1">
      <c r="A424" s="59" t="s">
        <v>1363</v>
      </c>
      <c r="B424" s="132" t="s">
        <v>127</v>
      </c>
      <c r="C424" s="34">
        <v>54090.520499999999</v>
      </c>
      <c r="D424" s="34" t="s">
        <v>149</v>
      </c>
      <c r="E424" s="32">
        <f t="shared" si="83"/>
        <v>19001.05813549654</v>
      </c>
      <c r="F424" s="1">
        <f t="shared" si="88"/>
        <v>19001</v>
      </c>
      <c r="G424" s="1">
        <f t="shared" si="89"/>
        <v>4.0442400000756606E-2</v>
      </c>
      <c r="K424" s="1">
        <f t="shared" si="90"/>
        <v>4.0442400000756606E-2</v>
      </c>
      <c r="N424" s="2">
        <f t="shared" ca="1" si="82"/>
        <v>4.0596781685658279E-2</v>
      </c>
      <c r="O424" s="2">
        <f t="shared" si="87"/>
        <v>3.1814076677744434E-2</v>
      </c>
      <c r="P424" s="5">
        <f t="shared" si="84"/>
        <v>39072.020499999999</v>
      </c>
      <c r="Q424" s="5"/>
      <c r="R424" s="1">
        <f t="shared" si="92"/>
        <v>1.0121354748574023E-3</v>
      </c>
      <c r="S424" s="99">
        <v>1</v>
      </c>
      <c r="T424" s="1">
        <f t="shared" si="91"/>
        <v>1.0121354748574023E-3</v>
      </c>
    </row>
    <row r="425" spans="1:20" ht="12.95" customHeight="1">
      <c r="A425" s="24" t="s">
        <v>2</v>
      </c>
      <c r="B425" s="50" t="s">
        <v>127</v>
      </c>
      <c r="C425" s="42">
        <v>54117.651299999998</v>
      </c>
      <c r="D425" s="42">
        <v>2.0000000000000001E-4</v>
      </c>
      <c r="E425" s="32">
        <f t="shared" si="83"/>
        <v>19040.058356294816</v>
      </c>
      <c r="F425" s="1">
        <f t="shared" si="88"/>
        <v>19040</v>
      </c>
      <c r="G425" s="1">
        <f t="shared" si="89"/>
        <v>4.0595999998913612E-2</v>
      </c>
      <c r="K425" s="1">
        <f t="shared" si="90"/>
        <v>4.0595999998913612E-2</v>
      </c>
      <c r="N425" s="2">
        <f t="shared" ca="1" si="82"/>
        <v>4.085746250372338E-2</v>
      </c>
      <c r="O425" s="2">
        <f t="shared" si="87"/>
        <v>3.196983166143097E-2</v>
      </c>
      <c r="P425" s="5">
        <f t="shared" si="84"/>
        <v>39099.151299999998</v>
      </c>
      <c r="Q425" s="5"/>
      <c r="R425" s="1">
        <f t="shared" si="92"/>
        <v>1.0220701364602341E-3</v>
      </c>
      <c r="S425" s="99">
        <v>1</v>
      </c>
      <c r="T425" s="1">
        <f t="shared" si="91"/>
        <v>1.0220701364602341E-3</v>
      </c>
    </row>
    <row r="426" spans="1:20" ht="12.95" customHeight="1">
      <c r="A426" s="75" t="s">
        <v>170</v>
      </c>
      <c r="B426" s="43" t="s">
        <v>127</v>
      </c>
      <c r="C426" s="42">
        <v>54380.614099999999</v>
      </c>
      <c r="D426" s="42">
        <v>2.0000000000000001E-4</v>
      </c>
      <c r="E426" s="32">
        <f t="shared" si="83"/>
        <v>19418.064432847423</v>
      </c>
      <c r="F426" s="1">
        <f t="shared" si="88"/>
        <v>19418</v>
      </c>
      <c r="G426" s="1">
        <f t="shared" si="89"/>
        <v>4.4823199998063501E-2</v>
      </c>
      <c r="K426" s="1">
        <f t="shared" si="90"/>
        <v>4.4823199998063501E-2</v>
      </c>
      <c r="N426" s="2">
        <f t="shared" ca="1" si="82"/>
        <v>4.3384061201892837E-2</v>
      </c>
      <c r="O426" s="2">
        <f t="shared" si="87"/>
        <v>3.349550377162544E-2</v>
      </c>
      <c r="P426" s="5">
        <f t="shared" si="84"/>
        <v>39362.114099999999</v>
      </c>
      <c r="Q426" s="5"/>
      <c r="R426" s="1">
        <f t="shared" si="92"/>
        <v>1.121948772914974E-3</v>
      </c>
      <c r="S426" s="99">
        <v>1</v>
      </c>
      <c r="T426" s="1">
        <f t="shared" si="91"/>
        <v>1.121948772914974E-3</v>
      </c>
    </row>
    <row r="427" spans="1:20" ht="12.95" customHeight="1">
      <c r="A427" s="75" t="s">
        <v>170</v>
      </c>
      <c r="B427" s="43" t="s">
        <v>127</v>
      </c>
      <c r="C427" s="42">
        <v>54423.743900000001</v>
      </c>
      <c r="D427" s="42">
        <v>2.0000000000000001E-4</v>
      </c>
      <c r="E427" s="32">
        <f t="shared" si="83"/>
        <v>19480.063036758314</v>
      </c>
      <c r="F427" s="1">
        <f t="shared" si="88"/>
        <v>19480</v>
      </c>
      <c r="G427" s="1">
        <f t="shared" si="89"/>
        <v>4.3852000002516434E-2</v>
      </c>
      <c r="K427" s="1">
        <f t="shared" si="90"/>
        <v>4.3852000002516434E-2</v>
      </c>
      <c r="N427" s="2">
        <f t="shared" ca="1" si="82"/>
        <v>4.3798476861380942E-2</v>
      </c>
      <c r="O427" s="2">
        <f t="shared" si="87"/>
        <v>3.3748523487434672E-2</v>
      </c>
      <c r="P427" s="5">
        <f t="shared" si="84"/>
        <v>39405.243900000001</v>
      </c>
      <c r="Q427" s="5"/>
      <c r="R427" s="1">
        <f t="shared" si="92"/>
        <v>1.1389628375819297E-3</v>
      </c>
      <c r="S427" s="99">
        <v>1</v>
      </c>
      <c r="T427" s="1">
        <f t="shared" si="91"/>
        <v>1.1389628375819297E-3</v>
      </c>
    </row>
    <row r="428" spans="1:20" ht="12.95" customHeight="1">
      <c r="A428" s="75" t="s">
        <v>170</v>
      </c>
      <c r="B428" s="43" t="s">
        <v>127</v>
      </c>
      <c r="C428" s="42">
        <v>54428.613400000002</v>
      </c>
      <c r="D428" s="42">
        <v>1E-4</v>
      </c>
      <c r="E428" s="32">
        <f t="shared" si="83"/>
        <v>19487.062888409473</v>
      </c>
      <c r="F428" s="1">
        <f t="shared" si="88"/>
        <v>19487</v>
      </c>
      <c r="G428" s="1">
        <f t="shared" si="89"/>
        <v>4.374880000250414E-2</v>
      </c>
      <c r="K428" s="1">
        <f t="shared" si="90"/>
        <v>4.374880000250414E-2</v>
      </c>
      <c r="N428" s="2">
        <f t="shared" ca="1" si="82"/>
        <v>4.3845265726161847E-2</v>
      </c>
      <c r="O428" s="2">
        <f t="shared" si="87"/>
        <v>3.3777139400648616E-2</v>
      </c>
      <c r="P428" s="5">
        <f t="shared" si="84"/>
        <v>39410.113400000002</v>
      </c>
      <c r="Q428" s="5"/>
      <c r="R428" s="1">
        <f t="shared" si="92"/>
        <v>1.1408951460908491E-3</v>
      </c>
      <c r="S428" s="99">
        <v>1</v>
      </c>
      <c r="T428" s="1">
        <f t="shared" si="91"/>
        <v>1.1408951460908491E-3</v>
      </c>
    </row>
    <row r="429" spans="1:20" ht="12.95" customHeight="1">
      <c r="A429" s="25" t="s">
        <v>147</v>
      </c>
      <c r="B429" s="41"/>
      <c r="C429" s="33">
        <v>54452.613799999999</v>
      </c>
      <c r="D429" s="46">
        <v>2.0000000000000001E-4</v>
      </c>
      <c r="E429" s="32">
        <f t="shared" si="83"/>
        <v>19521.563194307084</v>
      </c>
      <c r="F429" s="1">
        <f t="shared" si="88"/>
        <v>19521.5</v>
      </c>
      <c r="G429" s="1">
        <f t="shared" si="89"/>
        <v>4.3961600000329781E-2</v>
      </c>
      <c r="K429" s="1">
        <f t="shared" si="90"/>
        <v>4.3961600000329781E-2</v>
      </c>
      <c r="N429" s="2">
        <f t="shared" ca="1" si="82"/>
        <v>4.407586798829638E-2</v>
      </c>
      <c r="O429" s="2">
        <f t="shared" si="87"/>
        <v>3.3918320730125691E-2</v>
      </c>
      <c r="P429" s="5">
        <f t="shared" si="84"/>
        <v>39434.113799999999</v>
      </c>
      <c r="Q429" s="5"/>
      <c r="R429" s="1">
        <f>+(O429-G429)^2</f>
        <v>1.0086745849931121E-4</v>
      </c>
      <c r="S429" s="99">
        <v>1</v>
      </c>
      <c r="T429" s="1">
        <f t="shared" si="91"/>
        <v>1.0086745849931121E-4</v>
      </c>
    </row>
    <row r="430" spans="1:20" ht="12.95" customHeight="1">
      <c r="A430" s="75" t="s">
        <v>169</v>
      </c>
      <c r="B430" s="43" t="s">
        <v>127</v>
      </c>
      <c r="C430" s="42">
        <v>54702.705099999999</v>
      </c>
      <c r="D430" s="42">
        <v>2.0000000000000001E-4</v>
      </c>
      <c r="E430" s="32">
        <f t="shared" si="83"/>
        <v>19881.066633930252</v>
      </c>
      <c r="F430" s="1">
        <f t="shared" si="88"/>
        <v>19881</v>
      </c>
      <c r="G430" s="1">
        <f t="shared" si="89"/>
        <v>4.6354400001291651E-2</v>
      </c>
      <c r="K430" s="1">
        <f t="shared" si="90"/>
        <v>4.6354400001291651E-2</v>
      </c>
      <c r="N430" s="2">
        <f t="shared" ca="1" si="82"/>
        <v>4.6478810400973403E-2</v>
      </c>
      <c r="O430" s="2">
        <f t="shared" si="87"/>
        <v>3.5403890863227469E-2</v>
      </c>
      <c r="P430" s="5">
        <f t="shared" si="84"/>
        <v>39684.205099999999</v>
      </c>
      <c r="Q430" s="5"/>
      <c r="R430" s="1">
        <f t="shared" ref="R430:R440" si="93">+(O430-I430)^2</f>
        <v>1.2534354882553214E-3</v>
      </c>
      <c r="S430" s="99">
        <v>1</v>
      </c>
      <c r="T430" s="1">
        <f t="shared" si="91"/>
        <v>1.2534354882553214E-3</v>
      </c>
    </row>
    <row r="431" spans="1:20" ht="12.95" customHeight="1">
      <c r="A431" s="75" t="s">
        <v>168</v>
      </c>
      <c r="B431" s="43" t="s">
        <v>127</v>
      </c>
      <c r="C431" s="42">
        <v>54729.837500000001</v>
      </c>
      <c r="D431" s="42">
        <v>2.9999999999999997E-4</v>
      </c>
      <c r="E431" s="32">
        <f t="shared" si="83"/>
        <v>19920.069154710596</v>
      </c>
      <c r="F431" s="1">
        <f t="shared" si="88"/>
        <v>19920</v>
      </c>
      <c r="G431" s="1">
        <f t="shared" si="89"/>
        <v>4.8108000002685003E-2</v>
      </c>
      <c r="K431" s="1">
        <f t="shared" si="90"/>
        <v>4.8108000002685003E-2</v>
      </c>
      <c r="N431" s="2">
        <f t="shared" ca="1" si="82"/>
        <v>4.6739491219038504E-2</v>
      </c>
      <c r="O431" s="2">
        <f t="shared" si="87"/>
        <v>3.5566633641419799E-2</v>
      </c>
      <c r="P431" s="5">
        <f t="shared" si="84"/>
        <v>39711.337500000001</v>
      </c>
      <c r="Q431" s="5"/>
      <c r="R431" s="1">
        <f t="shared" si="93"/>
        <v>1.2649854285829746E-3</v>
      </c>
      <c r="S431" s="99">
        <v>1</v>
      </c>
      <c r="T431" s="1">
        <f t="shared" si="91"/>
        <v>1.2649854285829746E-3</v>
      </c>
    </row>
    <row r="432" spans="1:20" ht="12.95" customHeight="1">
      <c r="A432" s="77" t="s">
        <v>184</v>
      </c>
      <c r="B432" s="135"/>
      <c r="C432" s="82">
        <v>54758.359199999999</v>
      </c>
      <c r="D432" s="82" t="s">
        <v>185</v>
      </c>
      <c r="E432" s="32">
        <f t="shared" si="83"/>
        <v>19961.068778663524</v>
      </c>
      <c r="F432" s="1">
        <f t="shared" si="88"/>
        <v>19961</v>
      </c>
      <c r="G432" s="1">
        <f t="shared" si="89"/>
        <v>4.7846399997069966E-2</v>
      </c>
      <c r="K432" s="1">
        <f t="shared" si="90"/>
        <v>4.7846399997069966E-2</v>
      </c>
      <c r="N432" s="2">
        <f t="shared" ca="1" si="82"/>
        <v>4.7013540284183863E-2</v>
      </c>
      <c r="O432" s="2">
        <f t="shared" si="87"/>
        <v>3.5738056118697445E-2</v>
      </c>
      <c r="P432" s="5">
        <f t="shared" si="84"/>
        <v>39739.859199999999</v>
      </c>
      <c r="Q432" s="5"/>
      <c r="R432" s="1">
        <f t="shared" si="93"/>
        <v>1.277208655143168E-3</v>
      </c>
      <c r="S432" s="99">
        <v>1</v>
      </c>
      <c r="T432" s="1">
        <f t="shared" si="91"/>
        <v>1.277208655143168E-3</v>
      </c>
    </row>
    <row r="433" spans="1:20" ht="12.95" customHeight="1">
      <c r="A433" s="77" t="s">
        <v>184</v>
      </c>
      <c r="B433" s="135"/>
      <c r="C433" s="82">
        <v>54765.3148</v>
      </c>
      <c r="D433" s="82" t="s">
        <v>185</v>
      </c>
      <c r="E433" s="32">
        <f t="shared" si="83"/>
        <v>19971.067375674469</v>
      </c>
      <c r="F433" s="1">
        <f t="shared" si="88"/>
        <v>19971</v>
      </c>
      <c r="G433" s="1">
        <f t="shared" si="89"/>
        <v>4.6870400001353119E-2</v>
      </c>
      <c r="K433" s="1">
        <f t="shared" si="90"/>
        <v>4.6870400001353119E-2</v>
      </c>
      <c r="N433" s="2">
        <f t="shared" ref="N433:N464" ca="1" si="94">+C$11+C$12*F433</f>
        <v>4.7080381519585185E-2</v>
      </c>
      <c r="O433" s="2">
        <f t="shared" si="87"/>
        <v>3.5779918398810895E-2</v>
      </c>
      <c r="P433" s="5">
        <f t="shared" si="84"/>
        <v>39746.8148</v>
      </c>
      <c r="Q433" s="5"/>
      <c r="R433" s="1">
        <f t="shared" si="93"/>
        <v>1.2802025606255664E-3</v>
      </c>
      <c r="S433" s="99">
        <v>1</v>
      </c>
      <c r="T433" s="1">
        <f t="shared" si="91"/>
        <v>1.2802025606255664E-3</v>
      </c>
    </row>
    <row r="434" spans="1:20" ht="12.95" customHeight="1">
      <c r="A434" s="75" t="s">
        <v>167</v>
      </c>
      <c r="B434" s="43" t="s">
        <v>127</v>
      </c>
      <c r="C434" s="42">
        <v>54788.273099999999</v>
      </c>
      <c r="D434" s="42">
        <v>1E-4</v>
      </c>
      <c r="E434" s="32">
        <f t="shared" si="83"/>
        <v>20004.069674506536</v>
      </c>
      <c r="F434" s="1">
        <f t="shared" si="88"/>
        <v>20004</v>
      </c>
      <c r="G434" s="1">
        <f t="shared" si="89"/>
        <v>4.846959999849787E-2</v>
      </c>
      <c r="K434" s="1">
        <f t="shared" si="90"/>
        <v>4.846959999849787E-2</v>
      </c>
      <c r="N434" s="2">
        <f t="shared" ca="1" si="94"/>
        <v>4.730095759640951E-2</v>
      </c>
      <c r="O434" s="2">
        <f t="shared" si="87"/>
        <v>3.5918208382398648E-2</v>
      </c>
      <c r="P434" s="5">
        <f t="shared" si="84"/>
        <v>39769.773099999999</v>
      </c>
      <c r="Q434" s="5"/>
      <c r="R434" s="1">
        <f t="shared" si="93"/>
        <v>1.2901176934014124E-3</v>
      </c>
      <c r="S434" s="99">
        <v>1</v>
      </c>
      <c r="T434" s="1">
        <f t="shared" si="91"/>
        <v>1.2901176934014124E-3</v>
      </c>
    </row>
    <row r="435" spans="1:20" ht="12.95" customHeight="1">
      <c r="A435" s="75" t="s">
        <v>166</v>
      </c>
      <c r="B435" s="43"/>
      <c r="C435" s="42">
        <v>55086.711799999997</v>
      </c>
      <c r="D435" s="42">
        <v>2.0000000000000001E-4</v>
      </c>
      <c r="E435" s="32">
        <f t="shared" si="83"/>
        <v>20433.071959538709</v>
      </c>
      <c r="F435" s="1">
        <f t="shared" si="88"/>
        <v>20433</v>
      </c>
      <c r="G435" s="1">
        <f t="shared" si="89"/>
        <v>5.0059199995303061E-2</v>
      </c>
      <c r="K435" s="1">
        <f t="shared" si="90"/>
        <v>5.0059199995303061E-2</v>
      </c>
      <c r="N435" s="2">
        <f t="shared" ca="1" si="94"/>
        <v>5.0168446595125621E-2</v>
      </c>
      <c r="O435" s="2">
        <f t="shared" si="87"/>
        <v>3.7736155425674836E-2</v>
      </c>
      <c r="P435" s="5">
        <f t="shared" si="84"/>
        <v>40068.211799999997</v>
      </c>
      <c r="Q435" s="5"/>
      <c r="R435" s="1">
        <f t="shared" si="93"/>
        <v>1.4240174263106884E-3</v>
      </c>
      <c r="S435" s="99">
        <v>1</v>
      </c>
      <c r="T435" s="1">
        <f t="shared" si="91"/>
        <v>1.4240174263106884E-3</v>
      </c>
    </row>
    <row r="436" spans="1:20" ht="12.95" customHeight="1">
      <c r="A436" s="75" t="s">
        <v>166</v>
      </c>
      <c r="B436" s="43"/>
      <c r="C436" s="42">
        <v>55093.668799999999</v>
      </c>
      <c r="D436" s="42">
        <v>1E-4</v>
      </c>
      <c r="E436" s="32">
        <f t="shared" si="83"/>
        <v>20443.07256903396</v>
      </c>
      <c r="F436" s="1">
        <f t="shared" si="88"/>
        <v>20443</v>
      </c>
      <c r="G436" s="1">
        <f t="shared" si="89"/>
        <v>5.0483200000599027E-2</v>
      </c>
      <c r="K436" s="1">
        <f t="shared" si="90"/>
        <v>5.0483200000599027E-2</v>
      </c>
      <c r="N436" s="2">
        <f t="shared" ca="1" si="94"/>
        <v>5.0235287830526942E-2</v>
      </c>
      <c r="O436" s="2">
        <f t="shared" si="87"/>
        <v>3.7778978731139903E-2</v>
      </c>
      <c r="P436" s="5">
        <f t="shared" si="84"/>
        <v>40075.168799999999</v>
      </c>
      <c r="Q436" s="5"/>
      <c r="R436" s="1">
        <f t="shared" si="93"/>
        <v>1.4272512339679212E-3</v>
      </c>
      <c r="S436" s="99">
        <v>1</v>
      </c>
      <c r="T436" s="1">
        <f t="shared" si="91"/>
        <v>1.4272512339679212E-3</v>
      </c>
    </row>
    <row r="437" spans="1:20" ht="12.95" customHeight="1">
      <c r="A437" s="87" t="s">
        <v>186</v>
      </c>
      <c r="B437" s="89"/>
      <c r="C437" s="88">
        <v>55154.540699999998</v>
      </c>
      <c r="D437" s="88" t="s">
        <v>185</v>
      </c>
      <c r="E437" s="32">
        <f t="shared" si="83"/>
        <v>20530.575242763101</v>
      </c>
      <c r="F437" s="1">
        <f t="shared" si="88"/>
        <v>20530.5</v>
      </c>
      <c r="G437" s="1">
        <f t="shared" si="89"/>
        <v>5.234319999726722E-2</v>
      </c>
      <c r="K437" s="1">
        <f t="shared" si="90"/>
        <v>5.234319999726722E-2</v>
      </c>
      <c r="N437" s="2">
        <f t="shared" ca="1" si="94"/>
        <v>5.0820148640288387E-2</v>
      </c>
      <c r="O437" s="2">
        <f t="shared" si="87"/>
        <v>3.8154551165350249E-2</v>
      </c>
      <c r="P437" s="5">
        <f t="shared" si="84"/>
        <v>40136.040699999998</v>
      </c>
      <c r="Q437" s="5"/>
      <c r="R437" s="1">
        <f t="shared" si="93"/>
        <v>1.4557697746293301E-3</v>
      </c>
      <c r="S437" s="99">
        <v>1</v>
      </c>
      <c r="T437" s="1">
        <f t="shared" si="91"/>
        <v>1.4557697746293301E-3</v>
      </c>
    </row>
    <row r="438" spans="1:20" ht="12.95" customHeight="1">
      <c r="A438" s="75" t="s">
        <v>166</v>
      </c>
      <c r="B438" s="43"/>
      <c r="C438" s="42">
        <v>55210.540300000001</v>
      </c>
      <c r="D438" s="42">
        <v>1E-4</v>
      </c>
      <c r="E438" s="32">
        <f t="shared" si="83"/>
        <v>20611.074039872488</v>
      </c>
      <c r="F438" s="1">
        <f t="shared" si="88"/>
        <v>20611</v>
      </c>
      <c r="G438" s="1">
        <f t="shared" si="89"/>
        <v>5.1506399999198038E-2</v>
      </c>
      <c r="K438" s="1">
        <f t="shared" si="90"/>
        <v>5.1506399999198038E-2</v>
      </c>
      <c r="N438" s="2">
        <f t="shared" ca="1" si="94"/>
        <v>5.1358220585268927E-2</v>
      </c>
      <c r="O438" s="2">
        <f t="shared" si="87"/>
        <v>3.8501454595804202E-2</v>
      </c>
      <c r="P438" s="5">
        <f t="shared" si="84"/>
        <v>40192.040300000001</v>
      </c>
      <c r="Q438" s="5"/>
      <c r="R438" s="1">
        <f t="shared" si="93"/>
        <v>1.4823620059927726E-3</v>
      </c>
      <c r="S438" s="99">
        <v>1</v>
      </c>
      <c r="T438" s="1">
        <f t="shared" si="91"/>
        <v>1.4823620059927726E-3</v>
      </c>
    </row>
    <row r="439" spans="1:20" ht="12.95" customHeight="1">
      <c r="A439" s="75" t="s">
        <v>165</v>
      </c>
      <c r="B439" s="43" t="s">
        <v>127</v>
      </c>
      <c r="C439" s="42">
        <v>55438.717700000001</v>
      </c>
      <c r="D439" s="42">
        <v>1E-4</v>
      </c>
      <c r="E439" s="32">
        <f t="shared" si="83"/>
        <v>20939.076493953347</v>
      </c>
      <c r="F439" s="1">
        <f t="shared" si="88"/>
        <v>20939</v>
      </c>
      <c r="G439" s="1">
        <f t="shared" si="89"/>
        <v>5.3213600003800821E-2</v>
      </c>
      <c r="K439" s="1">
        <f t="shared" si="90"/>
        <v>5.3213600003800821E-2</v>
      </c>
      <c r="N439" s="2">
        <f t="shared" ca="1" si="94"/>
        <v>5.3550613106431832E-2</v>
      </c>
      <c r="O439" s="2">
        <f t="shared" si="87"/>
        <v>3.9928564925708017E-2</v>
      </c>
      <c r="P439" s="5">
        <f t="shared" si="84"/>
        <v>40420.217700000001</v>
      </c>
      <c r="Q439" s="5"/>
      <c r="R439" s="1">
        <f t="shared" si="93"/>
        <v>1.5942902970264804E-3</v>
      </c>
      <c r="S439" s="99">
        <v>1</v>
      </c>
      <c r="T439" s="1">
        <f t="shared" si="91"/>
        <v>1.5942902970264804E-3</v>
      </c>
    </row>
    <row r="440" spans="1:20" ht="12.95" customHeight="1">
      <c r="A440" s="75" t="s">
        <v>165</v>
      </c>
      <c r="B440" s="43" t="s">
        <v>127</v>
      </c>
      <c r="C440" s="42">
        <v>55454.7183</v>
      </c>
      <c r="D440" s="42">
        <v>1E-4</v>
      </c>
      <c r="E440" s="32">
        <f t="shared" si="83"/>
        <v>20962.077177048021</v>
      </c>
      <c r="F440" s="1">
        <f t="shared" si="88"/>
        <v>20962</v>
      </c>
      <c r="G440" s="1">
        <f t="shared" si="89"/>
        <v>5.3688799998781178E-2</v>
      </c>
      <c r="K440" s="1">
        <f t="shared" si="90"/>
        <v>5.3688799998781178E-2</v>
      </c>
      <c r="N440" s="2">
        <f t="shared" ca="1" si="94"/>
        <v>5.3704347947854836E-2</v>
      </c>
      <c r="O440" s="2">
        <f t="shared" si="87"/>
        <v>4.0029458546568385E-2</v>
      </c>
      <c r="P440" s="5">
        <f t="shared" si="84"/>
        <v>40436.2183</v>
      </c>
      <c r="Q440" s="5"/>
      <c r="R440" s="1">
        <f t="shared" si="93"/>
        <v>1.6023575515314366E-3</v>
      </c>
      <c r="S440" s="99">
        <v>1</v>
      </c>
      <c r="T440" s="1">
        <f t="shared" si="91"/>
        <v>1.6023575515314366E-3</v>
      </c>
    </row>
    <row r="441" spans="1:20" ht="12.95" customHeight="1">
      <c r="A441" s="75" t="s">
        <v>151</v>
      </c>
      <c r="B441" s="43" t="s">
        <v>127</v>
      </c>
      <c r="C441" s="42">
        <v>55518.719100000002</v>
      </c>
      <c r="D441" s="42">
        <v>2.9999999999999997E-4</v>
      </c>
      <c r="E441" s="32">
        <f t="shared" si="83"/>
        <v>21054.077609444648</v>
      </c>
      <c r="F441" s="1">
        <f t="shared" si="88"/>
        <v>21054</v>
      </c>
      <c r="G441" s="1">
        <f t="shared" si="89"/>
        <v>5.3989599997294135E-2</v>
      </c>
      <c r="K441" s="1">
        <f t="shared" si="90"/>
        <v>5.3989599997294135E-2</v>
      </c>
      <c r="N441" s="2">
        <f t="shared" ca="1" si="94"/>
        <v>5.4319287313546877E-2</v>
      </c>
      <c r="O441" s="2">
        <f t="shared" si="87"/>
        <v>4.0434110111389095E-2</v>
      </c>
      <c r="P441" s="5">
        <f t="shared" si="84"/>
        <v>40500.219100000002</v>
      </c>
      <c r="Q441" s="5"/>
      <c r="R441" s="1">
        <f>+(O441-G441)^2</f>
        <v>1.8375130604687386E-4</v>
      </c>
      <c r="S441" s="99">
        <v>1</v>
      </c>
      <c r="T441" s="1">
        <f t="shared" si="91"/>
        <v>1.8375130604687386E-4</v>
      </c>
    </row>
    <row r="442" spans="1:20" ht="12.95" customHeight="1">
      <c r="A442" s="42" t="s">
        <v>164</v>
      </c>
      <c r="B442" s="43" t="s">
        <v>140</v>
      </c>
      <c r="C442" s="42">
        <v>55578.545700000002</v>
      </c>
      <c r="D442" s="42">
        <v>1E-4</v>
      </c>
      <c r="E442" s="32">
        <f t="shared" si="83"/>
        <v>21140.07767614413</v>
      </c>
      <c r="F442" s="1">
        <f t="shared" si="88"/>
        <v>21140</v>
      </c>
      <c r="G442" s="1">
        <f t="shared" si="89"/>
        <v>5.4036000001360662E-2</v>
      </c>
      <c r="K442" s="1">
        <f t="shared" si="90"/>
        <v>5.4036000001360662E-2</v>
      </c>
      <c r="N442" s="2">
        <f t="shared" ca="1" si="94"/>
        <v>5.4894121937998114E-2</v>
      </c>
      <c r="O442" s="2">
        <f t="shared" si="87"/>
        <v>4.0813929765248294E-2</v>
      </c>
      <c r="P442" s="5">
        <f t="shared" si="84"/>
        <v>40560.045700000002</v>
      </c>
      <c r="Q442" s="5"/>
      <c r="R442" s="1">
        <f>+(O442-I442)^2</f>
        <v>1.6657768628826207E-3</v>
      </c>
      <c r="S442" s="99">
        <v>1</v>
      </c>
      <c r="T442" s="1">
        <f t="shared" si="91"/>
        <v>1.6657768628826207E-3</v>
      </c>
    </row>
    <row r="443" spans="1:20" ht="12.95" customHeight="1">
      <c r="A443" s="87" t="s">
        <v>187</v>
      </c>
      <c r="B443" s="89"/>
      <c r="C443" s="88">
        <v>55807.42</v>
      </c>
      <c r="D443" s="88" t="s">
        <v>185</v>
      </c>
      <c r="E443" s="32">
        <f t="shared" si="83"/>
        <v>21469.081916161049</v>
      </c>
      <c r="F443" s="1">
        <f t="shared" si="88"/>
        <v>21469</v>
      </c>
      <c r="G443" s="1">
        <f t="shared" si="89"/>
        <v>5.6985600000189152E-2</v>
      </c>
      <c r="K443" s="1">
        <f t="shared" si="90"/>
        <v>5.6985600000189152E-2</v>
      </c>
      <c r="N443" s="2">
        <f t="shared" ca="1" si="94"/>
        <v>5.7093198582701177E-2</v>
      </c>
      <c r="O443" s="2">
        <f t="shared" si="87"/>
        <v>4.2280860512019368E-2</v>
      </c>
      <c r="P443" s="5">
        <f t="shared" si="84"/>
        <v>40788.92</v>
      </c>
      <c r="Q443" s="5"/>
      <c r="R443" s="1">
        <f>+(O443-I443)^2</f>
        <v>1.7876711656368387E-3</v>
      </c>
      <c r="S443" s="99">
        <v>1</v>
      </c>
      <c r="T443" s="1">
        <f t="shared" si="91"/>
        <v>1.7876711656368387E-3</v>
      </c>
    </row>
    <row r="444" spans="1:20" ht="12.95" customHeight="1">
      <c r="A444" s="88" t="s">
        <v>183</v>
      </c>
      <c r="B444" s="89"/>
      <c r="C444" s="88">
        <v>55808.46312</v>
      </c>
      <c r="D444" s="88">
        <v>1E-4</v>
      </c>
      <c r="E444" s="32">
        <f t="shared" si="83"/>
        <v>21470.581389465162</v>
      </c>
      <c r="F444" s="1">
        <f t="shared" si="88"/>
        <v>21470.5</v>
      </c>
      <c r="G444" s="1">
        <f t="shared" si="89"/>
        <v>5.6619199996930547E-2</v>
      </c>
      <c r="K444" s="1">
        <f t="shared" si="90"/>
        <v>5.6619199996930547E-2</v>
      </c>
      <c r="N444" s="2">
        <f t="shared" ca="1" si="94"/>
        <v>5.7103224768011357E-2</v>
      </c>
      <c r="O444" s="2">
        <f t="shared" si="87"/>
        <v>4.2287599115224686E-2</v>
      </c>
      <c r="P444" s="5">
        <f t="shared" si="84"/>
        <v>40789.96312</v>
      </c>
      <c r="Q444" s="5"/>
      <c r="R444" s="1">
        <f>+(O444-I444)^2</f>
        <v>1.7882410389299516E-3</v>
      </c>
      <c r="S444" s="99">
        <v>1</v>
      </c>
      <c r="T444" s="1">
        <f t="shared" si="91"/>
        <v>1.7882410389299516E-3</v>
      </c>
    </row>
    <row r="445" spans="1:20" ht="12.95" customHeight="1">
      <c r="A445" s="75" t="s">
        <v>171</v>
      </c>
      <c r="B445" s="43" t="s">
        <v>140</v>
      </c>
      <c r="C445" s="42">
        <v>55808.463259999997</v>
      </c>
      <c r="D445" s="42">
        <v>1E-4</v>
      </c>
      <c r="E445" s="32">
        <f t="shared" si="83"/>
        <v>21470.581590713588</v>
      </c>
      <c r="F445" s="1">
        <f t="shared" si="88"/>
        <v>21470.5</v>
      </c>
      <c r="G445" s="1">
        <f t="shared" si="89"/>
        <v>5.675919999339385E-2</v>
      </c>
      <c r="K445" s="1">
        <f t="shared" si="90"/>
        <v>5.675919999339385E-2</v>
      </c>
      <c r="N445" s="2">
        <f t="shared" ca="1" si="94"/>
        <v>5.7103224768011357E-2</v>
      </c>
      <c r="O445" s="2">
        <f t="shared" si="87"/>
        <v>4.2287599115224686E-2</v>
      </c>
      <c r="P445" s="5">
        <f t="shared" si="84"/>
        <v>40789.963259999997</v>
      </c>
      <c r="Q445" s="5"/>
      <c r="R445" s="1">
        <f>+(O445-I445)^2</f>
        <v>1.7882410389299516E-3</v>
      </c>
      <c r="S445" s="99">
        <v>1</v>
      </c>
      <c r="T445" s="1">
        <f t="shared" si="91"/>
        <v>1.7882410389299516E-3</v>
      </c>
    </row>
    <row r="446" spans="1:20" ht="12.95" customHeight="1">
      <c r="A446" s="75" t="s">
        <v>173</v>
      </c>
      <c r="B446" s="43" t="s">
        <v>127</v>
      </c>
      <c r="C446" s="42">
        <v>55836.637499999997</v>
      </c>
      <c r="D446" s="42">
        <v>2.0000000000000001E-4</v>
      </c>
      <c r="E446" s="32">
        <f t="shared" si="83"/>
        <v>21511.081744812385</v>
      </c>
      <c r="F446" s="1">
        <f t="shared" si="88"/>
        <v>21511</v>
      </c>
      <c r="G446" s="1">
        <f t="shared" si="89"/>
        <v>5.6866399994760286E-2</v>
      </c>
      <c r="K446" s="1">
        <f t="shared" si="90"/>
        <v>5.6866399994760286E-2</v>
      </c>
      <c r="N446" s="2">
        <f t="shared" ca="1" si="94"/>
        <v>5.7373931771386666E-2</v>
      </c>
      <c r="O446" s="2">
        <f t="shared" si="87"/>
        <v>4.2469714569577682E-2</v>
      </c>
      <c r="P446" s="5">
        <f t="shared" si="84"/>
        <v>40818.137499999997</v>
      </c>
      <c r="Q446" s="5"/>
      <c r="R446" s="1">
        <f>+(O446-G446)^2</f>
        <v>2.0726455123166521E-4</v>
      </c>
      <c r="S446" s="99">
        <v>1</v>
      </c>
      <c r="T446" s="1">
        <f t="shared" si="91"/>
        <v>2.0726455123166521E-4</v>
      </c>
    </row>
    <row r="447" spans="1:20" ht="12.95" customHeight="1">
      <c r="A447" s="75" t="s">
        <v>163</v>
      </c>
      <c r="B447" s="43" t="s">
        <v>127</v>
      </c>
      <c r="C447" s="42">
        <v>55836.637499999997</v>
      </c>
      <c r="D447" s="42">
        <v>2.0000000000000001E-4</v>
      </c>
      <c r="E447" s="32">
        <f t="shared" si="83"/>
        <v>21511.081744812385</v>
      </c>
      <c r="F447" s="1">
        <f t="shared" si="88"/>
        <v>21511</v>
      </c>
      <c r="G447" s="1">
        <f t="shared" si="89"/>
        <v>5.6866399994760286E-2</v>
      </c>
      <c r="K447" s="1">
        <f t="shared" si="90"/>
        <v>5.6866399994760286E-2</v>
      </c>
      <c r="N447" s="2">
        <f t="shared" ca="1" si="94"/>
        <v>5.7373931771386666E-2</v>
      </c>
      <c r="O447" s="2">
        <f t="shared" si="87"/>
        <v>4.2469714569577682E-2</v>
      </c>
      <c r="P447" s="5">
        <f t="shared" si="84"/>
        <v>40818.137499999997</v>
      </c>
      <c r="Q447" s="5"/>
      <c r="R447" s="1">
        <f>+(O447-I447)^2</f>
        <v>1.8036766556213989E-3</v>
      </c>
      <c r="S447" s="99">
        <v>1</v>
      </c>
      <c r="T447" s="1">
        <f t="shared" si="91"/>
        <v>1.8036766556213989E-3</v>
      </c>
    </row>
    <row r="448" spans="1:20" ht="12.95" customHeight="1">
      <c r="A448" s="24" t="s">
        <v>161</v>
      </c>
      <c r="B448" s="50" t="s">
        <v>127</v>
      </c>
      <c r="C448" s="24">
        <v>55873.50864</v>
      </c>
      <c r="D448" s="24">
        <v>1E-4</v>
      </c>
      <c r="E448" s="32">
        <f t="shared" si="83"/>
        <v>21564.083595147957</v>
      </c>
      <c r="F448" s="1">
        <f t="shared" si="88"/>
        <v>21564</v>
      </c>
      <c r="G448" s="1">
        <f t="shared" si="89"/>
        <v>5.8153599995421246E-2</v>
      </c>
      <c r="K448" s="1">
        <f t="shared" si="90"/>
        <v>5.8153599995421246E-2</v>
      </c>
      <c r="N448" s="2">
        <f t="shared" ca="1" si="94"/>
        <v>5.7728190319013606E-2</v>
      </c>
      <c r="O448" s="2">
        <f t="shared" si="87"/>
        <v>4.2708542984904244E-2</v>
      </c>
      <c r="P448" s="5">
        <f t="shared" si="84"/>
        <v>40855.00864</v>
      </c>
      <c r="Q448" s="5"/>
      <c r="R448" s="1">
        <f>+(O448-G448)^2</f>
        <v>2.385497860581204E-4</v>
      </c>
      <c r="S448" s="99">
        <v>1</v>
      </c>
      <c r="T448" s="1">
        <f t="shared" si="91"/>
        <v>2.385497860581204E-4</v>
      </c>
    </row>
    <row r="449" spans="1:20" ht="12.95" customHeight="1">
      <c r="A449" s="88" t="s">
        <v>183</v>
      </c>
      <c r="B449" s="89"/>
      <c r="C449" s="88">
        <v>56153.514510000001</v>
      </c>
      <c r="D449" s="90">
        <v>5.1999999999999997E-5</v>
      </c>
      <c r="E449" s="32">
        <f t="shared" si="83"/>
        <v>21966.58889373163</v>
      </c>
      <c r="F449" s="1">
        <f t="shared" si="88"/>
        <v>21966.5</v>
      </c>
      <c r="G449" s="1">
        <f t="shared" si="89"/>
        <v>6.183959999907529E-2</v>
      </c>
      <c r="K449" s="1">
        <f t="shared" si="90"/>
        <v>6.183959999907529E-2</v>
      </c>
      <c r="N449" s="2">
        <f t="shared" ca="1" si="94"/>
        <v>6.0418550043916247E-2</v>
      </c>
      <c r="O449" s="2">
        <f t="shared" si="87"/>
        <v>4.4540951614919083E-2</v>
      </c>
      <c r="P449" s="5">
        <f t="shared" si="84"/>
        <v>41135.014510000001</v>
      </c>
      <c r="Q449" s="5"/>
      <c r="R449" s="1">
        <f>+(O449-G449)^2</f>
        <v>2.9924323591867016E-4</v>
      </c>
      <c r="S449" s="99">
        <v>1</v>
      </c>
      <c r="T449" s="1">
        <f t="shared" si="91"/>
        <v>2.9924323591867016E-4</v>
      </c>
    </row>
    <row r="450" spans="1:20" ht="12.95" customHeight="1">
      <c r="A450" s="75" t="s">
        <v>171</v>
      </c>
      <c r="B450" s="43" t="s">
        <v>140</v>
      </c>
      <c r="C450" s="42">
        <v>56153.514600000002</v>
      </c>
      <c r="D450" s="42">
        <v>1E-4</v>
      </c>
      <c r="E450" s="32">
        <f t="shared" si="83"/>
        <v>21966.589023105622</v>
      </c>
      <c r="F450" s="1">
        <f t="shared" si="88"/>
        <v>21966.5</v>
      </c>
      <c r="G450" s="1">
        <f t="shared" si="89"/>
        <v>6.1929600000439677E-2</v>
      </c>
      <c r="K450" s="1">
        <f t="shared" si="90"/>
        <v>6.1929600000439677E-2</v>
      </c>
      <c r="N450" s="2">
        <f t="shared" ca="1" si="94"/>
        <v>6.0418550043916247E-2</v>
      </c>
      <c r="O450" s="2">
        <f t="shared" si="87"/>
        <v>4.4540951614919083E-2</v>
      </c>
      <c r="P450" s="5">
        <f t="shared" si="84"/>
        <v>41135.014600000002</v>
      </c>
      <c r="Q450" s="5"/>
      <c r="R450" s="1">
        <f>+(O450-I450)^2</f>
        <v>1.9838963707625628E-3</v>
      </c>
      <c r="S450" s="99">
        <v>1</v>
      </c>
      <c r="T450" s="1">
        <f t="shared" si="91"/>
        <v>1.9838963707625628E-3</v>
      </c>
    </row>
    <row r="451" spans="1:20" ht="12.95" customHeight="1">
      <c r="A451" s="75" t="s">
        <v>172</v>
      </c>
      <c r="B451" s="43" t="s">
        <v>127</v>
      </c>
      <c r="C451" s="42">
        <v>56528.824000000001</v>
      </c>
      <c r="D451" s="42">
        <v>2.0000000000000001E-4</v>
      </c>
      <c r="E451" s="32">
        <f t="shared" si="83"/>
        <v>22506.092077481797</v>
      </c>
      <c r="F451" s="1">
        <f t="shared" si="88"/>
        <v>22506</v>
      </c>
      <c r="G451" s="1">
        <f t="shared" si="89"/>
        <v>6.4054399997985456E-2</v>
      </c>
      <c r="K451" s="1">
        <f t="shared" si="90"/>
        <v>6.4054399997985456E-2</v>
      </c>
      <c r="N451" s="2">
        <f t="shared" ca="1" si="94"/>
        <v>6.4024634693816834E-2</v>
      </c>
      <c r="O451" s="2">
        <f t="shared" si="87"/>
        <v>4.7048799536050109E-2</v>
      </c>
      <c r="P451" s="5">
        <f t="shared" si="84"/>
        <v>41510.324000000001</v>
      </c>
      <c r="Q451" s="5"/>
      <c r="R451" s="1">
        <f>+(O451-G451)^2</f>
        <v>2.8919044707097566E-4</v>
      </c>
      <c r="S451" s="99">
        <v>1</v>
      </c>
      <c r="T451" s="1">
        <f t="shared" si="91"/>
        <v>2.8919044707097566E-4</v>
      </c>
    </row>
    <row r="452" spans="1:20" ht="12.95" customHeight="1">
      <c r="A452" s="75" t="s">
        <v>171</v>
      </c>
      <c r="B452" s="43" t="s">
        <v>127</v>
      </c>
      <c r="C452" s="42">
        <v>56550.391130000004</v>
      </c>
      <c r="D452" s="42">
        <v>2.0000000000000001E-4</v>
      </c>
      <c r="E452" s="32">
        <f t="shared" si="83"/>
        <v>22537.094585037241</v>
      </c>
      <c r="F452" s="1">
        <f t="shared" si="88"/>
        <v>22537</v>
      </c>
      <c r="G452" s="1">
        <f t="shared" si="89"/>
        <v>6.5798800002085045E-2</v>
      </c>
      <c r="K452" s="1">
        <f t="shared" si="90"/>
        <v>6.5798800002085045E-2</v>
      </c>
      <c r="N452" s="2">
        <f t="shared" ca="1" si="94"/>
        <v>6.42318425235609E-2</v>
      </c>
      <c r="O452" s="2">
        <f t="shared" si="87"/>
        <v>4.719470245797544E-2</v>
      </c>
      <c r="P452" s="5">
        <f t="shared" si="84"/>
        <v>41531.891130000004</v>
      </c>
      <c r="Q452" s="5"/>
      <c r="R452" s="1">
        <f>+(O452-I452)^2</f>
        <v>2.2273399400968329E-3</v>
      </c>
      <c r="S452" s="99">
        <v>1</v>
      </c>
      <c r="T452" s="1">
        <f t="shared" si="91"/>
        <v>2.2273399400968329E-3</v>
      </c>
    </row>
    <row r="453" spans="1:20" ht="12.95" customHeight="1">
      <c r="A453" s="75" t="s">
        <v>171</v>
      </c>
      <c r="B453" s="43" t="s">
        <v>140</v>
      </c>
      <c r="C453" s="42">
        <v>56558.390590000003</v>
      </c>
      <c r="D453" s="42">
        <v>4.0000000000000002E-4</v>
      </c>
      <c r="E453" s="32">
        <f t="shared" si="83"/>
        <v>22548.593719093995</v>
      </c>
      <c r="F453" s="1">
        <f t="shared" ref="F453:F484" si="95">ROUND(2*E453,0)/2</f>
        <v>22548.5</v>
      </c>
      <c r="G453" s="1">
        <f t="shared" ref="G453:G484" si="96">C453-(C$7+C$8*F453)</f>
        <v>6.5196400006243493E-2</v>
      </c>
      <c r="K453" s="1">
        <f t="shared" ref="K453:K486" si="97">G453</f>
        <v>6.5196400006243493E-2</v>
      </c>
      <c r="N453" s="2">
        <f t="shared" ca="1" si="94"/>
        <v>6.4308709944272402E-2</v>
      </c>
      <c r="O453" s="2">
        <f t="shared" si="87"/>
        <v>4.7248877491940622E-2</v>
      </c>
      <c r="P453" s="5">
        <f t="shared" si="84"/>
        <v>41539.890590000003</v>
      </c>
      <c r="Q453" s="5"/>
      <c r="R453" s="1">
        <f>+(O453-G453)^2</f>
        <v>3.2211356440140849E-4</v>
      </c>
      <c r="S453" s="99">
        <v>1</v>
      </c>
      <c r="T453" s="1">
        <f t="shared" ref="T453:T484" si="98">+R453*S453</f>
        <v>3.2211356440140849E-4</v>
      </c>
    </row>
    <row r="454" spans="1:20" ht="12.95" customHeight="1">
      <c r="A454" s="88" t="s">
        <v>176</v>
      </c>
      <c r="B454" s="89" t="s">
        <v>140</v>
      </c>
      <c r="C454" s="91">
        <v>56597.34809</v>
      </c>
      <c r="D454" s="88">
        <v>4.0000000000000002E-4</v>
      </c>
      <c r="E454" s="32">
        <f t="shared" si="83"/>
        <v>22604.594688536428</v>
      </c>
      <c r="F454" s="1">
        <f t="shared" si="95"/>
        <v>22604.5</v>
      </c>
      <c r="G454" s="1">
        <f t="shared" si="96"/>
        <v>6.5870799997355789E-2</v>
      </c>
      <c r="K454" s="1">
        <f t="shared" si="97"/>
        <v>6.5870799997355789E-2</v>
      </c>
      <c r="N454" s="2">
        <f t="shared" ca="1" si="94"/>
        <v>6.468302086251973E-2</v>
      </c>
      <c r="O454" s="2">
        <f t="shared" si="87"/>
        <v>4.7513071170343264E-2</v>
      </c>
      <c r="P454" s="5">
        <f t="shared" si="84"/>
        <v>41578.84809</v>
      </c>
      <c r="Q454" s="5"/>
      <c r="R454" s="1">
        <f>+(O454-I454)^2</f>
        <v>2.2574919320381042E-3</v>
      </c>
      <c r="S454" s="99">
        <v>1</v>
      </c>
      <c r="T454" s="1">
        <f t="shared" si="98"/>
        <v>2.2574919320381042E-3</v>
      </c>
    </row>
    <row r="455" spans="1:20" ht="12.95" customHeight="1">
      <c r="A455" s="88" t="s">
        <v>176</v>
      </c>
      <c r="B455" s="89" t="s">
        <v>127</v>
      </c>
      <c r="C455" s="91">
        <v>56872.483939999998</v>
      </c>
      <c r="D455" s="88">
        <v>1E-4</v>
      </c>
      <c r="E455" s="32">
        <f t="shared" si="83"/>
        <v>23000.099387974769</v>
      </c>
      <c r="F455" s="1">
        <f t="shared" si="95"/>
        <v>23000</v>
      </c>
      <c r="G455" s="1">
        <f t="shared" si="96"/>
        <v>6.9139999999606516E-2</v>
      </c>
      <c r="K455" s="1">
        <f t="shared" si="97"/>
        <v>6.9139999999606516E-2</v>
      </c>
      <c r="N455" s="2">
        <f t="shared" ca="1" si="94"/>
        <v>6.7326591722641466E-2</v>
      </c>
      <c r="O455" s="2">
        <f t="shared" si="87"/>
        <v>4.9397117902795329E-2</v>
      </c>
      <c r="P455" s="5">
        <f t="shared" si="84"/>
        <v>41853.983939999998</v>
      </c>
      <c r="Q455" s="5"/>
      <c r="R455" s="1">
        <f>+(O455-G455)^2</f>
        <v>3.897813934885877E-4</v>
      </c>
      <c r="S455" s="99">
        <v>1</v>
      </c>
      <c r="T455" s="1">
        <f t="shared" si="98"/>
        <v>3.897813934885877E-4</v>
      </c>
    </row>
    <row r="456" spans="1:20" ht="12.95" customHeight="1">
      <c r="A456" s="104" t="s">
        <v>175</v>
      </c>
      <c r="B456" s="105" t="s">
        <v>127</v>
      </c>
      <c r="C456" s="108">
        <v>56921.874100000001</v>
      </c>
      <c r="D456" s="108">
        <v>1E-4</v>
      </c>
      <c r="E456" s="32">
        <f t="shared" si="83"/>
        <v>23071.097189191925</v>
      </c>
      <c r="F456" s="1">
        <f t="shared" si="95"/>
        <v>23071</v>
      </c>
      <c r="G456" s="1">
        <f t="shared" si="96"/>
        <v>6.7610400001285598E-2</v>
      </c>
      <c r="K456" s="1">
        <f t="shared" si="97"/>
        <v>6.7610400001285598E-2</v>
      </c>
      <c r="N456" s="2">
        <f t="shared" ca="1" si="94"/>
        <v>6.7801164493990762E-2</v>
      </c>
      <c r="O456" s="2">
        <f t="shared" si="87"/>
        <v>4.9738713095730344E-2</v>
      </c>
      <c r="P456" s="5">
        <f t="shared" si="84"/>
        <v>41903.374100000001</v>
      </c>
      <c r="Q456" s="5"/>
      <c r="R456" s="1">
        <f>+(O456-I456)^2</f>
        <v>2.4739395804193771E-3</v>
      </c>
      <c r="S456" s="99">
        <v>1</v>
      </c>
      <c r="T456" s="1">
        <f t="shared" si="98"/>
        <v>2.4739395804193771E-3</v>
      </c>
    </row>
    <row r="457" spans="1:20" ht="12.95" customHeight="1">
      <c r="A457" s="51" t="s">
        <v>12</v>
      </c>
      <c r="B457" s="47" t="s">
        <v>140</v>
      </c>
      <c r="C457" s="48">
        <v>56955.616159999998</v>
      </c>
      <c r="D457" s="48">
        <v>2.7899999999999999E-3</v>
      </c>
      <c r="E457" s="32">
        <f t="shared" si="83"/>
        <v>23119.601022112023</v>
      </c>
      <c r="F457" s="1">
        <f t="shared" si="95"/>
        <v>23119.5</v>
      </c>
      <c r="G457" s="1">
        <f t="shared" si="96"/>
        <v>7.0276799997373018E-2</v>
      </c>
      <c r="K457" s="1">
        <f t="shared" si="97"/>
        <v>7.0276799997373018E-2</v>
      </c>
      <c r="N457" s="2">
        <f t="shared" ca="1" si="94"/>
        <v>6.8125344485687106E-2</v>
      </c>
      <c r="O457" s="2">
        <f t="shared" si="87"/>
        <v>4.9972646318730697E-2</v>
      </c>
      <c r="P457" s="5">
        <f t="shared" si="84"/>
        <v>41937.116159999998</v>
      </c>
      <c r="Q457" s="5"/>
      <c r="R457" s="1">
        <f>+(O457-I457)^2</f>
        <v>2.4972653800969485E-3</v>
      </c>
      <c r="S457" s="99">
        <v>1</v>
      </c>
      <c r="T457" s="1">
        <f t="shared" si="98"/>
        <v>2.4972653800969485E-3</v>
      </c>
    </row>
    <row r="458" spans="1:20" ht="12.95" customHeight="1">
      <c r="A458" s="49" t="s">
        <v>3</v>
      </c>
      <c r="B458" s="107"/>
      <c r="C458" s="108">
        <v>57257.880499999999</v>
      </c>
      <c r="D458" s="108">
        <v>2.0000000000000001E-4</v>
      </c>
      <c r="E458" s="32">
        <f t="shared" si="83"/>
        <v>23554.102621749549</v>
      </c>
      <c r="F458" s="1">
        <f t="shared" si="95"/>
        <v>23554</v>
      </c>
      <c r="G458" s="1">
        <f t="shared" si="96"/>
        <v>7.138959999429062E-2</v>
      </c>
      <c r="K458" s="1">
        <f t="shared" si="97"/>
        <v>7.138959999429062E-2</v>
      </c>
      <c r="N458" s="2">
        <f t="shared" ca="1" si="94"/>
        <v>7.1029596163873943E-2</v>
      </c>
      <c r="O458" s="2">
        <f t="shared" si="87"/>
        <v>5.208976344063837E-2</v>
      </c>
      <c r="P458" s="5">
        <f t="shared" si="84"/>
        <v>42239.380499999999</v>
      </c>
      <c r="Q458" s="5"/>
      <c r="R458" s="1">
        <f>+(O458-G458)^2</f>
        <v>3.7248369099769152E-4</v>
      </c>
      <c r="S458" s="99">
        <v>1</v>
      </c>
      <c r="T458" s="1">
        <f t="shared" si="98"/>
        <v>3.7248369099769152E-4</v>
      </c>
    </row>
    <row r="459" spans="1:20" ht="12.95" customHeight="1">
      <c r="A459" s="51" t="s">
        <v>11</v>
      </c>
      <c r="B459" s="47" t="s">
        <v>127</v>
      </c>
      <c r="C459" s="48">
        <v>57328.491399999999</v>
      </c>
      <c r="D459" s="48">
        <v>4.7000000000000002E-3</v>
      </c>
      <c r="E459" s="32">
        <f t="shared" si="83"/>
        <v>23655.604998781007</v>
      </c>
      <c r="F459" s="1">
        <f t="shared" si="95"/>
        <v>23655.5</v>
      </c>
      <c r="G459" s="1">
        <f t="shared" si="96"/>
        <v>7.3043199998210184E-2</v>
      </c>
      <c r="K459" s="1">
        <f t="shared" si="97"/>
        <v>7.3043199998210184E-2</v>
      </c>
      <c r="N459" s="2">
        <f t="shared" ca="1" si="94"/>
        <v>7.1708034703197227E-2</v>
      </c>
      <c r="O459" s="2">
        <f t="shared" si="87"/>
        <v>5.2589864417755094E-2</v>
      </c>
      <c r="P459" s="5">
        <f t="shared" si="84"/>
        <v>42309.991399999999</v>
      </c>
      <c r="Q459" s="5"/>
      <c r="R459" s="1">
        <f>+(O459-G459)^2</f>
        <v>4.1833893636671017E-4</v>
      </c>
      <c r="S459" s="99">
        <v>1</v>
      </c>
      <c r="T459" s="1">
        <f t="shared" si="98"/>
        <v>4.1833893636671017E-4</v>
      </c>
    </row>
    <row r="460" spans="1:20" ht="12.95" customHeight="1">
      <c r="A460" s="49" t="s">
        <v>4</v>
      </c>
      <c r="B460" s="107" t="s">
        <v>127</v>
      </c>
      <c r="C460" s="108">
        <v>57623.799099999997</v>
      </c>
      <c r="D460" s="108">
        <v>1E-4</v>
      </c>
      <c r="E460" s="32">
        <f t="shared" si="83"/>
        <v>24080.106506419244</v>
      </c>
      <c r="F460" s="1">
        <f t="shared" si="95"/>
        <v>24080</v>
      </c>
      <c r="G460" s="1">
        <f t="shared" si="96"/>
        <v>7.409199999528937E-2</v>
      </c>
      <c r="K460" s="1">
        <f t="shared" si="97"/>
        <v>7.409199999528937E-2</v>
      </c>
      <c r="N460" s="2">
        <f t="shared" ca="1" si="94"/>
        <v>7.4545445145982769E-2</v>
      </c>
      <c r="O460" s="2">
        <f t="shared" si="87"/>
        <v>5.4704151141319414E-2</v>
      </c>
      <c r="P460" s="5">
        <f t="shared" si="84"/>
        <v>42605.299099999997</v>
      </c>
      <c r="Q460" s="5"/>
      <c r="R460" s="1">
        <f>+(O460-G460)^2</f>
        <v>3.7588868318438418E-4</v>
      </c>
      <c r="S460" s="99">
        <v>1</v>
      </c>
      <c r="T460" s="1">
        <f t="shared" si="98"/>
        <v>3.7588868318438418E-4</v>
      </c>
    </row>
    <row r="461" spans="1:20" ht="12.95" customHeight="1">
      <c r="A461" s="49" t="s">
        <v>4</v>
      </c>
      <c r="B461" s="107" t="s">
        <v>127</v>
      </c>
      <c r="C461" s="108">
        <v>57630.756099999999</v>
      </c>
      <c r="D461" s="108">
        <v>1E-4</v>
      </c>
      <c r="E461" s="32">
        <f t="shared" si="83"/>
        <v>24090.107115914492</v>
      </c>
      <c r="F461" s="1">
        <f t="shared" si="95"/>
        <v>24090</v>
      </c>
      <c r="G461" s="1">
        <f t="shared" si="96"/>
        <v>7.4515999993309379E-2</v>
      </c>
      <c r="K461" s="1">
        <f t="shared" si="97"/>
        <v>7.4515999993309379E-2</v>
      </c>
      <c r="N461" s="2">
        <f t="shared" ca="1" si="94"/>
        <v>7.4612286381384063E-2</v>
      </c>
      <c r="O461" s="2">
        <f t="shared" si="87"/>
        <v>5.4754399996482225E-2</v>
      </c>
      <c r="P461" s="5">
        <f t="shared" si="84"/>
        <v>42612.256099999999</v>
      </c>
      <c r="Q461" s="5"/>
      <c r="R461" s="1">
        <f>+(O461-I461)^2</f>
        <v>2.9980443189747729E-3</v>
      </c>
      <c r="S461" s="99">
        <v>1</v>
      </c>
      <c r="T461" s="1">
        <f t="shared" si="98"/>
        <v>2.9980443189747729E-3</v>
      </c>
    </row>
    <row r="462" spans="1:20" ht="12.95" customHeight="1">
      <c r="A462" s="49" t="s">
        <v>4</v>
      </c>
      <c r="B462" s="107" t="s">
        <v>127</v>
      </c>
      <c r="C462" s="108">
        <v>57676.670599999998</v>
      </c>
      <c r="D462" s="108">
        <v>1E-4</v>
      </c>
      <c r="E462" s="32">
        <f t="shared" si="83"/>
        <v>24156.108694852177</v>
      </c>
      <c r="F462" s="1">
        <f t="shared" si="95"/>
        <v>24156</v>
      </c>
      <c r="G462" s="1">
        <f t="shared" si="96"/>
        <v>7.5614399996993598E-2</v>
      </c>
      <c r="K462" s="1">
        <f t="shared" si="97"/>
        <v>7.5614399996993598E-2</v>
      </c>
      <c r="N462" s="2">
        <f t="shared" ca="1" si="94"/>
        <v>7.5053438535032713E-2</v>
      </c>
      <c r="O462" s="2">
        <f t="shared" si="87"/>
        <v>5.5086553087078334E-2</v>
      </c>
      <c r="P462" s="5">
        <f t="shared" si="84"/>
        <v>42658.170599999998</v>
      </c>
      <c r="Q462" s="5"/>
      <c r="R462" s="1">
        <f>+(O462-G462)^2</f>
        <v>4.2139249875691764E-4</v>
      </c>
      <c r="S462" s="99">
        <v>1</v>
      </c>
      <c r="T462" s="1">
        <f t="shared" si="98"/>
        <v>4.2139249875691764E-4</v>
      </c>
    </row>
    <row r="463" spans="1:20" ht="12.95" customHeight="1">
      <c r="A463" s="121" t="s">
        <v>1563</v>
      </c>
      <c r="B463" s="98" t="s">
        <v>140</v>
      </c>
      <c r="C463" s="97">
        <v>57692.322430000175</v>
      </c>
      <c r="D463" s="97">
        <v>1E-4</v>
      </c>
      <c r="E463" s="33">
        <f t="shared" si="83"/>
        <v>24178.608024982655</v>
      </c>
      <c r="F463" s="20">
        <f t="shared" si="95"/>
        <v>24178.5</v>
      </c>
      <c r="G463" s="1">
        <f t="shared" si="96"/>
        <v>7.5148400173929986E-2</v>
      </c>
      <c r="K463" s="1">
        <f t="shared" si="97"/>
        <v>7.5148400173929986E-2</v>
      </c>
      <c r="N463" s="2">
        <f t="shared" ca="1" si="94"/>
        <v>7.5203831314685637E-2</v>
      </c>
      <c r="O463" s="2">
        <f t="shared" si="87"/>
        <v>5.5199989811521202E-2</v>
      </c>
      <c r="P463" s="5">
        <f t="shared" si="84"/>
        <v>42673.822430000175</v>
      </c>
      <c r="Q463" s="5"/>
      <c r="R463" s="1">
        <f>+(O463-G463)^2</f>
        <v>3.979390759870581E-4</v>
      </c>
      <c r="S463" s="99">
        <v>1</v>
      </c>
      <c r="T463" s="1">
        <f t="shared" si="98"/>
        <v>3.979390759870581E-4</v>
      </c>
    </row>
    <row r="464" spans="1:20" ht="12.95" customHeight="1">
      <c r="A464" s="121" t="s">
        <v>1563</v>
      </c>
      <c r="B464" s="98" t="s">
        <v>127</v>
      </c>
      <c r="C464" s="97">
        <v>57732.323580000084</v>
      </c>
      <c r="D464" s="97">
        <v>2.0000000000000001E-4</v>
      </c>
      <c r="E464" s="33">
        <f t="shared" si="83"/>
        <v>24236.109229598129</v>
      </c>
      <c r="F464" s="20">
        <f t="shared" si="95"/>
        <v>24236</v>
      </c>
      <c r="G464" s="1">
        <f t="shared" si="96"/>
        <v>7.5986400086549111E-2</v>
      </c>
      <c r="K464" s="1">
        <f t="shared" si="97"/>
        <v>7.5986400086549111E-2</v>
      </c>
      <c r="N464" s="2">
        <f t="shared" ca="1" si="94"/>
        <v>7.5588168418243173E-2</v>
      </c>
      <c r="O464" s="2">
        <f t="shared" si="87"/>
        <v>5.5490351959127056E-2</v>
      </c>
      <c r="P464" s="5">
        <f t="shared" si="84"/>
        <v>42713.823580000084</v>
      </c>
      <c r="Q464" s="5"/>
      <c r="R464" s="1">
        <f>+(O464-I464)^2</f>
        <v>3.079179160547796E-3</v>
      </c>
      <c r="S464" s="99">
        <v>1</v>
      </c>
      <c r="T464" s="1">
        <f t="shared" si="98"/>
        <v>3.079179160547796E-3</v>
      </c>
    </row>
    <row r="465" spans="1:20" ht="12.95" customHeight="1">
      <c r="A465" s="116" t="s">
        <v>1</v>
      </c>
      <c r="B465" s="117" t="s">
        <v>127</v>
      </c>
      <c r="C465" s="118">
        <v>57781.367400000003</v>
      </c>
      <c r="D465" s="118">
        <v>1E-4</v>
      </c>
      <c r="E465" s="32">
        <f t="shared" si="83"/>
        <v>24306.609170948468</v>
      </c>
      <c r="F465" s="1">
        <f t="shared" si="95"/>
        <v>24306.5</v>
      </c>
      <c r="G465" s="1">
        <f t="shared" si="96"/>
        <v>7.5945600001432467E-2</v>
      </c>
      <c r="K465" s="1">
        <f t="shared" si="97"/>
        <v>7.5945600001432467E-2</v>
      </c>
      <c r="N465" s="2">
        <f t="shared" ref="N465:N486" ca="1" si="99">+C$11+C$12*F465</f>
        <v>7.6059399127822391E-2</v>
      </c>
      <c r="O465" s="2">
        <f t="shared" si="87"/>
        <v>5.5847279876056102E-2</v>
      </c>
      <c r="P465" s="5">
        <f t="shared" si="84"/>
        <v>42762.867400000003</v>
      </c>
      <c r="Q465" s="5"/>
      <c r="R465" s="1">
        <f>+(O465-I465)^2</f>
        <v>3.1189186695545408E-3</v>
      </c>
      <c r="S465" s="99">
        <v>1</v>
      </c>
      <c r="T465" s="1">
        <f t="shared" si="98"/>
        <v>3.1189186695545408E-3</v>
      </c>
    </row>
    <row r="466" spans="1:20" ht="12.95" customHeight="1">
      <c r="A466" s="109" t="s">
        <v>5</v>
      </c>
      <c r="B466" s="110" t="s">
        <v>127</v>
      </c>
      <c r="C466" s="111">
        <v>57952.849199999997</v>
      </c>
      <c r="D466" s="111">
        <v>1E-4</v>
      </c>
      <c r="E466" s="32">
        <f t="shared" si="83"/>
        <v>24553.112335723778</v>
      </c>
      <c r="F466" s="1">
        <f t="shared" si="95"/>
        <v>24553</v>
      </c>
      <c r="G466" s="1">
        <f t="shared" si="96"/>
        <v>7.814719999441877E-2</v>
      </c>
      <c r="K466" s="1">
        <f t="shared" si="97"/>
        <v>7.814719999441877E-2</v>
      </c>
      <c r="N466" s="2">
        <f t="shared" ca="1" si="99"/>
        <v>7.7707035580464656E-2</v>
      </c>
      <c r="O466" s="2">
        <f t="shared" si="87"/>
        <v>5.7103216862445863E-2</v>
      </c>
      <c r="P466" s="5">
        <f t="shared" si="84"/>
        <v>42934.349199999997</v>
      </c>
      <c r="Q466" s="5"/>
      <c r="R466" s="1">
        <f>+(O466-I466)^2</f>
        <v>3.2607773760395214E-3</v>
      </c>
      <c r="S466" s="99">
        <v>1</v>
      </c>
      <c r="T466" s="1">
        <f t="shared" si="98"/>
        <v>3.2607773760395214E-3</v>
      </c>
    </row>
    <row r="467" spans="1:20" ht="12.95" customHeight="1">
      <c r="A467" s="116" t="s">
        <v>1</v>
      </c>
      <c r="B467" s="117" t="s">
        <v>127</v>
      </c>
      <c r="C467" s="118">
        <v>58023.461600000002</v>
      </c>
      <c r="D467" s="118">
        <v>6.9999999999999999E-4</v>
      </c>
      <c r="E467" s="33">
        <f t="shared" si="83"/>
        <v>24654.616868988425</v>
      </c>
      <c r="F467" s="20">
        <f t="shared" si="95"/>
        <v>24654.5</v>
      </c>
      <c r="G467" s="1">
        <f t="shared" si="96"/>
        <v>8.1300800004100893E-2</v>
      </c>
      <c r="K467" s="1">
        <f t="shared" si="97"/>
        <v>8.1300800004100893E-2</v>
      </c>
      <c r="N467" s="2">
        <f t="shared" ca="1" si="99"/>
        <v>7.8385474119787912E-2</v>
      </c>
      <c r="O467" s="2">
        <f t="shared" si="87"/>
        <v>5.7623963290646389E-2</v>
      </c>
      <c r="P467" s="5">
        <f t="shared" si="84"/>
        <v>43004.961600000002</v>
      </c>
      <c r="Q467" s="5"/>
      <c r="R467" s="1">
        <f>+(O467-G467)^2</f>
        <v>5.6059259675558706E-4</v>
      </c>
      <c r="S467" s="99">
        <v>1</v>
      </c>
      <c r="T467" s="1">
        <f t="shared" si="98"/>
        <v>5.6059259675558706E-4</v>
      </c>
    </row>
    <row r="468" spans="1:20" ht="12.95" customHeight="1">
      <c r="A468" s="109" t="s">
        <v>6</v>
      </c>
      <c r="B468" s="112" t="s">
        <v>127</v>
      </c>
      <c r="C468" s="109">
        <v>58056.502800000002</v>
      </c>
      <c r="D468" s="109">
        <v>1E-4</v>
      </c>
      <c r="E468" s="33">
        <f t="shared" si="83"/>
        <v>24702.113223516859</v>
      </c>
      <c r="F468" s="20">
        <f t="shared" si="95"/>
        <v>24702</v>
      </c>
      <c r="G468" s="1">
        <f t="shared" si="96"/>
        <v>7.8764799996861257E-2</v>
      </c>
      <c r="K468" s="1">
        <f t="shared" si="97"/>
        <v>7.8764799996861257E-2</v>
      </c>
      <c r="N468" s="2">
        <f t="shared" ca="1" si="99"/>
        <v>7.8702969987944127E-2</v>
      </c>
      <c r="O468" s="2">
        <f t="shared" si="87"/>
        <v>5.7868382872535748E-2</v>
      </c>
      <c r="P468" s="5">
        <f t="shared" si="84"/>
        <v>43038.002800000002</v>
      </c>
      <c r="Q468" s="5"/>
      <c r="R468" s="1">
        <f>+(O468-G468)^2</f>
        <v>4.3666024863380436E-4</v>
      </c>
      <c r="S468" s="99">
        <v>1</v>
      </c>
      <c r="T468" s="1">
        <f t="shared" si="98"/>
        <v>4.3666024863380436E-4</v>
      </c>
    </row>
    <row r="469" spans="1:20" ht="12.95" customHeight="1">
      <c r="A469" s="121" t="s">
        <v>1563</v>
      </c>
      <c r="B469" s="98" t="s">
        <v>140</v>
      </c>
      <c r="C469" s="97">
        <v>58064.507079999894</v>
      </c>
      <c r="D469" s="97">
        <v>1E-3</v>
      </c>
      <c r="E469" s="33">
        <f t="shared" ref="E469:E486" si="100">(C469-C$7)/C$8</f>
        <v>24713.619286269415</v>
      </c>
      <c r="F469" s="20">
        <f t="shared" si="95"/>
        <v>24713.5</v>
      </c>
      <c r="G469" s="1">
        <f t="shared" si="96"/>
        <v>8.2982399893808179E-2</v>
      </c>
      <c r="K469" s="1">
        <f t="shared" si="97"/>
        <v>8.2982399893808179E-2</v>
      </c>
      <c r="N469" s="2">
        <f t="shared" ca="1" si="99"/>
        <v>7.8779837408655629E-2</v>
      </c>
      <c r="O469" s="2">
        <f t="shared" si="87"/>
        <v>5.792762721342716E-2</v>
      </c>
      <c r="P469" s="5">
        <f t="shared" si="84"/>
        <v>43046.007079999894</v>
      </c>
      <c r="Q469" s="5"/>
      <c r="R469" s="1">
        <f>+(O469-G469)^2</f>
        <v>6.27741634065567E-4</v>
      </c>
      <c r="S469" s="99">
        <v>1</v>
      </c>
      <c r="T469" s="1">
        <f t="shared" si="98"/>
        <v>6.27741634065567E-4</v>
      </c>
    </row>
    <row r="470" spans="1:20" ht="12.95" customHeight="1">
      <c r="A470" s="109" t="s">
        <v>6</v>
      </c>
      <c r="B470" s="112" t="s">
        <v>127</v>
      </c>
      <c r="C470" s="109">
        <v>58072.502099999998</v>
      </c>
      <c r="D470" s="109">
        <v>1E-4</v>
      </c>
      <c r="E470" s="33">
        <f t="shared" si="100"/>
        <v>24725.112037876101</v>
      </c>
      <c r="F470" s="20">
        <f t="shared" si="95"/>
        <v>24725</v>
      </c>
      <c r="G470" s="1">
        <f t="shared" si="96"/>
        <v>7.7939999995578546E-2</v>
      </c>
      <c r="K470" s="1">
        <f t="shared" si="97"/>
        <v>7.7939999995578546E-2</v>
      </c>
      <c r="N470" s="2">
        <f t="shared" ca="1" si="99"/>
        <v>7.8856704829367158E-2</v>
      </c>
      <c r="O470" s="2">
        <f t="shared" si="87"/>
        <v>5.7986898481353057E-2</v>
      </c>
      <c r="P470" s="5">
        <f t="shared" si="84"/>
        <v>43054.002099999998</v>
      </c>
      <c r="Q470" s="5"/>
      <c r="R470" s="1">
        <f>+(O470-I470)^2</f>
        <v>3.3624803954867455E-3</v>
      </c>
      <c r="S470" s="99">
        <v>1</v>
      </c>
      <c r="T470" s="1">
        <f t="shared" si="98"/>
        <v>3.3624803954867455E-3</v>
      </c>
    </row>
    <row r="471" spans="1:20" ht="12.95" customHeight="1">
      <c r="A471" s="109" t="s">
        <v>6</v>
      </c>
      <c r="B471" s="112" t="s">
        <v>127</v>
      </c>
      <c r="C471" s="109">
        <v>58083.633399999999</v>
      </c>
      <c r="D471" s="109">
        <v>1E-4</v>
      </c>
      <c r="E471" s="33">
        <f t="shared" si="100"/>
        <v>24741.113156817373</v>
      </c>
      <c r="F471" s="20">
        <f t="shared" si="95"/>
        <v>24741</v>
      </c>
      <c r="G471" s="1">
        <f t="shared" si="96"/>
        <v>7.8718400000070687E-2</v>
      </c>
      <c r="K471" s="1">
        <f t="shared" si="97"/>
        <v>7.8718400000070687E-2</v>
      </c>
      <c r="N471" s="2">
        <f t="shared" ca="1" si="99"/>
        <v>7.8963650806009228E-2</v>
      </c>
      <c r="O471" s="2">
        <f t="shared" si="87"/>
        <v>5.8069407647674043E-2</v>
      </c>
      <c r="P471" s="5">
        <f t="shared" si="84"/>
        <v>43065.133399999999</v>
      </c>
      <c r="Q471" s="5"/>
      <c r="R471" s="1">
        <f>+(O471-G471)^2</f>
        <v>4.2638088516933509E-4</v>
      </c>
      <c r="S471" s="99">
        <v>1</v>
      </c>
      <c r="T471" s="1">
        <f t="shared" si="98"/>
        <v>4.2638088516933509E-4</v>
      </c>
    </row>
    <row r="472" spans="1:20" ht="12.95" customHeight="1">
      <c r="A472" s="119" t="s">
        <v>1565</v>
      </c>
      <c r="B472" s="120" t="s">
        <v>127</v>
      </c>
      <c r="C472" s="94">
        <v>58108.677444000001</v>
      </c>
      <c r="D472" s="94">
        <v>1.4300000000000001E-4</v>
      </c>
      <c r="E472" s="33">
        <f t="shared" si="100"/>
        <v>24777.113689263224</v>
      </c>
      <c r="F472" s="20">
        <f t="shared" si="95"/>
        <v>24777</v>
      </c>
      <c r="G472" s="1">
        <f t="shared" si="96"/>
        <v>7.9088800004683435E-2</v>
      </c>
      <c r="K472" s="1">
        <f t="shared" si="97"/>
        <v>7.9088800004683435E-2</v>
      </c>
      <c r="N472" s="2">
        <f t="shared" ca="1" si="99"/>
        <v>7.9204279253453941E-2</v>
      </c>
      <c r="O472" s="2">
        <f t="shared" si="87"/>
        <v>5.8255243848110053E-2</v>
      </c>
      <c r="P472" s="5">
        <f t="shared" ref="P472:P486" si="101">C472-15018.5</f>
        <v>43090.177444000001</v>
      </c>
      <c r="Q472" s="5"/>
      <c r="R472" s="1">
        <f>+(O472-I472)^2</f>
        <v>3.3936734358027639E-3</v>
      </c>
      <c r="S472" s="99">
        <v>1</v>
      </c>
      <c r="T472" s="1">
        <f t="shared" si="98"/>
        <v>3.3936734358027639E-3</v>
      </c>
    </row>
    <row r="473" spans="1:20" ht="12.95" customHeight="1">
      <c r="A473" s="119" t="s">
        <v>1558</v>
      </c>
      <c r="B473" s="120" t="s">
        <v>127</v>
      </c>
      <c r="C473" s="94">
        <v>58327.811399999999</v>
      </c>
      <c r="D473" s="94">
        <v>2.0000000000000001E-4</v>
      </c>
      <c r="E473" s="33">
        <f t="shared" si="100"/>
        <v>25092.116293992905</v>
      </c>
      <c r="F473" s="20">
        <f t="shared" si="95"/>
        <v>25092</v>
      </c>
      <c r="G473" s="1">
        <f t="shared" si="96"/>
        <v>8.0900799999653827E-2</v>
      </c>
      <c r="K473" s="1">
        <f t="shared" si="97"/>
        <v>8.0900799999653827E-2</v>
      </c>
      <c r="N473" s="2">
        <f t="shared" ca="1" si="99"/>
        <v>8.1309778168595165E-2</v>
      </c>
      <c r="O473" s="2">
        <f t="shared" si="87"/>
        <v>5.9892566509552388E-2</v>
      </c>
      <c r="P473" s="5">
        <f t="shared" si="101"/>
        <v>43309.311399999999</v>
      </c>
      <c r="Q473" s="5"/>
      <c r="R473" s="1">
        <f>+(O473-G473)^2</f>
        <v>4.4134587437461974E-4</v>
      </c>
      <c r="S473" s="99">
        <v>1</v>
      </c>
      <c r="T473" s="1">
        <f t="shared" si="98"/>
        <v>4.4134587437461974E-4</v>
      </c>
    </row>
    <row r="474" spans="1:20" ht="12.95" customHeight="1">
      <c r="A474" s="111" t="s">
        <v>0</v>
      </c>
      <c r="B474" s="112" t="s">
        <v>127</v>
      </c>
      <c r="C474" s="111">
        <v>58385.550499999998</v>
      </c>
      <c r="D474" s="111">
        <v>1E-4</v>
      </c>
      <c r="E474" s="33">
        <f t="shared" si="100"/>
        <v>25175.115602848295</v>
      </c>
      <c r="F474" s="20">
        <f t="shared" si="95"/>
        <v>25175</v>
      </c>
      <c r="G474" s="1">
        <f t="shared" si="96"/>
        <v>8.0419999998412095E-2</v>
      </c>
      <c r="K474" s="1">
        <f t="shared" si="97"/>
        <v>8.0419999998412095E-2</v>
      </c>
      <c r="N474" s="2">
        <f t="shared" ca="1" si="99"/>
        <v>8.1864560422426014E-2</v>
      </c>
      <c r="O474" s="2">
        <f t="shared" si="87"/>
        <v>6.0327351014127596E-2</v>
      </c>
      <c r="P474" s="5">
        <f t="shared" si="101"/>
        <v>43367.050499999998</v>
      </c>
      <c r="Q474" s="5"/>
      <c r="R474" s="1">
        <f>+(O474-I474)^2</f>
        <v>3.6393892803817619E-3</v>
      </c>
      <c r="S474" s="99">
        <v>1</v>
      </c>
      <c r="T474" s="1">
        <f t="shared" si="98"/>
        <v>3.6393892803817619E-3</v>
      </c>
    </row>
    <row r="475" spans="1:20" ht="12.95" customHeight="1">
      <c r="A475" s="111" t="s">
        <v>0</v>
      </c>
      <c r="B475" s="112" t="s">
        <v>127</v>
      </c>
      <c r="C475" s="111">
        <v>58410.595200000003</v>
      </c>
      <c r="D475" s="111">
        <v>1E-4</v>
      </c>
      <c r="E475" s="33">
        <f t="shared" si="100"/>
        <v>25211.117078286792</v>
      </c>
      <c r="F475" s="20">
        <f t="shared" si="95"/>
        <v>25211</v>
      </c>
      <c r="G475" s="1">
        <f t="shared" si="96"/>
        <v>8.144640000682557E-2</v>
      </c>
      <c r="K475" s="1">
        <f t="shared" si="97"/>
        <v>8.144640000682557E-2</v>
      </c>
      <c r="N475" s="2">
        <f t="shared" ca="1" si="99"/>
        <v>8.2105188869870727E-2</v>
      </c>
      <c r="O475" s="2">
        <f t="shared" si="87"/>
        <v>6.0516368371363108E-2</v>
      </c>
      <c r="P475" s="5">
        <f t="shared" si="101"/>
        <v>43392.095200000003</v>
      </c>
      <c r="Q475" s="5"/>
      <c r="R475" s="1">
        <f>+(O475-G475)^2</f>
        <v>4.3806622426145948E-4</v>
      </c>
      <c r="S475" s="99">
        <v>1</v>
      </c>
      <c r="T475" s="1">
        <f t="shared" si="98"/>
        <v>4.3806622426145948E-4</v>
      </c>
    </row>
    <row r="476" spans="1:20" ht="12.95" customHeight="1">
      <c r="A476" s="111" t="s">
        <v>0</v>
      </c>
      <c r="B476" s="112" t="s">
        <v>127</v>
      </c>
      <c r="C476" s="111">
        <v>58415.465600000003</v>
      </c>
      <c r="D476" s="111">
        <v>1E-4</v>
      </c>
      <c r="E476" s="33">
        <f t="shared" si="100"/>
        <v>25218.118223677859</v>
      </c>
      <c r="F476" s="20">
        <f t="shared" si="95"/>
        <v>25218</v>
      </c>
      <c r="G476" s="1">
        <f t="shared" si="96"/>
        <v>8.2243200005905237E-2</v>
      </c>
      <c r="K476" s="1">
        <f t="shared" si="97"/>
        <v>8.2243200005905237E-2</v>
      </c>
      <c r="N476" s="2">
        <f t="shared" ca="1" si="99"/>
        <v>8.2151977734651632E-2</v>
      </c>
      <c r="O476" s="2">
        <f t="shared" si="87"/>
        <v>6.0553152389244545E-2</v>
      </c>
      <c r="P476" s="5">
        <f t="shared" si="101"/>
        <v>43396.965600000003</v>
      </c>
      <c r="Q476" s="5"/>
      <c r="R476" s="1">
        <f>+(O476-I476)^2</f>
        <v>3.6666842642750722E-3</v>
      </c>
      <c r="S476" s="99">
        <v>1</v>
      </c>
      <c r="T476" s="1">
        <f t="shared" si="98"/>
        <v>3.6666842642750722E-3</v>
      </c>
    </row>
    <row r="477" spans="1:20" ht="12.95" customHeight="1">
      <c r="A477" s="111" t="s">
        <v>0</v>
      </c>
      <c r="B477" s="112" t="s">
        <v>127</v>
      </c>
      <c r="C477" s="111">
        <v>58436.336000000003</v>
      </c>
      <c r="D477" s="111">
        <v>1E-4</v>
      </c>
      <c r="E477" s="33">
        <f t="shared" si="100"/>
        <v>25248.119189670324</v>
      </c>
      <c r="F477" s="20">
        <f t="shared" si="95"/>
        <v>25248</v>
      </c>
      <c r="G477" s="1">
        <f t="shared" si="96"/>
        <v>8.2915200000570621E-2</v>
      </c>
      <c r="K477" s="1">
        <f t="shared" si="97"/>
        <v>8.2915200000570621E-2</v>
      </c>
      <c r="N477" s="2">
        <f t="shared" ca="1" si="99"/>
        <v>8.2352501440855569E-2</v>
      </c>
      <c r="O477" s="2">
        <f t="shared" si="87"/>
        <v>6.0710911182086706E-2</v>
      </c>
      <c r="P477" s="5">
        <f t="shared" si="101"/>
        <v>43417.836000000003</v>
      </c>
      <c r="Q477" s="5"/>
      <c r="R477" s="1">
        <f>+(O477-G477)^2</f>
        <v>4.9303044193464978E-4</v>
      </c>
      <c r="S477" s="99">
        <v>1</v>
      </c>
      <c r="T477" s="1">
        <f t="shared" si="98"/>
        <v>4.9303044193464978E-4</v>
      </c>
    </row>
    <row r="478" spans="1:20" ht="12.95" customHeight="1">
      <c r="A478" s="111" t="s">
        <v>0</v>
      </c>
      <c r="B478" s="112" t="s">
        <v>127</v>
      </c>
      <c r="C478" s="111">
        <v>58461.380100000002</v>
      </c>
      <c r="D478" s="111">
        <v>1E-4</v>
      </c>
      <c r="E478" s="33">
        <f t="shared" si="100"/>
        <v>25284.119802615543</v>
      </c>
      <c r="F478" s="20">
        <f t="shared" si="95"/>
        <v>25284</v>
      </c>
      <c r="G478" s="1">
        <f t="shared" si="96"/>
        <v>8.3341600002313498E-2</v>
      </c>
      <c r="K478" s="1">
        <f t="shared" si="97"/>
        <v>8.3341600002313498E-2</v>
      </c>
      <c r="N478" s="2">
        <f t="shared" ca="1" si="99"/>
        <v>8.2593129888300282E-2</v>
      </c>
      <c r="O478" s="2">
        <f t="shared" si="87"/>
        <v>6.0900463618691704E-2</v>
      </c>
      <c r="P478" s="5">
        <f t="shared" si="101"/>
        <v>43442.880100000002</v>
      </c>
      <c r="Q478" s="5"/>
      <c r="R478" s="1">
        <f>+(O478-I478)^2</f>
        <v>3.7088664689715919E-3</v>
      </c>
      <c r="S478" s="99">
        <v>1</v>
      </c>
      <c r="T478" s="1">
        <f t="shared" si="98"/>
        <v>3.7088664689715919E-3</v>
      </c>
    </row>
    <row r="479" spans="1:20" ht="12.95" customHeight="1">
      <c r="A479" s="119" t="s">
        <v>1559</v>
      </c>
      <c r="B479" s="120" t="s">
        <v>127</v>
      </c>
      <c r="C479" s="94">
        <v>58688.86</v>
      </c>
      <c r="D479" s="94">
        <v>2.9999999999999997E-4</v>
      </c>
      <c r="E479" s="33">
        <f t="shared" si="100"/>
        <v>25611.119608267054</v>
      </c>
      <c r="F479" s="20">
        <f t="shared" si="95"/>
        <v>25611</v>
      </c>
      <c r="G479" s="1">
        <f t="shared" si="96"/>
        <v>8.3206399998744018E-2</v>
      </c>
      <c r="K479" s="1">
        <f t="shared" si="97"/>
        <v>8.3206399998744018E-2</v>
      </c>
      <c r="N479" s="2">
        <f t="shared" ca="1" si="99"/>
        <v>8.4778838285923058E-2</v>
      </c>
      <c r="O479" s="2">
        <f t="shared" si="87"/>
        <v>6.2634315765692283E-2</v>
      </c>
      <c r="P479" s="5">
        <f t="shared" si="101"/>
        <v>43670.36</v>
      </c>
      <c r="Q479" s="5"/>
      <c r="R479" s="1">
        <f>+(O479-I479)^2</f>
        <v>3.9230575114364485E-3</v>
      </c>
      <c r="S479" s="99">
        <v>1</v>
      </c>
      <c r="T479" s="1">
        <f t="shared" si="98"/>
        <v>3.9230575114364485E-3</v>
      </c>
    </row>
    <row r="480" spans="1:20" ht="12.95" customHeight="1">
      <c r="A480" s="121" t="s">
        <v>1560</v>
      </c>
      <c r="B480" s="98" t="s">
        <v>127</v>
      </c>
      <c r="C480" s="97">
        <v>58734.774799999999</v>
      </c>
      <c r="D480" s="97">
        <v>1E-4</v>
      </c>
      <c r="E480" s="33">
        <f t="shared" si="100"/>
        <v>25677.121618451376</v>
      </c>
      <c r="F480" s="20">
        <f t="shared" si="95"/>
        <v>25677</v>
      </c>
      <c r="G480" s="1">
        <f t="shared" si="96"/>
        <v>8.46047999948496E-2</v>
      </c>
      <c r="K480" s="1">
        <f t="shared" si="97"/>
        <v>8.46047999948496E-2</v>
      </c>
      <c r="N480" s="2">
        <f t="shared" ca="1" si="99"/>
        <v>8.5219990439571708E-2</v>
      </c>
      <c r="O480" s="2">
        <f t="shared" si="87"/>
        <v>6.2986908155217847E-2</v>
      </c>
      <c r="P480" s="5">
        <f t="shared" si="101"/>
        <v>43716.274799999999</v>
      </c>
      <c r="Q480" s="5"/>
      <c r="R480" s="1">
        <f>+(O480-G480)^2</f>
        <v>4.6733324759001713E-4</v>
      </c>
      <c r="S480" s="99">
        <v>1</v>
      </c>
      <c r="T480" s="1">
        <f t="shared" si="98"/>
        <v>4.6733324759001713E-4</v>
      </c>
    </row>
    <row r="481" spans="1:20" ht="12.95" customHeight="1">
      <c r="A481" s="121" t="s">
        <v>1560</v>
      </c>
      <c r="B481" s="98" t="s">
        <v>127</v>
      </c>
      <c r="C481" s="97">
        <v>58865.56</v>
      </c>
      <c r="D481" s="97">
        <v>2.0000000000000001E-4</v>
      </c>
      <c r="E481" s="33">
        <f t="shared" si="100"/>
        <v>25865.123877033755</v>
      </c>
      <c r="F481" s="20">
        <f t="shared" si="95"/>
        <v>25865</v>
      </c>
      <c r="G481" s="1">
        <f t="shared" si="96"/>
        <v>8.6175999997067265E-2</v>
      </c>
      <c r="K481" s="1">
        <f t="shared" si="97"/>
        <v>8.6175999997067265E-2</v>
      </c>
      <c r="N481" s="2">
        <f t="shared" ca="1" si="99"/>
        <v>8.647660566511628E-2</v>
      </c>
      <c r="O481" s="2">
        <f t="shared" ref="O481:O486" si="102">+D$11+D$12*F481+D$13*F481^2</f>
        <v>6.3996123556780776E-2</v>
      </c>
      <c r="P481" s="5">
        <f t="shared" si="101"/>
        <v>43847.06</v>
      </c>
      <c r="Q481" s="5"/>
      <c r="R481" s="1">
        <f>+(O481-I481)^2</f>
        <v>4.0955038302947517E-3</v>
      </c>
      <c r="S481" s="99">
        <v>1</v>
      </c>
      <c r="T481" s="1">
        <f t="shared" si="98"/>
        <v>4.0955038302947517E-3</v>
      </c>
    </row>
    <row r="482" spans="1:20" ht="12.95" customHeight="1">
      <c r="A482" s="121" t="s">
        <v>1561</v>
      </c>
      <c r="B482" s="98" t="s">
        <v>127</v>
      </c>
      <c r="C482" s="97">
        <v>58884.342199999999</v>
      </c>
      <c r="D482" s="97">
        <v>2.0000000000000001E-4</v>
      </c>
      <c r="E482" s="33">
        <f t="shared" si="100"/>
        <v>25892.123078939981</v>
      </c>
      <c r="F482" s="20">
        <f t="shared" si="95"/>
        <v>25892</v>
      </c>
      <c r="G482" s="1">
        <f t="shared" si="96"/>
        <v>8.562079999683192E-2</v>
      </c>
      <c r="K482" s="1">
        <f t="shared" si="97"/>
        <v>8.562079999683192E-2</v>
      </c>
      <c r="N482" s="2">
        <f t="shared" ca="1" si="99"/>
        <v>8.6657077000699828E-2</v>
      </c>
      <c r="O482" s="2">
        <f t="shared" si="102"/>
        <v>6.4141655036088846E-2</v>
      </c>
      <c r="P482" s="5">
        <f t="shared" si="101"/>
        <v>43865.842199999999</v>
      </c>
      <c r="Q482" s="5"/>
      <c r="R482" s="1">
        <f>+(O482-G482)^2</f>
        <v>4.613536682446146E-4</v>
      </c>
      <c r="S482" s="99">
        <v>1</v>
      </c>
      <c r="T482" s="1">
        <f t="shared" si="98"/>
        <v>4.613536682446146E-4</v>
      </c>
    </row>
    <row r="483" spans="1:20" ht="12.95" customHeight="1">
      <c r="A483" s="119" t="s">
        <v>1566</v>
      </c>
      <c r="B483" s="120" t="s">
        <v>127</v>
      </c>
      <c r="C483" s="94">
        <v>59095.824099999998</v>
      </c>
      <c r="D483" s="94">
        <v>2.9999999999999997E-4</v>
      </c>
      <c r="E483" s="33">
        <f t="shared" si="100"/>
        <v>26196.125938967671</v>
      </c>
      <c r="F483" s="20">
        <f t="shared" si="95"/>
        <v>26196</v>
      </c>
      <c r="G483" s="1">
        <f t="shared" si="96"/>
        <v>8.7610399998084176E-2</v>
      </c>
      <c r="K483" s="1">
        <f t="shared" si="97"/>
        <v>8.7610399998084176E-2</v>
      </c>
      <c r="N483" s="2">
        <f t="shared" ca="1" si="99"/>
        <v>8.8689050556899601E-2</v>
      </c>
      <c r="O483" s="2">
        <f t="shared" si="102"/>
        <v>6.579047557070733E-2</v>
      </c>
      <c r="P483" s="5">
        <f t="shared" si="101"/>
        <v>44077.324099999998</v>
      </c>
      <c r="Q483" s="5"/>
      <c r="R483" s="1">
        <f>+(O483-I483)^2</f>
        <v>4.3283866758198376E-3</v>
      </c>
      <c r="S483" s="99">
        <v>1</v>
      </c>
      <c r="T483" s="1">
        <f t="shared" si="98"/>
        <v>4.3283866758198376E-3</v>
      </c>
    </row>
    <row r="484" spans="1:20" ht="12.95" customHeight="1">
      <c r="A484" s="121" t="s">
        <v>1564</v>
      </c>
      <c r="B484" s="98" t="s">
        <v>127</v>
      </c>
      <c r="C484" s="97">
        <v>59162.61</v>
      </c>
      <c r="D484" s="97" t="s">
        <v>149</v>
      </c>
      <c r="E484" s="33">
        <f t="shared" si="100"/>
        <v>26292.129921386615</v>
      </c>
      <c r="F484" s="20">
        <f t="shared" si="95"/>
        <v>26292</v>
      </c>
      <c r="G484" s="1">
        <f t="shared" si="96"/>
        <v>9.0380800000275485E-2</v>
      </c>
      <c r="K484" s="1">
        <f t="shared" si="97"/>
        <v>9.0380800000275485E-2</v>
      </c>
      <c r="N484" s="2">
        <f t="shared" ca="1" si="99"/>
        <v>8.933072641675216E-2</v>
      </c>
      <c r="O484" s="2">
        <f t="shared" si="102"/>
        <v>6.6315064995201789E-2</v>
      </c>
      <c r="P484" s="5">
        <f t="shared" si="101"/>
        <v>44144.11</v>
      </c>
      <c r="Q484" s="5"/>
      <c r="R484" s="1">
        <f>+(O484-I484)^2</f>
        <v>4.3976878453178374E-3</v>
      </c>
      <c r="S484" s="99">
        <v>1</v>
      </c>
      <c r="T484" s="1">
        <f t="shared" si="98"/>
        <v>4.3976878453178374E-3</v>
      </c>
    </row>
    <row r="485" spans="1:20" ht="12.95" customHeight="1">
      <c r="A485" s="121" t="s">
        <v>1562</v>
      </c>
      <c r="B485" s="98" t="s">
        <v>127</v>
      </c>
      <c r="C485" s="97">
        <v>59197.391572999768</v>
      </c>
      <c r="D485" s="97">
        <v>7.9100000000000004E-4</v>
      </c>
      <c r="E485" s="33">
        <f t="shared" si="100"/>
        <v>26342.128042588432</v>
      </c>
      <c r="F485" s="20">
        <f t="shared" ref="F485:F499" si="103">ROUND(2*E485,0)/2</f>
        <v>26342</v>
      </c>
      <c r="G485" s="1">
        <f>C485-(C$7+C$8*F485)</f>
        <v>8.9073799768812023E-2</v>
      </c>
      <c r="K485" s="1">
        <f t="shared" si="97"/>
        <v>8.9073799768812023E-2</v>
      </c>
      <c r="N485" s="2">
        <f t="shared" ca="1" si="99"/>
        <v>8.9664932593758712E-2</v>
      </c>
      <c r="O485" s="2">
        <f t="shared" si="102"/>
        <v>6.6589031819583644E-2</v>
      </c>
      <c r="P485" s="5">
        <f t="shared" si="101"/>
        <v>44178.891572999768</v>
      </c>
      <c r="Q485" s="5"/>
      <c r="R485" s="1">
        <f>+(O485-I485)^2</f>
        <v>4.4340991586695232E-3</v>
      </c>
      <c r="S485" s="99">
        <v>1</v>
      </c>
      <c r="T485" s="1">
        <f>+R485*S485</f>
        <v>4.4340991586695232E-3</v>
      </c>
    </row>
    <row r="486" spans="1:20" ht="12.95" customHeight="1">
      <c r="A486" s="119" t="s">
        <v>1566</v>
      </c>
      <c r="B486" s="120" t="s">
        <v>127</v>
      </c>
      <c r="C486" s="94">
        <v>59220.348599999998</v>
      </c>
      <c r="D486" s="94">
        <v>1E-4</v>
      </c>
      <c r="E486" s="33">
        <f t="shared" si="100"/>
        <v>26375.128511497605</v>
      </c>
      <c r="F486" s="20">
        <f t="shared" si="103"/>
        <v>26375</v>
      </c>
      <c r="G486" s="1">
        <f>C486-(C$7+C$8*F486)</f>
        <v>8.93999999971129E-2</v>
      </c>
      <c r="K486" s="1">
        <f t="shared" si="97"/>
        <v>8.93999999971129E-2</v>
      </c>
      <c r="N486" s="2">
        <f t="shared" ca="1" si="99"/>
        <v>8.9885508670583009E-2</v>
      </c>
      <c r="O486" s="2">
        <f t="shared" si="102"/>
        <v>6.6770128763552566E-2</v>
      </c>
      <c r="P486" s="5">
        <f t="shared" si="101"/>
        <v>44201.848599999998</v>
      </c>
      <c r="Q486" s="5"/>
      <c r="R486" s="1">
        <f>+(O486-I486)^2</f>
        <v>4.4582500951013898E-3</v>
      </c>
      <c r="S486" s="99">
        <v>1</v>
      </c>
      <c r="T486" s="1">
        <f>+R486*S486</f>
        <v>4.4582500951013898E-3</v>
      </c>
    </row>
    <row r="487" spans="1:20" ht="12.95" customHeight="1">
      <c r="A487" s="127" t="s">
        <v>1572</v>
      </c>
      <c r="B487" s="125" t="s">
        <v>127</v>
      </c>
      <c r="C487" s="130">
        <v>58108.6774</v>
      </c>
      <c r="D487" s="126">
        <v>1E-4</v>
      </c>
      <c r="E487" s="33">
        <f t="shared" ref="E487:E498" si="104">(C487-C$7)/C$8</f>
        <v>24777.113626013717</v>
      </c>
      <c r="F487" s="20">
        <f t="shared" si="103"/>
        <v>24777</v>
      </c>
      <c r="G487" s="1">
        <f t="shared" ref="G487:G498" si="105">C487-(C$7+C$8*F487)</f>
        <v>7.9044800004339777E-2</v>
      </c>
      <c r="K487" s="1">
        <f t="shared" ref="K487:K498" si="106">G487</f>
        <v>7.9044800004339777E-2</v>
      </c>
      <c r="N487" s="2">
        <f t="shared" ref="N487:N498" ca="1" si="107">+C$11+C$12*F487</f>
        <v>7.9204279253453941E-2</v>
      </c>
      <c r="O487" s="2">
        <f t="shared" ref="O487:O498" si="108">+D$11+D$12*F487+D$13*F487^2</f>
        <v>5.8255243848110053E-2</v>
      </c>
      <c r="P487" s="5">
        <f t="shared" ref="P487:P498" si="109">C487-15018.5</f>
        <v>43090.1774</v>
      </c>
      <c r="Q487" s="5"/>
      <c r="R487" s="1">
        <f t="shared" ref="R487:R498" si="110">+(O487-I487)^2</f>
        <v>3.3936734358027639E-3</v>
      </c>
      <c r="S487" s="99">
        <v>1</v>
      </c>
      <c r="T487" s="1">
        <f t="shared" ref="T487:T498" si="111">+R487*S487</f>
        <v>3.3936734358027639E-3</v>
      </c>
    </row>
    <row r="488" spans="1:20" ht="12.95" customHeight="1">
      <c r="A488" s="126" t="s">
        <v>1571</v>
      </c>
      <c r="B488" s="125" t="s">
        <v>127</v>
      </c>
      <c r="C488" s="130">
        <v>58734.774799999999</v>
      </c>
      <c r="D488" s="126">
        <v>1E-4</v>
      </c>
      <c r="E488" s="33">
        <f t="shared" si="104"/>
        <v>25677.121618451376</v>
      </c>
      <c r="F488" s="20">
        <f t="shared" si="103"/>
        <v>25677</v>
      </c>
      <c r="G488" s="1">
        <f t="shared" si="105"/>
        <v>8.46047999948496E-2</v>
      </c>
      <c r="K488" s="1">
        <f t="shared" si="106"/>
        <v>8.46047999948496E-2</v>
      </c>
      <c r="N488" s="2">
        <f t="shared" ca="1" si="107"/>
        <v>8.5219990439571708E-2</v>
      </c>
      <c r="O488" s="2">
        <f t="shared" si="108"/>
        <v>6.2986908155217847E-2</v>
      </c>
      <c r="P488" s="5">
        <f t="shared" si="109"/>
        <v>43716.274799999999</v>
      </c>
      <c r="Q488" s="5"/>
      <c r="R488" s="1">
        <f t="shared" si="110"/>
        <v>3.9673505989538489E-3</v>
      </c>
      <c r="S488" s="99">
        <v>1</v>
      </c>
      <c r="T488" s="1">
        <f t="shared" si="111"/>
        <v>3.9673505989538489E-3</v>
      </c>
    </row>
    <row r="489" spans="1:20" ht="12.95" customHeight="1">
      <c r="A489" s="126" t="s">
        <v>1571</v>
      </c>
      <c r="B489" s="125" t="s">
        <v>127</v>
      </c>
      <c r="C489" s="130">
        <v>58865.56</v>
      </c>
      <c r="D489" s="126">
        <v>2.0000000000000001E-4</v>
      </c>
      <c r="E489" s="33">
        <f t="shared" si="104"/>
        <v>25865.123877033755</v>
      </c>
      <c r="F489" s="20">
        <f t="shared" si="103"/>
        <v>25865</v>
      </c>
      <c r="G489" s="1">
        <f t="shared" si="105"/>
        <v>8.6175999997067265E-2</v>
      </c>
      <c r="K489" s="1">
        <f t="shared" si="106"/>
        <v>8.6175999997067265E-2</v>
      </c>
      <c r="N489" s="2">
        <f t="shared" ca="1" si="107"/>
        <v>8.647660566511628E-2</v>
      </c>
      <c r="O489" s="2">
        <f t="shared" si="108"/>
        <v>6.3996123556780776E-2</v>
      </c>
      <c r="P489" s="5">
        <f t="shared" si="109"/>
        <v>43847.06</v>
      </c>
      <c r="Q489" s="5"/>
      <c r="R489" s="1">
        <f t="shared" si="110"/>
        <v>4.0955038302947517E-3</v>
      </c>
      <c r="S489" s="99">
        <v>1</v>
      </c>
      <c r="T489" s="1">
        <f t="shared" si="111"/>
        <v>4.0955038302947517E-3</v>
      </c>
    </row>
    <row r="490" spans="1:20" ht="12.95" customHeight="1">
      <c r="A490" s="127" t="s">
        <v>1570</v>
      </c>
      <c r="B490" s="125" t="s">
        <v>127</v>
      </c>
      <c r="C490" s="130">
        <v>58884.342199999999</v>
      </c>
      <c r="D490" s="126">
        <v>2.0000000000000001E-4</v>
      </c>
      <c r="E490" s="33">
        <f t="shared" si="104"/>
        <v>25892.123078939981</v>
      </c>
      <c r="F490" s="20">
        <f t="shared" si="103"/>
        <v>25892</v>
      </c>
      <c r="G490" s="1">
        <f t="shared" si="105"/>
        <v>8.562079999683192E-2</v>
      </c>
      <c r="K490" s="1">
        <f t="shared" si="106"/>
        <v>8.562079999683192E-2</v>
      </c>
      <c r="N490" s="2">
        <f t="shared" ca="1" si="107"/>
        <v>8.6657077000699828E-2</v>
      </c>
      <c r="O490" s="2">
        <f t="shared" si="108"/>
        <v>6.4141655036088846E-2</v>
      </c>
      <c r="P490" s="5">
        <f t="shared" si="109"/>
        <v>43865.842199999999</v>
      </c>
      <c r="Q490" s="5"/>
      <c r="R490" s="1">
        <f t="shared" si="110"/>
        <v>4.1141519107686219E-3</v>
      </c>
      <c r="S490" s="99">
        <v>1</v>
      </c>
      <c r="T490" s="1">
        <f t="shared" si="111"/>
        <v>4.1141519107686219E-3</v>
      </c>
    </row>
    <row r="491" spans="1:20" ht="12.95" customHeight="1">
      <c r="A491" s="127" t="s">
        <v>1569</v>
      </c>
      <c r="B491" s="125" t="s">
        <v>127</v>
      </c>
      <c r="C491" s="130">
        <v>59095.824099999998</v>
      </c>
      <c r="D491" s="126">
        <v>2.9999999999999997E-4</v>
      </c>
      <c r="E491" s="33">
        <f t="shared" si="104"/>
        <v>26196.125938967671</v>
      </c>
      <c r="F491" s="20">
        <f t="shared" si="103"/>
        <v>26196</v>
      </c>
      <c r="G491" s="1">
        <f t="shared" si="105"/>
        <v>8.7610399998084176E-2</v>
      </c>
      <c r="K491" s="1">
        <f t="shared" si="106"/>
        <v>8.7610399998084176E-2</v>
      </c>
      <c r="N491" s="2">
        <f t="shared" ca="1" si="107"/>
        <v>8.8689050556899601E-2</v>
      </c>
      <c r="O491" s="2">
        <f t="shared" si="108"/>
        <v>6.579047557070733E-2</v>
      </c>
      <c r="P491" s="5">
        <f t="shared" si="109"/>
        <v>44077.324099999998</v>
      </c>
      <c r="Q491" s="5"/>
      <c r="R491" s="1">
        <f t="shared" si="110"/>
        <v>4.3283866758198376E-3</v>
      </c>
      <c r="S491" s="99">
        <v>1</v>
      </c>
      <c r="T491" s="1">
        <f t="shared" si="111"/>
        <v>4.3283866758198376E-3</v>
      </c>
    </row>
    <row r="492" spans="1:20" ht="12.95" customHeight="1">
      <c r="A492" s="127" t="s">
        <v>1568</v>
      </c>
      <c r="B492" s="125" t="s">
        <v>127</v>
      </c>
      <c r="C492" s="126">
        <v>59123.302499999998</v>
      </c>
      <c r="D492" s="126">
        <v>3.8E-3</v>
      </c>
      <c r="E492" s="33">
        <f t="shared" si="104"/>
        <v>26235.625830868514</v>
      </c>
      <c r="F492" s="20">
        <f t="shared" si="103"/>
        <v>26235.5</v>
      </c>
      <c r="G492" s="1">
        <f t="shared" si="105"/>
        <v>8.7535199992998969E-2</v>
      </c>
      <c r="K492" s="1">
        <f t="shared" si="106"/>
        <v>8.7535199992998969E-2</v>
      </c>
      <c r="N492" s="2">
        <f t="shared" ca="1" si="107"/>
        <v>8.8953073436734753E-2</v>
      </c>
      <c r="O492" s="2">
        <f t="shared" si="108"/>
        <v>6.6006095060959308E-2</v>
      </c>
      <c r="P492" s="5">
        <f t="shared" si="109"/>
        <v>44104.802499999998</v>
      </c>
      <c r="Q492" s="5"/>
      <c r="R492" s="1">
        <f t="shared" si="110"/>
        <v>4.3568045851963971E-3</v>
      </c>
      <c r="S492" s="99">
        <v>1</v>
      </c>
      <c r="T492" s="1">
        <f t="shared" si="111"/>
        <v>4.3568045851963971E-3</v>
      </c>
    </row>
    <row r="493" spans="1:20" ht="12.95" customHeight="1">
      <c r="A493" s="127" t="s">
        <v>1568</v>
      </c>
      <c r="B493" s="125" t="s">
        <v>127</v>
      </c>
      <c r="C493" s="126">
        <v>59123.653400000003</v>
      </c>
      <c r="D493" s="126">
        <v>3.0999999999999999E-3</v>
      </c>
      <c r="E493" s="33">
        <f t="shared" si="104"/>
        <v>26236.130245684086</v>
      </c>
      <c r="F493" s="20">
        <f t="shared" si="103"/>
        <v>26236</v>
      </c>
      <c r="G493" s="1">
        <f t="shared" si="105"/>
        <v>9.0606400000979193E-2</v>
      </c>
      <c r="K493" s="1">
        <f t="shared" si="106"/>
        <v>9.0606400000979193E-2</v>
      </c>
      <c r="N493" s="2">
        <f t="shared" ca="1" si="107"/>
        <v>8.8956415498504832E-2</v>
      </c>
      <c r="O493" s="2">
        <f t="shared" si="108"/>
        <v>6.6008826457666078E-2</v>
      </c>
      <c r="P493" s="5">
        <f t="shared" si="109"/>
        <v>44105.153400000003</v>
      </c>
      <c r="Q493" s="5"/>
      <c r="R493" s="1">
        <f t="shared" si="110"/>
        <v>4.3571651703182774E-3</v>
      </c>
      <c r="S493" s="99">
        <v>1</v>
      </c>
      <c r="T493" s="1">
        <f t="shared" si="111"/>
        <v>4.3571651703182774E-3</v>
      </c>
    </row>
    <row r="494" spans="1:20" ht="12.95" customHeight="1">
      <c r="A494" s="127" t="s">
        <v>1569</v>
      </c>
      <c r="B494" s="125" t="s">
        <v>127</v>
      </c>
      <c r="C494" s="130">
        <v>59220.348599999998</v>
      </c>
      <c r="D494" s="126">
        <v>1E-4</v>
      </c>
      <c r="E494" s="33">
        <f t="shared" si="104"/>
        <v>26375.128511497605</v>
      </c>
      <c r="F494" s="20">
        <f t="shared" si="103"/>
        <v>26375</v>
      </c>
      <c r="G494" s="1">
        <f t="shared" si="105"/>
        <v>8.93999999971129E-2</v>
      </c>
      <c r="K494" s="1">
        <f t="shared" si="106"/>
        <v>8.93999999971129E-2</v>
      </c>
      <c r="N494" s="2">
        <f t="shared" ca="1" si="107"/>
        <v>8.9885508670583009E-2</v>
      </c>
      <c r="O494" s="2">
        <f t="shared" si="108"/>
        <v>6.6770128763552566E-2</v>
      </c>
      <c r="P494" s="5">
        <f t="shared" si="109"/>
        <v>44201.848599999998</v>
      </c>
      <c r="Q494" s="5"/>
      <c r="R494" s="1">
        <f t="shared" si="110"/>
        <v>4.4582500951013898E-3</v>
      </c>
      <c r="S494" s="99">
        <v>1</v>
      </c>
      <c r="T494" s="1">
        <f t="shared" si="111"/>
        <v>4.4582500951013898E-3</v>
      </c>
    </row>
    <row r="495" spans="1:20" ht="12.95" customHeight="1">
      <c r="A495" s="127" t="s">
        <v>1568</v>
      </c>
      <c r="B495" s="125" t="s">
        <v>127</v>
      </c>
      <c r="C495" s="126">
        <v>59482.614099999999</v>
      </c>
      <c r="D495" s="126">
        <v>1.4E-3</v>
      </c>
      <c r="E495" s="33">
        <f t="shared" si="104"/>
        <v>26752.132227118625</v>
      </c>
      <c r="F495" s="20">
        <f t="shared" si="103"/>
        <v>26752</v>
      </c>
      <c r="G495" s="1">
        <f t="shared" si="105"/>
        <v>9.1984799997590017E-2</v>
      </c>
      <c r="K495" s="1">
        <f t="shared" si="106"/>
        <v>9.1984799997590017E-2</v>
      </c>
      <c r="N495" s="2">
        <f t="shared" ca="1" si="107"/>
        <v>9.2405423245212337E-2</v>
      </c>
      <c r="O495" s="2">
        <f t="shared" si="108"/>
        <v>6.8854759925840392E-2</v>
      </c>
      <c r="P495" s="5">
        <f t="shared" si="109"/>
        <v>44464.114099999999</v>
      </c>
      <c r="Q495" s="5"/>
      <c r="R495" s="1">
        <f t="shared" si="110"/>
        <v>4.7409779644451162E-3</v>
      </c>
      <c r="S495" s="99">
        <v>1</v>
      </c>
      <c r="T495" s="1">
        <f t="shared" si="111"/>
        <v>4.7409779644451162E-3</v>
      </c>
    </row>
    <row r="496" spans="1:20" ht="12.95" customHeight="1">
      <c r="A496" s="127" t="s">
        <v>1568</v>
      </c>
      <c r="B496" s="125" t="s">
        <v>127</v>
      </c>
      <c r="C496" s="126">
        <v>59512.527999999998</v>
      </c>
      <c r="D496" s="126">
        <v>5.9999999999999995E-4</v>
      </c>
      <c r="E496" s="33">
        <f t="shared" si="104"/>
        <v>26795.133122961637</v>
      </c>
      <c r="F496" s="20">
        <f t="shared" si="103"/>
        <v>26795</v>
      </c>
      <c r="G496" s="1">
        <f t="shared" si="105"/>
        <v>9.260799999901792E-2</v>
      </c>
      <c r="K496" s="1">
        <f t="shared" si="106"/>
        <v>9.260799999901792E-2</v>
      </c>
      <c r="N496" s="2">
        <f t="shared" ca="1" si="107"/>
        <v>9.2692840557437955E-2</v>
      </c>
      <c r="O496" s="2">
        <f t="shared" si="108"/>
        <v>6.9094368099711215E-2</v>
      </c>
      <c r="P496" s="5">
        <f t="shared" si="109"/>
        <v>44494.027999999998</v>
      </c>
      <c r="Q496" s="5"/>
      <c r="R496" s="1">
        <f t="shared" si="110"/>
        <v>4.7740317030983909E-3</v>
      </c>
      <c r="S496" s="99">
        <v>1</v>
      </c>
      <c r="T496" s="1">
        <f t="shared" si="111"/>
        <v>4.7740317030983909E-3</v>
      </c>
    </row>
    <row r="497" spans="1:20" ht="12.95" customHeight="1">
      <c r="A497" s="126" t="s">
        <v>1567</v>
      </c>
      <c r="B497" s="125" t="s">
        <v>127</v>
      </c>
      <c r="C497" s="130">
        <v>59514.6149</v>
      </c>
      <c r="D497" s="126">
        <v>2.0000000000000001E-4</v>
      </c>
      <c r="E497" s="33">
        <f t="shared" si="104"/>
        <v>26798.133018312456</v>
      </c>
      <c r="F497" s="20">
        <f t="shared" si="103"/>
        <v>26798</v>
      </c>
      <c r="G497" s="1">
        <f t="shared" si="105"/>
        <v>9.2535200004931539E-2</v>
      </c>
      <c r="K497" s="1">
        <f t="shared" si="106"/>
        <v>9.2535200004931539E-2</v>
      </c>
      <c r="N497" s="2">
        <f t="shared" ca="1" si="107"/>
        <v>9.2712892928058344E-2</v>
      </c>
      <c r="O497" s="2">
        <f t="shared" si="108"/>
        <v>6.9111098997938589E-2</v>
      </c>
      <c r="P497" s="5">
        <f t="shared" si="109"/>
        <v>44496.1149</v>
      </c>
      <c r="Q497" s="5"/>
      <c r="R497" s="1">
        <f t="shared" si="110"/>
        <v>4.7763440047028684E-3</v>
      </c>
      <c r="S497" s="99">
        <v>1</v>
      </c>
      <c r="T497" s="1">
        <f t="shared" si="111"/>
        <v>4.7763440047028684E-3</v>
      </c>
    </row>
    <row r="498" spans="1:20" ht="12.95" customHeight="1">
      <c r="A498" s="126" t="s">
        <v>1567</v>
      </c>
      <c r="B498" s="125" t="s">
        <v>127</v>
      </c>
      <c r="C498" s="130">
        <v>59588.353799999997</v>
      </c>
      <c r="D498" s="126">
        <v>2.0000000000000001E-4</v>
      </c>
      <c r="E498" s="33">
        <f t="shared" si="104"/>
        <v>26904.131860271485</v>
      </c>
      <c r="F498" s="20">
        <f t="shared" si="103"/>
        <v>26904</v>
      </c>
      <c r="G498" s="1">
        <f t="shared" si="105"/>
        <v>9.1729599997051992E-2</v>
      </c>
      <c r="K498" s="1">
        <f t="shared" si="106"/>
        <v>9.1729599997051992E-2</v>
      </c>
      <c r="N498" s="2">
        <f t="shared" ca="1" si="107"/>
        <v>9.3421410023312224E-2</v>
      </c>
      <c r="O498" s="2">
        <f t="shared" si="108"/>
        <v>6.9703433639993068E-2</v>
      </c>
      <c r="P498" s="5">
        <f t="shared" si="109"/>
        <v>44569.853799999997</v>
      </c>
      <c r="Q498" s="5"/>
      <c r="R498" s="1">
        <f t="shared" si="110"/>
        <v>4.8585686612049169E-3</v>
      </c>
      <c r="S498" s="99">
        <v>1</v>
      </c>
      <c r="T498" s="1">
        <f t="shared" si="111"/>
        <v>4.8585686612049169E-3</v>
      </c>
    </row>
    <row r="499" spans="1:20" ht="12.95" customHeight="1">
      <c r="A499" s="129" t="s">
        <v>1574</v>
      </c>
      <c r="B499" s="128" t="s">
        <v>127</v>
      </c>
      <c r="C499" s="130">
        <v>59852.707499999997</v>
      </c>
      <c r="D499" s="126">
        <v>2.0000000000000001E-4</v>
      </c>
      <c r="E499" s="33">
        <f t="shared" ref="E499" si="112">(C499-C$7)/C$8</f>
        <v>27284.137339978744</v>
      </c>
      <c r="F499" s="20">
        <f t="shared" si="103"/>
        <v>27284</v>
      </c>
      <c r="G499" s="1">
        <f t="shared" ref="G499" si="113">C499-(C$7+C$8*F499)</f>
        <v>9.5541599999705795E-2</v>
      </c>
      <c r="K499" s="1">
        <f t="shared" ref="K499" si="114">G499</f>
        <v>9.5541599999705795E-2</v>
      </c>
      <c r="N499" s="2">
        <f t="shared" ref="N499" ca="1" si="115">+C$11+C$12*F499</f>
        <v>9.596137696856194E-2</v>
      </c>
      <c r="O499" s="2">
        <f t="shared" ref="O499" si="116">+D$11+D$12*F499+D$13*F499^2</f>
        <v>7.184569852760804E-2</v>
      </c>
      <c r="P499" s="5">
        <f t="shared" ref="P499" si="117">C499-15018.5</f>
        <v>44834.207499999997</v>
      </c>
      <c r="Q499" s="5"/>
      <c r="R499" s="1">
        <f t="shared" ref="R499" si="118">+(O499-I499)^2</f>
        <v>5.1618043969199404E-3</v>
      </c>
      <c r="S499" s="99">
        <v>1</v>
      </c>
      <c r="T499" s="1">
        <f t="shared" ref="T499" si="119">+R499*S499</f>
        <v>5.1618043969199404E-3</v>
      </c>
    </row>
    <row r="500" spans="1:20" ht="12.95" customHeight="1">
      <c r="A500" s="129" t="s">
        <v>1575</v>
      </c>
      <c r="B500" s="223" t="s">
        <v>127</v>
      </c>
      <c r="C500" s="222">
        <v>60259.671900000001</v>
      </c>
      <c r="D500" s="222">
        <v>1E-4</v>
      </c>
      <c r="E500" s="33">
        <f t="shared" ref="E500:E501" si="120">(C500-C$7)/C$8</f>
        <v>27869.144101926006</v>
      </c>
      <c r="F500" s="20">
        <f t="shared" ref="F500:F501" si="121">ROUND(2*E500,0)/2</f>
        <v>27869</v>
      </c>
      <c r="G500" s="1">
        <f t="shared" ref="G500:G501" si="122">C500-(C$7+C$8*F500)</f>
        <v>0.10024559999874327</v>
      </c>
      <c r="K500" s="1">
        <f t="shared" ref="K500:K501" si="123">G500</f>
        <v>0.10024559999874327</v>
      </c>
      <c r="N500" s="2">
        <f t="shared" ref="N500:N501" ca="1" si="124">+C$11+C$12*F500</f>
        <v>9.9871589239538483E-2</v>
      </c>
      <c r="O500" s="2">
        <f t="shared" ref="O500:O501" si="125">+D$11+D$12*F500+D$13*F500^2</f>
        <v>7.5201129586171908E-2</v>
      </c>
      <c r="P500" s="5">
        <f t="shared" ref="P500:P501" si="126">C500-15018.5</f>
        <v>45241.171900000001</v>
      </c>
      <c r="Q500" s="5"/>
      <c r="R500" s="1">
        <f t="shared" ref="R500:R501" si="127">+(O500-I500)^2</f>
        <v>5.6552098910362201E-3</v>
      </c>
      <c r="S500" s="99">
        <v>1</v>
      </c>
      <c r="T500" s="1">
        <f t="shared" ref="T500:T501" si="128">+R500*S500</f>
        <v>5.6552098910362201E-3</v>
      </c>
    </row>
    <row r="501" spans="1:20" ht="12.95" customHeight="1">
      <c r="A501" s="129" t="s">
        <v>1575</v>
      </c>
      <c r="B501" s="223" t="s">
        <v>127</v>
      </c>
      <c r="C501" s="222">
        <v>60315.321300000003</v>
      </c>
      <c r="D501" s="222">
        <v>2.0000000000000001E-4</v>
      </c>
      <c r="E501" s="33">
        <f t="shared" si="120"/>
        <v>27949.139490461977</v>
      </c>
      <c r="F501" s="20">
        <f t="shared" si="121"/>
        <v>27949</v>
      </c>
      <c r="G501" s="1">
        <f t="shared" si="122"/>
        <v>9.7037600004114211E-2</v>
      </c>
      <c r="K501" s="1">
        <f t="shared" si="123"/>
        <v>9.7037600004114211E-2</v>
      </c>
      <c r="N501" s="2">
        <f t="shared" ca="1" si="124"/>
        <v>0.10040631912274894</v>
      </c>
      <c r="O501" s="2">
        <f t="shared" si="125"/>
        <v>7.566540790111112E-2</v>
      </c>
      <c r="P501" s="5">
        <f t="shared" si="126"/>
        <v>45296.821300000003</v>
      </c>
      <c r="Q501" s="5"/>
      <c r="R501" s="1">
        <f t="shared" si="127"/>
        <v>5.7252539528415292E-3</v>
      </c>
      <c r="S501" s="99">
        <v>1</v>
      </c>
      <c r="T501" s="1">
        <f t="shared" si="128"/>
        <v>5.7252539528415292E-3</v>
      </c>
    </row>
    <row r="502" spans="1:20" ht="12.95" customHeight="1">
      <c r="A502" s="127" t="s">
        <v>1576</v>
      </c>
      <c r="B502" s="226" t="s">
        <v>127</v>
      </c>
      <c r="C502" s="225">
        <v>60340.371099999997</v>
      </c>
      <c r="D502" s="224">
        <v>2.0000000000000001E-4</v>
      </c>
      <c r="E502" s="33">
        <f t="shared" ref="E502" si="129">(C502-C$7)/C$8</f>
        <v>27985.148297093278</v>
      </c>
      <c r="F502" s="20">
        <f t="shared" ref="F502" si="130">ROUND(2*E502,0)/2</f>
        <v>27985</v>
      </c>
      <c r="G502" s="1">
        <f t="shared" ref="G502" si="131">C502-(C$7+C$8*F502)</f>
        <v>0.10316399999283021</v>
      </c>
      <c r="K502" s="1">
        <f t="shared" ref="K502" si="132">G502</f>
        <v>0.10316399999283021</v>
      </c>
      <c r="N502" s="2">
        <f t="shared" ref="N502" ca="1" si="133">+C$11+C$12*F502</f>
        <v>0.10064694757019366</v>
      </c>
      <c r="O502" s="2">
        <f t="shared" ref="O502" si="134">+D$11+D$12*F502+D$13*F502^2</f>
        <v>7.5874758274387624E-2</v>
      </c>
      <c r="P502" s="5">
        <f t="shared" ref="P502" si="135">C502-15018.5</f>
        <v>45321.871099999997</v>
      </c>
      <c r="Q502" s="5"/>
      <c r="R502" s="1">
        <f t="shared" ref="R502" si="136">+(O502-I502)^2</f>
        <v>5.7569789431967536E-3</v>
      </c>
      <c r="S502" s="99">
        <v>1</v>
      </c>
      <c r="T502" s="1">
        <f t="shared" ref="T502" si="137">+R502*S502</f>
        <v>5.7569789431967536E-3</v>
      </c>
    </row>
    <row r="503" spans="1:20" ht="12.95" customHeight="1">
      <c r="B503" s="99"/>
      <c r="C503" s="32"/>
      <c r="D503" s="32"/>
      <c r="E503" s="32"/>
    </row>
    <row r="504" spans="1:20" ht="12.95" customHeight="1">
      <c r="B504" s="99"/>
      <c r="C504" s="32"/>
      <c r="D504" s="32"/>
      <c r="E504" s="32"/>
    </row>
    <row r="505" spans="1:20" ht="12.95" customHeight="1">
      <c r="B505" s="99"/>
      <c r="C505" s="32"/>
      <c r="D505" s="32"/>
      <c r="E505" s="32"/>
    </row>
    <row r="506" spans="1:20" ht="12.95" customHeight="1">
      <c r="B506" s="99"/>
      <c r="C506" s="32"/>
      <c r="D506" s="32"/>
      <c r="E506" s="32"/>
    </row>
    <row r="507" spans="1:20" ht="12.95" customHeight="1">
      <c r="B507" s="99"/>
      <c r="C507" s="32"/>
      <c r="D507" s="32"/>
      <c r="E507" s="32"/>
    </row>
    <row r="508" spans="1:20" ht="12.95" customHeight="1">
      <c r="B508" s="99"/>
      <c r="C508" s="32"/>
      <c r="D508" s="32"/>
      <c r="E508" s="32"/>
    </row>
    <row r="509" spans="1:20" ht="12.95" customHeight="1">
      <c r="B509" s="99"/>
      <c r="C509" s="32"/>
      <c r="D509" s="32"/>
      <c r="E509" s="32"/>
    </row>
    <row r="510" spans="1:20" ht="12.95" customHeight="1">
      <c r="B510" s="99"/>
      <c r="C510" s="32"/>
      <c r="D510" s="32"/>
      <c r="E510" s="32"/>
    </row>
    <row r="511" spans="1:20" ht="12.95" customHeight="1">
      <c r="B511" s="99"/>
      <c r="C511" s="32"/>
      <c r="D511" s="32"/>
      <c r="E511" s="32"/>
    </row>
    <row r="512" spans="1:20" ht="12.95" customHeight="1">
      <c r="B512" s="99"/>
      <c r="C512" s="32"/>
      <c r="D512" s="32"/>
      <c r="E512" s="32"/>
    </row>
    <row r="513" spans="2:5" ht="12.95" customHeight="1">
      <c r="B513" s="99"/>
      <c r="C513" s="32"/>
      <c r="D513" s="32"/>
      <c r="E513" s="32"/>
    </row>
    <row r="514" spans="2:5" ht="12.95" customHeight="1">
      <c r="B514" s="99"/>
      <c r="C514" s="32"/>
      <c r="D514" s="32"/>
      <c r="E514" s="32"/>
    </row>
    <row r="515" spans="2:5" ht="12.95" customHeight="1">
      <c r="B515" s="99"/>
      <c r="C515" s="32"/>
      <c r="D515" s="32"/>
      <c r="E515" s="32"/>
    </row>
    <row r="516" spans="2:5" ht="12.95" customHeight="1">
      <c r="B516" s="99"/>
      <c r="C516" s="32"/>
      <c r="D516" s="32"/>
      <c r="E516" s="32"/>
    </row>
    <row r="517" spans="2:5" ht="12.95" customHeight="1">
      <c r="B517" s="99"/>
      <c r="C517" s="32"/>
      <c r="D517" s="32"/>
      <c r="E517" s="32"/>
    </row>
    <row r="518" spans="2:5" ht="12.95" customHeight="1">
      <c r="B518" s="99"/>
      <c r="C518" s="32"/>
      <c r="D518" s="32"/>
      <c r="E518" s="32"/>
    </row>
    <row r="519" spans="2:5" ht="12.95" customHeight="1">
      <c r="B519" s="99"/>
      <c r="C519" s="32"/>
      <c r="D519" s="32"/>
      <c r="E519" s="32"/>
    </row>
    <row r="520" spans="2:5" ht="12.95" customHeight="1">
      <c r="B520" s="99"/>
      <c r="C520" s="32"/>
      <c r="D520" s="32"/>
      <c r="E520" s="32"/>
    </row>
    <row r="521" spans="2:5" ht="12.95" customHeight="1">
      <c r="B521" s="99"/>
      <c r="C521" s="32"/>
      <c r="D521" s="32"/>
      <c r="E521" s="32"/>
    </row>
    <row r="522" spans="2:5" ht="12.95" customHeight="1">
      <c r="B522" s="99"/>
      <c r="C522" s="32"/>
      <c r="D522" s="32"/>
      <c r="E522" s="32"/>
    </row>
    <row r="523" spans="2:5" ht="12.95" customHeight="1">
      <c r="B523" s="99"/>
      <c r="C523" s="32"/>
      <c r="D523" s="32"/>
      <c r="E523" s="32"/>
    </row>
    <row r="524" spans="2:5" ht="12.95" customHeight="1">
      <c r="B524" s="99"/>
      <c r="C524" s="32"/>
      <c r="D524" s="32"/>
      <c r="E524" s="32"/>
    </row>
    <row r="525" spans="2:5" ht="12.95" customHeight="1">
      <c r="B525" s="99"/>
      <c r="C525" s="32"/>
      <c r="D525" s="32"/>
      <c r="E525" s="32"/>
    </row>
    <row r="526" spans="2:5" ht="12.95" customHeight="1">
      <c r="B526" s="99"/>
      <c r="C526" s="32"/>
      <c r="D526" s="32"/>
      <c r="E526" s="32"/>
    </row>
    <row r="527" spans="2:5" ht="12.95" customHeight="1">
      <c r="B527" s="99"/>
      <c r="C527" s="32"/>
      <c r="D527" s="32"/>
      <c r="E527" s="32"/>
    </row>
    <row r="528" spans="2:5" ht="12.95" customHeight="1">
      <c r="B528" s="99"/>
      <c r="C528" s="32"/>
      <c r="D528" s="32"/>
      <c r="E528" s="32"/>
    </row>
    <row r="529" spans="2:5" ht="12.95" customHeight="1">
      <c r="B529" s="99"/>
      <c r="C529" s="32"/>
      <c r="D529" s="32"/>
      <c r="E529" s="32"/>
    </row>
    <row r="530" spans="2:5" ht="12.95" customHeight="1">
      <c r="B530" s="99"/>
      <c r="C530" s="32"/>
      <c r="D530" s="32"/>
      <c r="E530" s="32"/>
    </row>
    <row r="531" spans="2:5" ht="12.95" customHeight="1">
      <c r="B531" s="99"/>
      <c r="C531" s="32"/>
      <c r="D531" s="32"/>
      <c r="E531" s="32"/>
    </row>
    <row r="532" spans="2:5" ht="12.95" customHeight="1">
      <c r="B532" s="99"/>
      <c r="C532" s="32"/>
      <c r="D532" s="32"/>
      <c r="E532" s="32"/>
    </row>
    <row r="533" spans="2:5" ht="12.95" customHeight="1">
      <c r="B533" s="99"/>
      <c r="C533" s="32"/>
      <c r="D533" s="32"/>
      <c r="E533" s="32"/>
    </row>
    <row r="534" spans="2:5" ht="12.95" customHeight="1">
      <c r="B534" s="99"/>
      <c r="C534" s="32"/>
      <c r="D534" s="32"/>
      <c r="E534" s="32"/>
    </row>
    <row r="535" spans="2:5" ht="12.95" customHeight="1">
      <c r="B535" s="99"/>
      <c r="C535" s="32"/>
      <c r="D535" s="32"/>
      <c r="E535" s="32"/>
    </row>
    <row r="536" spans="2:5" ht="12.95" customHeight="1">
      <c r="B536" s="99"/>
      <c r="C536" s="32"/>
      <c r="D536" s="32"/>
      <c r="E536" s="32"/>
    </row>
    <row r="537" spans="2:5" ht="12.95" customHeight="1">
      <c r="B537" s="99"/>
      <c r="C537" s="32"/>
      <c r="D537" s="32"/>
      <c r="E537" s="32"/>
    </row>
    <row r="538" spans="2:5" ht="12.95" customHeight="1">
      <c r="B538" s="99"/>
      <c r="C538" s="32"/>
      <c r="D538" s="32"/>
      <c r="E538" s="32"/>
    </row>
    <row r="539" spans="2:5" ht="12.95" customHeight="1">
      <c r="B539" s="99"/>
      <c r="C539" s="32"/>
      <c r="D539" s="32"/>
      <c r="E539" s="32"/>
    </row>
    <row r="540" spans="2:5" ht="12.95" customHeight="1">
      <c r="B540" s="99"/>
      <c r="C540" s="32"/>
      <c r="D540" s="32"/>
      <c r="E540" s="32"/>
    </row>
    <row r="541" spans="2:5" ht="12.95" customHeight="1">
      <c r="B541" s="99"/>
      <c r="C541" s="32"/>
      <c r="D541" s="32"/>
      <c r="E541" s="32"/>
    </row>
    <row r="542" spans="2:5" ht="12.95" customHeight="1">
      <c r="B542" s="99"/>
      <c r="C542" s="32"/>
      <c r="D542" s="32"/>
      <c r="E542" s="32"/>
    </row>
    <row r="543" spans="2:5" ht="12.95" customHeight="1">
      <c r="B543" s="99"/>
      <c r="C543" s="32"/>
      <c r="D543" s="32"/>
      <c r="E543" s="32"/>
    </row>
    <row r="544" spans="2:5" ht="12.95" customHeight="1">
      <c r="B544" s="99"/>
      <c r="C544" s="32"/>
      <c r="D544" s="32"/>
      <c r="E544" s="32"/>
    </row>
    <row r="545" spans="2:5" ht="12.95" customHeight="1">
      <c r="B545" s="99"/>
      <c r="C545" s="32"/>
      <c r="D545" s="32"/>
      <c r="E545" s="32"/>
    </row>
    <row r="546" spans="2:5" ht="12.95" customHeight="1">
      <c r="B546" s="99"/>
      <c r="C546" s="32"/>
      <c r="D546" s="32"/>
      <c r="E546" s="32"/>
    </row>
    <row r="547" spans="2:5" ht="12.95" customHeight="1">
      <c r="B547" s="99"/>
      <c r="C547" s="32"/>
      <c r="D547" s="32"/>
      <c r="E547" s="32"/>
    </row>
    <row r="548" spans="2:5" ht="12.95" customHeight="1">
      <c r="B548" s="99"/>
      <c r="C548" s="32"/>
      <c r="D548" s="32"/>
      <c r="E548" s="32"/>
    </row>
    <row r="549" spans="2:5" ht="12.95" customHeight="1">
      <c r="B549" s="99"/>
      <c r="C549" s="32"/>
      <c r="D549" s="32"/>
      <c r="E549" s="32"/>
    </row>
    <row r="550" spans="2:5" ht="12.95" customHeight="1">
      <c r="B550" s="99"/>
      <c r="C550" s="32"/>
      <c r="D550" s="32"/>
      <c r="E550" s="32"/>
    </row>
    <row r="551" spans="2:5" ht="12.95" customHeight="1">
      <c r="B551" s="99"/>
      <c r="C551" s="32"/>
      <c r="D551" s="32"/>
      <c r="E551" s="32"/>
    </row>
    <row r="552" spans="2:5" ht="12.95" customHeight="1">
      <c r="B552" s="99"/>
      <c r="C552" s="32"/>
      <c r="D552" s="32"/>
      <c r="E552" s="32"/>
    </row>
    <row r="553" spans="2:5" ht="12.95" customHeight="1">
      <c r="B553" s="99"/>
      <c r="C553" s="32"/>
      <c r="D553" s="32"/>
      <c r="E553" s="32"/>
    </row>
    <row r="554" spans="2:5" ht="12.95" customHeight="1">
      <c r="B554" s="99"/>
      <c r="C554" s="32"/>
      <c r="D554" s="32"/>
      <c r="E554" s="32"/>
    </row>
    <row r="555" spans="2:5" ht="12.95" customHeight="1">
      <c r="B555" s="99"/>
      <c r="C555" s="32"/>
      <c r="D555" s="32"/>
      <c r="E555" s="32"/>
    </row>
    <row r="556" spans="2:5" ht="12.95" customHeight="1">
      <c r="B556" s="99"/>
      <c r="C556" s="32"/>
      <c r="D556" s="32"/>
      <c r="E556" s="32"/>
    </row>
    <row r="557" spans="2:5" ht="12.95" customHeight="1">
      <c r="B557" s="99"/>
      <c r="C557" s="32"/>
      <c r="D557" s="32"/>
      <c r="E557" s="32"/>
    </row>
    <row r="558" spans="2:5" ht="12.95" customHeight="1">
      <c r="B558" s="99"/>
      <c r="C558" s="32"/>
      <c r="D558" s="32"/>
      <c r="E558" s="32"/>
    </row>
    <row r="559" spans="2:5" ht="12.95" customHeight="1">
      <c r="B559" s="99"/>
      <c r="C559" s="32"/>
      <c r="D559" s="32"/>
      <c r="E559" s="32"/>
    </row>
    <row r="560" spans="2:5" ht="12.95" customHeight="1">
      <c r="B560" s="99"/>
      <c r="C560" s="32"/>
      <c r="D560" s="32"/>
      <c r="E560" s="32"/>
    </row>
    <row r="561" spans="2:5" ht="12.95" customHeight="1">
      <c r="B561" s="99"/>
      <c r="C561" s="32"/>
      <c r="D561" s="32"/>
      <c r="E561" s="32"/>
    </row>
    <row r="562" spans="2:5" ht="12.95" customHeight="1">
      <c r="B562" s="99"/>
      <c r="C562" s="32"/>
      <c r="D562" s="32"/>
      <c r="E562" s="32"/>
    </row>
    <row r="563" spans="2:5" ht="12.95" customHeight="1">
      <c r="B563" s="99"/>
      <c r="C563" s="32"/>
      <c r="D563" s="32"/>
      <c r="E563" s="32"/>
    </row>
    <row r="564" spans="2:5" ht="12.95" customHeight="1">
      <c r="B564" s="99"/>
      <c r="C564" s="32"/>
      <c r="D564" s="32"/>
      <c r="E564" s="32"/>
    </row>
    <row r="565" spans="2:5" ht="12.95" customHeight="1">
      <c r="B565" s="99"/>
      <c r="C565" s="32"/>
      <c r="D565" s="32"/>
      <c r="E565" s="32"/>
    </row>
    <row r="566" spans="2:5" ht="12.95" customHeight="1">
      <c r="B566" s="99"/>
      <c r="C566" s="32"/>
      <c r="D566" s="32"/>
      <c r="E566" s="32"/>
    </row>
    <row r="567" spans="2:5" ht="12.95" customHeight="1">
      <c r="B567" s="99"/>
      <c r="C567" s="32"/>
      <c r="D567" s="32"/>
      <c r="E567" s="32"/>
    </row>
    <row r="568" spans="2:5" ht="12.95" customHeight="1">
      <c r="B568" s="99"/>
      <c r="C568" s="32"/>
      <c r="D568" s="32"/>
      <c r="E568" s="32"/>
    </row>
    <row r="569" spans="2:5" ht="12.95" customHeight="1">
      <c r="B569" s="99"/>
      <c r="C569" s="32"/>
      <c r="D569" s="32"/>
      <c r="E569" s="32"/>
    </row>
    <row r="570" spans="2:5" ht="12.95" customHeight="1">
      <c r="B570" s="99"/>
      <c r="C570" s="32"/>
      <c r="D570" s="32"/>
      <c r="E570" s="32"/>
    </row>
    <row r="571" spans="2:5" ht="12.95" customHeight="1">
      <c r="B571" s="99"/>
      <c r="C571" s="32"/>
      <c r="D571" s="32"/>
      <c r="E571" s="32"/>
    </row>
    <row r="572" spans="2:5" ht="12.95" customHeight="1">
      <c r="B572" s="99"/>
      <c r="C572" s="32"/>
      <c r="D572" s="32"/>
      <c r="E572" s="32"/>
    </row>
    <row r="573" spans="2:5" ht="12.95" customHeight="1">
      <c r="B573" s="99"/>
      <c r="C573" s="32"/>
      <c r="D573" s="32"/>
      <c r="E573" s="32"/>
    </row>
    <row r="574" spans="2:5" ht="12.95" customHeight="1">
      <c r="B574" s="99"/>
      <c r="C574" s="32"/>
      <c r="D574" s="32"/>
      <c r="E574" s="32"/>
    </row>
    <row r="575" spans="2:5" ht="12.95" customHeight="1">
      <c r="B575" s="99"/>
      <c r="C575" s="32"/>
      <c r="D575" s="32"/>
      <c r="E575" s="32"/>
    </row>
    <row r="576" spans="2:5" ht="12.95" customHeight="1">
      <c r="B576" s="99"/>
      <c r="C576" s="32"/>
      <c r="D576" s="32"/>
    </row>
    <row r="577" spans="2:4" ht="12.95" customHeight="1">
      <c r="B577" s="99"/>
      <c r="C577" s="32"/>
      <c r="D577" s="32"/>
    </row>
    <row r="578" spans="2:4" ht="12.95" customHeight="1">
      <c r="B578" s="99"/>
      <c r="C578" s="32"/>
      <c r="D578" s="32"/>
    </row>
    <row r="579" spans="2:4" ht="12.95" customHeight="1">
      <c r="B579" s="99"/>
      <c r="C579" s="32"/>
      <c r="D579" s="32"/>
    </row>
    <row r="580" spans="2:4" ht="12.95" customHeight="1">
      <c r="B580" s="99"/>
      <c r="C580" s="32"/>
      <c r="D580" s="32"/>
    </row>
    <row r="581" spans="2:4" ht="12.95" customHeight="1">
      <c r="B581" s="99"/>
      <c r="C581" s="32"/>
      <c r="D581" s="32"/>
    </row>
    <row r="582" spans="2:4" ht="12.95" customHeight="1">
      <c r="B582" s="99"/>
      <c r="C582" s="32"/>
      <c r="D582" s="32"/>
    </row>
    <row r="583" spans="2:4" ht="12.95" customHeight="1">
      <c r="B583" s="99"/>
      <c r="C583" s="32"/>
      <c r="D583" s="32"/>
    </row>
    <row r="584" spans="2:4" ht="12.95" customHeight="1">
      <c r="B584" s="99"/>
      <c r="C584" s="32"/>
      <c r="D584" s="32"/>
    </row>
    <row r="585" spans="2:4" ht="12.95" customHeight="1">
      <c r="B585" s="99"/>
      <c r="C585" s="32"/>
      <c r="D585" s="32"/>
    </row>
    <row r="586" spans="2:4" ht="12.95" customHeight="1">
      <c r="B586" s="99"/>
      <c r="C586" s="32"/>
      <c r="D586" s="32"/>
    </row>
    <row r="587" spans="2:4" ht="12.95" customHeight="1">
      <c r="B587" s="99"/>
      <c r="C587" s="32"/>
      <c r="D587" s="32"/>
    </row>
    <row r="588" spans="2:4" ht="12.95" customHeight="1">
      <c r="B588" s="99"/>
      <c r="C588" s="32"/>
      <c r="D588" s="32"/>
    </row>
    <row r="589" spans="2:4" ht="12.95" customHeight="1">
      <c r="B589" s="99"/>
      <c r="C589" s="32"/>
      <c r="D589" s="32"/>
    </row>
    <row r="590" spans="2:4" ht="12.95" customHeight="1">
      <c r="B590" s="99"/>
      <c r="C590" s="32"/>
      <c r="D590" s="32"/>
    </row>
    <row r="591" spans="2:4" ht="12.95" customHeight="1">
      <c r="B591" s="99"/>
      <c r="C591" s="32"/>
      <c r="D591" s="32"/>
    </row>
    <row r="592" spans="2:4" ht="12.95" customHeight="1">
      <c r="B592" s="99"/>
      <c r="C592" s="32"/>
      <c r="D592" s="32"/>
    </row>
    <row r="593" spans="2:4" ht="12.95" customHeight="1">
      <c r="B593" s="99"/>
      <c r="C593" s="32"/>
      <c r="D593" s="32"/>
    </row>
    <row r="594" spans="2:4" ht="12.95" customHeight="1">
      <c r="B594" s="99"/>
      <c r="C594" s="32"/>
      <c r="D594" s="32"/>
    </row>
    <row r="595" spans="2:4" ht="12.95" customHeight="1">
      <c r="B595" s="99"/>
      <c r="C595" s="32"/>
      <c r="D595" s="32"/>
    </row>
    <row r="596" spans="2:4" ht="12.95" customHeight="1">
      <c r="B596" s="99"/>
      <c r="C596" s="32"/>
      <c r="D596" s="32"/>
    </row>
    <row r="597" spans="2:4" ht="12.95" customHeight="1">
      <c r="B597" s="99"/>
      <c r="C597" s="32"/>
      <c r="D597" s="32"/>
    </row>
    <row r="598" spans="2:4" ht="12.95" customHeight="1">
      <c r="B598" s="99"/>
      <c r="C598" s="32"/>
      <c r="D598" s="32"/>
    </row>
    <row r="599" spans="2:4" ht="12.95" customHeight="1">
      <c r="B599" s="99"/>
      <c r="C599" s="32"/>
      <c r="D599" s="32"/>
    </row>
    <row r="600" spans="2:4" ht="12.95" customHeight="1">
      <c r="B600" s="99"/>
      <c r="C600" s="32"/>
      <c r="D600" s="32"/>
    </row>
    <row r="601" spans="2:4" ht="12.95" customHeight="1">
      <c r="B601" s="99"/>
      <c r="C601" s="32"/>
      <c r="D601" s="32"/>
    </row>
    <row r="602" spans="2:4" ht="12.95" customHeight="1">
      <c r="B602" s="99"/>
      <c r="C602" s="32"/>
      <c r="D602" s="32"/>
    </row>
    <row r="603" spans="2:4" ht="12.95" customHeight="1">
      <c r="B603" s="99"/>
      <c r="C603" s="32"/>
      <c r="D603" s="32"/>
    </row>
    <row r="604" spans="2:4" ht="12.95" customHeight="1">
      <c r="B604" s="99"/>
      <c r="C604" s="32"/>
      <c r="D604" s="32"/>
    </row>
    <row r="605" spans="2:4" ht="12.95" customHeight="1">
      <c r="B605" s="99"/>
      <c r="C605" s="32"/>
      <c r="D605" s="32"/>
    </row>
    <row r="606" spans="2:4" ht="12.95" customHeight="1">
      <c r="B606" s="99"/>
      <c r="C606" s="32"/>
      <c r="D606" s="32"/>
    </row>
    <row r="607" spans="2:4" ht="12.95" customHeight="1">
      <c r="B607" s="99"/>
      <c r="C607" s="32"/>
      <c r="D607" s="32"/>
    </row>
    <row r="608" spans="2:4" ht="12.95" customHeight="1">
      <c r="B608" s="99"/>
      <c r="C608" s="32"/>
      <c r="D608" s="32"/>
    </row>
    <row r="609" spans="2:4" ht="12.95" customHeight="1">
      <c r="B609" s="99"/>
      <c r="C609" s="32"/>
      <c r="D609" s="32"/>
    </row>
    <row r="610" spans="2:4" ht="12.95" customHeight="1">
      <c r="B610" s="99"/>
      <c r="C610" s="32"/>
      <c r="D610" s="32"/>
    </row>
    <row r="611" spans="2:4" ht="12.95" customHeight="1">
      <c r="B611" s="99"/>
      <c r="C611" s="32"/>
      <c r="D611" s="32"/>
    </row>
    <row r="612" spans="2:4" ht="12.95" customHeight="1">
      <c r="B612" s="99"/>
      <c r="C612" s="32"/>
      <c r="D612" s="32"/>
    </row>
    <row r="613" spans="2:4" ht="12.95" customHeight="1">
      <c r="B613" s="99"/>
      <c r="C613" s="32"/>
      <c r="D613" s="32"/>
    </row>
    <row r="614" spans="2:4" ht="12.95" customHeight="1">
      <c r="B614" s="99"/>
      <c r="C614" s="32"/>
      <c r="D614" s="32"/>
    </row>
    <row r="615" spans="2:4" ht="12.95" customHeight="1">
      <c r="B615" s="99"/>
      <c r="C615" s="32"/>
      <c r="D615" s="32"/>
    </row>
    <row r="616" spans="2:4" ht="12.95" customHeight="1">
      <c r="B616" s="99"/>
      <c r="C616" s="32"/>
      <c r="D616" s="32"/>
    </row>
    <row r="617" spans="2:4" ht="12.95" customHeight="1">
      <c r="B617" s="99"/>
      <c r="C617" s="32"/>
      <c r="D617" s="32"/>
    </row>
    <row r="618" spans="2:4" ht="12.95" customHeight="1">
      <c r="B618" s="99"/>
      <c r="C618" s="32"/>
      <c r="D618" s="32"/>
    </row>
    <row r="619" spans="2:4" ht="12.95" customHeight="1">
      <c r="B619" s="99"/>
      <c r="C619" s="32"/>
      <c r="D619" s="32"/>
    </row>
    <row r="620" spans="2:4" ht="12.95" customHeight="1">
      <c r="B620" s="99"/>
      <c r="C620" s="32"/>
      <c r="D620" s="32"/>
    </row>
    <row r="621" spans="2:4" ht="12.95" customHeight="1">
      <c r="B621" s="99"/>
      <c r="C621" s="32"/>
      <c r="D621" s="32"/>
    </row>
    <row r="622" spans="2:4" ht="12.95" customHeight="1">
      <c r="B622" s="99"/>
      <c r="C622" s="32"/>
      <c r="D622" s="32"/>
    </row>
    <row r="623" spans="2:4" ht="12.95" customHeight="1">
      <c r="C623" s="32"/>
      <c r="D623" s="32"/>
    </row>
    <row r="624" spans="2:4" ht="12.95" customHeight="1">
      <c r="C624" s="32"/>
      <c r="D624" s="32"/>
    </row>
    <row r="625" spans="3:4" ht="12.95" customHeight="1">
      <c r="C625" s="32"/>
      <c r="D625" s="32"/>
    </row>
    <row r="626" spans="3:4" ht="12.95" customHeight="1">
      <c r="C626" s="32"/>
      <c r="D626" s="32"/>
    </row>
    <row r="627" spans="3:4" ht="12.95" customHeight="1">
      <c r="C627" s="32"/>
      <c r="D627" s="32"/>
    </row>
    <row r="628" spans="3:4" ht="12.95" customHeight="1">
      <c r="C628" s="32"/>
      <c r="D628" s="32"/>
    </row>
    <row r="629" spans="3:4" ht="12.95" customHeight="1">
      <c r="C629" s="32"/>
      <c r="D629" s="32"/>
    </row>
    <row r="630" spans="3:4" ht="12.95" customHeight="1">
      <c r="C630" s="32"/>
      <c r="D630" s="32"/>
    </row>
    <row r="631" spans="3:4" ht="12.95" customHeight="1">
      <c r="C631" s="32"/>
      <c r="D631" s="32"/>
    </row>
    <row r="632" spans="3:4" ht="12.95" customHeight="1">
      <c r="C632" s="32"/>
      <c r="D632" s="32"/>
    </row>
    <row r="633" spans="3:4" ht="12.95" customHeight="1">
      <c r="C633" s="32"/>
      <c r="D633" s="32"/>
    </row>
    <row r="634" spans="3:4" ht="12.95" customHeight="1">
      <c r="C634" s="32"/>
      <c r="D634" s="32"/>
    </row>
    <row r="635" spans="3:4" ht="12.95" customHeight="1">
      <c r="C635" s="32"/>
      <c r="D635" s="32"/>
    </row>
    <row r="636" spans="3:4" ht="12.95" customHeight="1">
      <c r="C636" s="32"/>
      <c r="D636" s="32"/>
    </row>
    <row r="637" spans="3:4" ht="12.95" customHeight="1">
      <c r="C637" s="32"/>
      <c r="D637" s="32"/>
    </row>
    <row r="638" spans="3:4" ht="12.95" customHeight="1">
      <c r="C638" s="32"/>
      <c r="D638" s="32"/>
    </row>
    <row r="639" spans="3:4" ht="12.95" customHeight="1">
      <c r="C639" s="32"/>
      <c r="D639" s="32"/>
    </row>
    <row r="640" spans="3:4" ht="12.95" customHeight="1">
      <c r="C640" s="32"/>
      <c r="D640" s="32"/>
    </row>
    <row r="641" spans="3:4" ht="12.95" customHeight="1">
      <c r="C641" s="32"/>
      <c r="D641" s="32"/>
    </row>
    <row r="642" spans="3:4" ht="12.95" customHeight="1">
      <c r="C642" s="32"/>
      <c r="D642" s="32"/>
    </row>
    <row r="643" spans="3:4" ht="12.95" customHeight="1">
      <c r="C643" s="32"/>
      <c r="D643" s="32"/>
    </row>
    <row r="644" spans="3:4" ht="12.95" customHeight="1">
      <c r="C644" s="32"/>
      <c r="D644" s="32"/>
    </row>
    <row r="645" spans="3:4" ht="12.95" customHeight="1">
      <c r="C645" s="32"/>
      <c r="D645" s="32"/>
    </row>
    <row r="646" spans="3:4" ht="12.95" customHeight="1">
      <c r="C646" s="32"/>
      <c r="D646" s="32"/>
    </row>
    <row r="647" spans="3:4" ht="12.95" customHeight="1">
      <c r="C647" s="32"/>
      <c r="D647" s="32"/>
    </row>
    <row r="648" spans="3:4" ht="12.95" customHeight="1">
      <c r="C648" s="32"/>
      <c r="D648" s="32"/>
    </row>
    <row r="649" spans="3:4" ht="12.95" customHeight="1">
      <c r="C649" s="32"/>
      <c r="D649" s="32"/>
    </row>
    <row r="650" spans="3:4" ht="12.95" customHeight="1">
      <c r="C650" s="32"/>
      <c r="D650" s="32"/>
    </row>
    <row r="651" spans="3:4" ht="12.95" customHeight="1">
      <c r="C651" s="32"/>
      <c r="D651" s="32"/>
    </row>
    <row r="652" spans="3:4" ht="12.95" customHeight="1">
      <c r="C652" s="32"/>
      <c r="D652" s="32"/>
    </row>
    <row r="653" spans="3:4">
      <c r="C653" s="32"/>
      <c r="D653" s="32"/>
    </row>
    <row r="654" spans="3:4">
      <c r="C654" s="32"/>
      <c r="D654" s="32"/>
    </row>
    <row r="655" spans="3:4">
      <c r="C655" s="32"/>
      <c r="D655" s="32"/>
    </row>
    <row r="656" spans="3:4">
      <c r="C656" s="32"/>
      <c r="D656" s="32"/>
    </row>
    <row r="657" spans="3:4">
      <c r="C657" s="32"/>
      <c r="D657" s="32"/>
    </row>
    <row r="658" spans="3:4">
      <c r="C658" s="32"/>
      <c r="D658" s="32"/>
    </row>
    <row r="659" spans="3:4">
      <c r="C659" s="32"/>
      <c r="D659" s="32"/>
    </row>
    <row r="660" spans="3:4">
      <c r="C660" s="32"/>
      <c r="D660" s="32"/>
    </row>
    <row r="661" spans="3:4">
      <c r="C661" s="32"/>
      <c r="D661" s="32"/>
    </row>
    <row r="662" spans="3:4">
      <c r="C662" s="32"/>
      <c r="D662" s="32"/>
    </row>
    <row r="663" spans="3:4">
      <c r="C663" s="32"/>
      <c r="D663" s="32"/>
    </row>
    <row r="664" spans="3:4">
      <c r="C664" s="32"/>
      <c r="D664" s="32"/>
    </row>
    <row r="665" spans="3:4">
      <c r="C665" s="32"/>
      <c r="D665" s="32"/>
    </row>
    <row r="666" spans="3:4">
      <c r="C666" s="32"/>
      <c r="D666" s="32"/>
    </row>
    <row r="667" spans="3:4">
      <c r="C667" s="32"/>
      <c r="D667" s="32"/>
    </row>
    <row r="668" spans="3:4">
      <c r="C668" s="32"/>
      <c r="D668" s="32"/>
    </row>
    <row r="669" spans="3:4">
      <c r="C669" s="32"/>
      <c r="D669" s="32"/>
    </row>
    <row r="670" spans="3:4">
      <c r="C670" s="32"/>
      <c r="D670" s="32"/>
    </row>
    <row r="671" spans="3:4">
      <c r="C671" s="32"/>
      <c r="D671" s="32"/>
    </row>
    <row r="672" spans="3:4">
      <c r="C672" s="32"/>
      <c r="D672" s="32"/>
    </row>
    <row r="673" spans="3:4">
      <c r="C673" s="32"/>
      <c r="D673" s="32"/>
    </row>
    <row r="674" spans="3:4">
      <c r="C674" s="32"/>
      <c r="D674" s="32"/>
    </row>
    <row r="675" spans="3:4">
      <c r="C675" s="32"/>
      <c r="D675" s="32"/>
    </row>
    <row r="676" spans="3:4">
      <c r="C676" s="32"/>
      <c r="D676" s="32"/>
    </row>
    <row r="677" spans="3:4">
      <c r="C677" s="32"/>
      <c r="D677" s="32"/>
    </row>
    <row r="678" spans="3:4">
      <c r="C678" s="32"/>
      <c r="D678" s="32"/>
    </row>
    <row r="679" spans="3:4">
      <c r="C679" s="32"/>
      <c r="D679" s="32"/>
    </row>
  </sheetData>
  <protectedRanges>
    <protectedRange sqref="A474:D483" name="Range1"/>
  </protectedRanges>
  <phoneticPr fontId="11" type="noConversion"/>
  <hyperlinks>
    <hyperlink ref="H3875" r:id="rId1" display="http://vsolj.cetus-net.org/bulletin.html" xr:uid="{00000000-0004-0000-0000-000000000000}"/>
    <hyperlink ref="H65322" r:id="rId2" display="http://vsolj.cetus-net.org/bulletin.html" xr:uid="{00000000-0004-0000-0000-000001000000}"/>
    <hyperlink ref="H65315" r:id="rId3" display="http://vsolj.cetus-net.org/bulletin.html" xr:uid="{00000000-0004-0000-0000-000002000000}"/>
    <hyperlink ref="AP2812" r:id="rId4" display="http://cdsbib.u-strasbg.fr/cgi-bin/cdsbib?1990RMxAA..21..381G" xr:uid="{00000000-0004-0000-0000-000003000000}"/>
    <hyperlink ref="AP2815" r:id="rId5" display="http://cdsbib.u-strasbg.fr/cgi-bin/cdsbib?1990RMxAA..21..381G" xr:uid="{00000000-0004-0000-0000-000004000000}"/>
    <hyperlink ref="AP2813" r:id="rId6" display="http://cdsbib.u-strasbg.fr/cgi-bin/cdsbib?1990RMxAA..21..381G" xr:uid="{00000000-0004-0000-0000-000005000000}"/>
    <hyperlink ref="AP2791" r:id="rId7" display="http://cdsbib.u-strasbg.fr/cgi-bin/cdsbib?1990RMxAA..21..381G" xr:uid="{00000000-0004-0000-0000-000006000000}"/>
    <hyperlink ref="I65322" r:id="rId8" display="http://vsolj.cetus-net.org/bulletin.html" xr:uid="{00000000-0004-0000-0000-000007000000}"/>
    <hyperlink ref="AQ2925" r:id="rId9" display="http://cdsbib.u-strasbg.fr/cgi-bin/cdsbib?1990RMxAA..21..381G" xr:uid="{00000000-0004-0000-0000-000008000000}"/>
    <hyperlink ref="AQ1194" r:id="rId10" display="http://cdsbib.u-strasbg.fr/cgi-bin/cdsbib?1990RMxAA..21..381G" xr:uid="{00000000-0004-0000-0000-000009000000}"/>
    <hyperlink ref="AQ2926" r:id="rId11" display="http://cdsbib.u-strasbg.fr/cgi-bin/cdsbib?1990RMxAA..21..381G" xr:uid="{00000000-0004-0000-0000-00000A000000}"/>
    <hyperlink ref="H65319" r:id="rId12" display="https://www.aavso.org/ejaavso" xr:uid="{00000000-0004-0000-0000-00000B000000}"/>
    <hyperlink ref="H65282" r:id="rId13" display="http://vsolj.cetus-net.org/bulletin.html" xr:uid="{00000000-0004-0000-0000-00000C000000}"/>
    <hyperlink ref="H65275" r:id="rId14" display="https://www.aavso.org/ejaavso" xr:uid="{00000000-0004-0000-0000-00000D000000}"/>
    <hyperlink ref="AP2133" r:id="rId15" display="http://cdsbib.u-strasbg.fr/cgi-bin/cdsbib?1990RMxAA..21..381G" xr:uid="{00000000-0004-0000-0000-00000E000000}"/>
    <hyperlink ref="AP2130" r:id="rId16" display="http://cdsbib.u-strasbg.fr/cgi-bin/cdsbib?1990RMxAA..21..381G" xr:uid="{00000000-0004-0000-0000-00000F000000}"/>
    <hyperlink ref="AP2132" r:id="rId17" display="http://cdsbib.u-strasbg.fr/cgi-bin/cdsbib?1990RMxAA..21..381G" xr:uid="{00000000-0004-0000-0000-000010000000}"/>
    <hyperlink ref="AP2108" r:id="rId18" display="http://cdsbib.u-strasbg.fr/cgi-bin/cdsbib?1990RMxAA..21..381G" xr:uid="{00000000-0004-0000-0000-000011000000}"/>
    <hyperlink ref="I65282" r:id="rId19" display="http://vsolj.cetus-net.org/bulletin.html" xr:uid="{00000000-0004-0000-0000-000012000000}"/>
    <hyperlink ref="AQ2269" r:id="rId20" display="http://cdsbib.u-strasbg.fr/cgi-bin/cdsbib?1990RMxAA..21..381G" xr:uid="{00000000-0004-0000-0000-000013000000}"/>
    <hyperlink ref="AQ3913" r:id="rId21" display="http://cdsbib.u-strasbg.fr/cgi-bin/cdsbib?1990RMxAA..21..381G" xr:uid="{00000000-0004-0000-0000-000014000000}"/>
    <hyperlink ref="AQ2270" r:id="rId22" display="http://cdsbib.u-strasbg.fr/cgi-bin/cdsbib?1990RMxAA..21..381G" xr:uid="{00000000-0004-0000-0000-000015000000}"/>
    <hyperlink ref="H65279" r:id="rId23" display="https://www.aavso.org/ejaavso" xr:uid="{00000000-0004-0000-0000-000016000000}"/>
    <hyperlink ref="H3120" r:id="rId24" display="http://vsolj.cetus-net.org/bulletin.html" xr:uid="{00000000-0004-0000-0000-000017000000}"/>
    <hyperlink ref="AP6358" r:id="rId25" display="http://cdsbib.u-strasbg.fr/cgi-bin/cdsbib?1990RMxAA..21..381G" xr:uid="{00000000-0004-0000-0000-000018000000}"/>
    <hyperlink ref="AP6361" r:id="rId26" display="http://cdsbib.u-strasbg.fr/cgi-bin/cdsbib?1990RMxAA..21..381G" xr:uid="{00000000-0004-0000-0000-000019000000}"/>
    <hyperlink ref="AP6359" r:id="rId27" display="http://cdsbib.u-strasbg.fr/cgi-bin/cdsbib?1990RMxAA..21..381G" xr:uid="{00000000-0004-0000-0000-00001A000000}"/>
    <hyperlink ref="AP6337" r:id="rId28" display="http://cdsbib.u-strasbg.fr/cgi-bin/cdsbib?1990RMxAA..21..381G" xr:uid="{00000000-0004-0000-0000-00001B000000}"/>
    <hyperlink ref="I3120" r:id="rId29" display="http://vsolj.cetus-net.org/bulletin.html" xr:uid="{00000000-0004-0000-0000-00001C000000}"/>
    <hyperlink ref="AQ6471" r:id="rId30" display="http://cdsbib.u-strasbg.fr/cgi-bin/cdsbib?1990RMxAA..21..381G" xr:uid="{00000000-0004-0000-0000-00001D000000}"/>
    <hyperlink ref="AQ1023" r:id="rId31" display="http://cdsbib.u-strasbg.fr/cgi-bin/cdsbib?1990RMxAA..21..381G" xr:uid="{00000000-0004-0000-0000-00001E000000}"/>
    <hyperlink ref="AQ6472" r:id="rId32" display="http://cdsbib.u-strasbg.fr/cgi-bin/cdsbib?1990RMxAA..21..381G" xr:uid="{00000000-0004-0000-0000-00001F000000}"/>
    <hyperlink ref="H65357" r:id="rId33" display="http://vsolj.cetus-net.org/bulletin.html" xr:uid="{00000000-0004-0000-0000-000020000000}"/>
    <hyperlink ref="H65350" r:id="rId34" display="https://www.aavso.org/ejaavso" xr:uid="{00000000-0004-0000-0000-000021000000}"/>
    <hyperlink ref="I65357" r:id="rId35" display="http://vsolj.cetus-net.org/bulletin.html" xr:uid="{00000000-0004-0000-0000-000022000000}"/>
    <hyperlink ref="AQ59007" r:id="rId36" display="http://cdsbib.u-strasbg.fr/cgi-bin/cdsbib?1990RMxAA..21..381G" xr:uid="{00000000-0004-0000-0000-000023000000}"/>
    <hyperlink ref="H65354" r:id="rId37" display="https://www.aavso.org/ejaavso" xr:uid="{00000000-0004-0000-0000-000024000000}"/>
    <hyperlink ref="AP6371" r:id="rId38" display="http://cdsbib.u-strasbg.fr/cgi-bin/cdsbib?1990RMxAA..21..381G" xr:uid="{00000000-0004-0000-0000-000025000000}"/>
    <hyperlink ref="AP6374" r:id="rId39" display="http://cdsbib.u-strasbg.fr/cgi-bin/cdsbib?1990RMxAA..21..381G" xr:uid="{00000000-0004-0000-0000-000026000000}"/>
    <hyperlink ref="AP6372" r:id="rId40" display="http://cdsbib.u-strasbg.fr/cgi-bin/cdsbib?1990RMxAA..21..381G" xr:uid="{00000000-0004-0000-0000-000027000000}"/>
    <hyperlink ref="AP6356" r:id="rId41" display="http://cdsbib.u-strasbg.fr/cgi-bin/cdsbib?1990RMxAA..21..381G" xr:uid="{00000000-0004-0000-0000-000028000000}"/>
    <hyperlink ref="AQ6585" r:id="rId42" display="http://cdsbib.u-strasbg.fr/cgi-bin/cdsbib?1990RMxAA..21..381G" xr:uid="{00000000-0004-0000-0000-000029000000}"/>
    <hyperlink ref="AQ6589" r:id="rId43" display="http://cdsbib.u-strasbg.fr/cgi-bin/cdsbib?1990RMxAA..21..381G" xr:uid="{00000000-0004-0000-0000-00002A000000}"/>
    <hyperlink ref="AQ1094" r:id="rId44" display="http://cdsbib.u-strasbg.fr/cgi-bin/cdsbib?1990RMxAA..21..381G" xr:uid="{00000000-0004-0000-0000-00002B000000}"/>
    <hyperlink ref="I5231" r:id="rId45" display="http://vsolj.cetus-net.org/bulletin.html" xr:uid="{00000000-0004-0000-0000-00002C000000}"/>
    <hyperlink ref="H5231" r:id="rId46" display="http://vsolj.cetus-net.org/bulletin.html" xr:uid="{00000000-0004-0000-0000-00002D000000}"/>
    <hyperlink ref="AQ2657" r:id="rId47" display="http://cdsbib.u-strasbg.fr/cgi-bin/cdsbib?1990RMxAA..21..381G" xr:uid="{00000000-0004-0000-0000-00002E000000}"/>
    <hyperlink ref="AQ2656" r:id="rId48" display="http://cdsbib.u-strasbg.fr/cgi-bin/cdsbib?1990RMxAA..21..381G" xr:uid="{00000000-0004-0000-0000-00002F000000}"/>
    <hyperlink ref="AP2411" r:id="rId49" display="http://cdsbib.u-strasbg.fr/cgi-bin/cdsbib?1990RMxAA..21..381G" xr:uid="{00000000-0004-0000-0000-000030000000}"/>
    <hyperlink ref="AP2437" r:id="rId50" display="http://cdsbib.u-strasbg.fr/cgi-bin/cdsbib?1990RMxAA..21..381G" xr:uid="{00000000-0004-0000-0000-000031000000}"/>
    <hyperlink ref="AP2438" r:id="rId51" display="http://cdsbib.u-strasbg.fr/cgi-bin/cdsbib?1990RMxAA..21..381G" xr:uid="{00000000-0004-0000-0000-000032000000}"/>
    <hyperlink ref="AP2434" r:id="rId52" display="http://cdsbib.u-strasbg.fr/cgi-bin/cdsbib?1990RMxAA..21..381G" xr:uid="{00000000-0004-0000-0000-000033000000}"/>
  </hyperlinks>
  <pageMargins left="0.75" right="0.75" top="1" bottom="1" header="0.5" footer="0.5"/>
  <pageSetup orientation="portrait" horizontalDpi="300" verticalDpi="30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2540"/>
  <sheetViews>
    <sheetView workbookViewId="0">
      <pane xSplit="14" ySplit="22" topLeftCell="O490" activePane="bottomRight" state="frozen"/>
      <selection pane="topRight" activeCell="O1" sqref="O1"/>
      <selection pane="bottomLeft" activeCell="A23" sqref="A23"/>
      <selection pane="bottomRight" activeCell="F18" sqref="F17:F18"/>
    </sheetView>
  </sheetViews>
  <sheetFormatPr defaultRowHeight="12.75"/>
  <cols>
    <col min="1" max="1" width="17.140625" style="1" customWidth="1"/>
    <col min="2" max="2" width="4.85546875" style="1" customWidth="1"/>
    <col min="3" max="3" width="13.28515625" style="1" customWidth="1"/>
    <col min="4" max="4" width="11.28515625" style="1" customWidth="1"/>
    <col min="5" max="5" width="11.7109375" style="1" customWidth="1"/>
    <col min="6" max="6" width="16.85546875" style="1" customWidth="1"/>
    <col min="7" max="7" width="9.5703125" style="1" customWidth="1"/>
    <col min="8" max="11" width="8.28515625" style="1" customWidth="1"/>
    <col min="12" max="15" width="7.140625" style="1" customWidth="1"/>
    <col min="16" max="16" width="10.140625" style="1" customWidth="1"/>
    <col min="17" max="18" width="10.7109375" style="1" customWidth="1"/>
    <col min="19" max="19" width="9.140625" style="99"/>
    <col min="20" max="20" width="11.42578125" style="1" bestFit="1" customWidth="1"/>
    <col min="21" max="21" width="10.7109375" style="1" customWidth="1"/>
    <col min="22" max="25" width="9.140625" style="1"/>
    <col min="26" max="26" width="10.28515625" style="7" customWidth="1"/>
    <col min="27" max="27" width="12.140625" style="7" customWidth="1"/>
    <col min="28" max="28" width="9.42578125" style="7" customWidth="1"/>
    <col min="29" max="31" width="10.42578125" style="7" customWidth="1"/>
    <col min="32" max="32" width="10.5703125" style="7" customWidth="1"/>
    <col min="33" max="33" width="10.28515625" style="7" customWidth="1"/>
    <col min="34" max="37" width="9.42578125" style="7" customWidth="1"/>
    <col min="38" max="52" width="10.28515625" style="7" customWidth="1"/>
    <col min="53" max="53" width="11.85546875" style="7" customWidth="1"/>
    <col min="54" max="54" width="14.7109375" style="7" customWidth="1"/>
    <col min="55" max="80" width="10.28515625" style="7" customWidth="1"/>
    <col min="81" max="16384" width="9.140625" style="1"/>
  </cols>
  <sheetData>
    <row r="1" spans="1:80" s="137" customFormat="1" ht="21" thickBot="1">
      <c r="A1" s="136" t="s">
        <v>143</v>
      </c>
      <c r="E1" s="158"/>
      <c r="F1" s="158"/>
      <c r="S1" s="138"/>
      <c r="Z1" s="139"/>
      <c r="AA1" s="140" t="s">
        <v>1496</v>
      </c>
      <c r="AB1" s="141"/>
      <c r="AC1" s="141" t="s">
        <v>1497</v>
      </c>
      <c r="AD1" s="141" t="s">
        <v>1498</v>
      </c>
      <c r="AE1" s="142"/>
      <c r="AF1" s="139"/>
      <c r="AG1" s="139"/>
      <c r="AH1" s="139"/>
      <c r="AI1" s="139"/>
      <c r="AJ1" s="139"/>
      <c r="AK1" s="139"/>
      <c r="AL1" s="139"/>
      <c r="AM1" s="143"/>
      <c r="AN1" s="139"/>
      <c r="AO1" s="139"/>
      <c r="AP1" s="139"/>
      <c r="AQ1" s="139"/>
      <c r="AR1" s="139"/>
      <c r="AS1" s="139"/>
      <c r="AT1" s="139"/>
      <c r="AU1" s="139"/>
      <c r="AV1" s="139"/>
      <c r="AW1" s="144" t="s">
        <v>18</v>
      </c>
      <c r="AX1" s="145" t="s">
        <v>1499</v>
      </c>
      <c r="AY1" s="146" t="s">
        <v>1500</v>
      </c>
      <c r="AZ1" s="147" t="s">
        <v>1501</v>
      </c>
      <c r="BA1" s="148" t="s">
        <v>1502</v>
      </c>
      <c r="BB1" s="147" t="s">
        <v>1503</v>
      </c>
      <c r="BC1" s="148" t="s">
        <v>1504</v>
      </c>
      <c r="BD1" s="147" t="s">
        <v>1505</v>
      </c>
      <c r="BE1" s="149" t="s">
        <v>1506</v>
      </c>
      <c r="BF1" s="148" t="s">
        <v>1507</v>
      </c>
      <c r="BG1" s="147" t="s">
        <v>1508</v>
      </c>
      <c r="BH1" s="149" t="s">
        <v>1509</v>
      </c>
      <c r="BI1" s="148" t="s">
        <v>1510</v>
      </c>
      <c r="BJ1" s="147" t="s">
        <v>1511</v>
      </c>
      <c r="BK1" s="149" t="s">
        <v>1512</v>
      </c>
      <c r="BL1" s="148" t="s">
        <v>1513</v>
      </c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</row>
    <row r="2" spans="1:80" s="137" customFormat="1" ht="12.95" customHeight="1" thickBot="1">
      <c r="A2" s="139" t="s">
        <v>32</v>
      </c>
      <c r="B2" s="137" t="s">
        <v>14</v>
      </c>
      <c r="D2" s="165"/>
      <c r="E2" s="229" t="s">
        <v>1577</v>
      </c>
      <c r="F2" s="239" t="s">
        <v>1580</v>
      </c>
      <c r="G2" s="167"/>
      <c r="S2" s="138"/>
      <c r="Z2" s="139"/>
      <c r="AA2" s="150" t="s">
        <v>1514</v>
      </c>
      <c r="AB2" s="151">
        <f>C7</f>
        <v>40872.29</v>
      </c>
      <c r="AC2" s="152" t="s">
        <v>1515</v>
      </c>
      <c r="AD2" s="151">
        <f>C8</f>
        <v>0.69566099999999997</v>
      </c>
      <c r="AE2" s="153" t="s">
        <v>1516</v>
      </c>
      <c r="AF2" s="154" t="s">
        <v>1557</v>
      </c>
      <c r="AG2" s="139"/>
      <c r="AH2" s="139"/>
      <c r="AI2" s="139"/>
      <c r="AJ2" s="139"/>
      <c r="AK2" s="139"/>
      <c r="AL2" s="155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>
        <v>-49000</v>
      </c>
      <c r="AX2" s="139">
        <f t="shared" ref="AX2:AX65" si="0">AB$3+AB$4*AW2+AB$5*AW2^2+AZ2</f>
        <v>3.1159030907610304E-2</v>
      </c>
      <c r="AY2" s="139">
        <f t="shared" ref="AY2:AY65" si="1">AB$3+AB$4*AW2+AB$5*AW2^2</f>
        <v>1.613860155173881E-2</v>
      </c>
      <c r="AZ2" s="156">
        <f t="shared" ref="AZ2:AZ65" si="2">$AB$6*($AB$11/BA2*BB2+$AB$12)</f>
        <v>1.5020429355871494E-2</v>
      </c>
      <c r="BA2" s="139">
        <f t="shared" ref="BA2:BA65" si="3">1+$AB$7*COS(BC2)</f>
        <v>1.0797801759788868</v>
      </c>
      <c r="BB2" s="139">
        <f t="shared" ref="BB2:BB65" si="4">SIN(BC2+RADIANS($AB$9))</f>
        <v>0.89704473400994122</v>
      </c>
      <c r="BC2" s="139">
        <f t="shared" ref="BC2:BC65" si="5">2*ATAN(BD2)</f>
        <v>1.7577769734276345</v>
      </c>
      <c r="BD2" s="139">
        <f t="shared" ref="BD2:BD65" si="6">SQRT((1+$AB$7)/(1-$AB$7))*TAN(BE2/2)</f>
        <v>1.2069298199230145</v>
      </c>
      <c r="BE2" s="139">
        <f t="shared" ref="BE2:BK17" si="7">$BL2+$AB$7*SIN(BF2)</f>
        <v>2.1768410714959705</v>
      </c>
      <c r="BF2" s="139">
        <f t="shared" si="7"/>
        <v>2.176918335686818</v>
      </c>
      <c r="BG2" s="139">
        <f t="shared" si="7"/>
        <v>2.1772342817432166</v>
      </c>
      <c r="BH2" s="139">
        <f t="shared" si="7"/>
        <v>2.1785247431064869</v>
      </c>
      <c r="BI2" s="139">
        <f t="shared" si="7"/>
        <v>2.1837708980755219</v>
      </c>
      <c r="BJ2" s="139">
        <f t="shared" si="7"/>
        <v>2.2047085320894029</v>
      </c>
      <c r="BK2" s="139">
        <f t="shared" si="7"/>
        <v>2.2829895739215638</v>
      </c>
      <c r="BL2" s="139">
        <f t="shared" ref="BL2:BL65" si="8">RADIANS($AB$9)+$AB$18*(AW2-AB$15)</f>
        <v>2.5295622672776079</v>
      </c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</row>
    <row r="3" spans="1:80" s="137" customFormat="1" ht="12.95" customHeight="1" thickBot="1">
      <c r="A3" s="139"/>
      <c r="C3" s="157" t="s">
        <v>182</v>
      </c>
      <c r="D3" s="237"/>
      <c r="E3" s="230" t="s">
        <v>157</v>
      </c>
      <c r="F3" s="240">
        <v>1</v>
      </c>
      <c r="G3" s="167"/>
      <c r="S3" s="138"/>
      <c r="Z3" s="139">
        <v>0.03</v>
      </c>
      <c r="AA3" s="159" t="s">
        <v>1517</v>
      </c>
      <c r="AB3" s="160">
        <f t="shared" ref="AB3:AB10" si="9">AC3*AD3</f>
        <v>-2.6768739280771045E-2</v>
      </c>
      <c r="AC3" s="161">
        <v>-2.6768739280771046</v>
      </c>
      <c r="AD3" s="139">
        <v>0.01</v>
      </c>
      <c r="AE3" s="162"/>
      <c r="AF3" s="163">
        <v>-2.6768739280771046</v>
      </c>
      <c r="AG3" s="161"/>
      <c r="AH3" s="161"/>
      <c r="AI3" s="161"/>
      <c r="AJ3" s="161"/>
      <c r="AK3" s="161"/>
      <c r="AL3" s="161"/>
      <c r="AM3" s="161"/>
      <c r="AN3" s="139"/>
      <c r="AO3" s="139"/>
      <c r="AP3" s="139"/>
      <c r="AQ3" s="139"/>
      <c r="AR3" s="139"/>
      <c r="AS3" s="139"/>
      <c r="AT3" s="139"/>
      <c r="AU3" s="139"/>
      <c r="AV3" s="139"/>
      <c r="AW3" s="139">
        <v>-48000</v>
      </c>
      <c r="AX3" s="139">
        <f>AB$3+AB$4*AW3+AB$5*AW3^2+AZ3</f>
        <v>2.5414818700859161E-2</v>
      </c>
      <c r="AY3" s="139">
        <f>AB$3+AB$4*AW3+AB$5*AW3^2</f>
        <v>1.3771463742532353E-2</v>
      </c>
      <c r="AZ3" s="156">
        <f>$AB$6*($AB$11/BA3*BB3+$AB$12)</f>
        <v>1.1643354958326807E-2</v>
      </c>
      <c r="BA3" s="139">
        <f>1+$AB$7*COS(BC3)</f>
        <v>1.164807693448221</v>
      </c>
      <c r="BB3" s="139">
        <f>SIN(BC3+RADIANS($AB$9))</f>
        <v>0.78696765982770811</v>
      </c>
      <c r="BC3" s="139">
        <f>2*ATAN(BD3)</f>
        <v>1.964934616119407</v>
      </c>
      <c r="BD3" s="139">
        <f>SQRT((1+$AB$7)/(1-$AB$7))*TAN(BE3/2)</f>
        <v>1.498939669764398</v>
      </c>
      <c r="BE3" s="139">
        <f t="shared" ref="BE3:BK3" si="10">$BL3+$AB$7*SIN(BF3)</f>
        <v>2.3435762669469642</v>
      </c>
      <c r="BF3" s="139">
        <f t="shared" si="10"/>
        <v>2.3437675124310715</v>
      </c>
      <c r="BG3" s="139">
        <f t="shared" si="10"/>
        <v>2.3444054775203895</v>
      </c>
      <c r="BH3" s="139">
        <f t="shared" si="10"/>
        <v>2.3465306239098362</v>
      </c>
      <c r="BI3" s="139">
        <f t="shared" si="10"/>
        <v>2.3535768436636286</v>
      </c>
      <c r="BJ3" s="139">
        <f t="shared" si="10"/>
        <v>2.376592429987936</v>
      </c>
      <c r="BK3" s="139">
        <f t="shared" si="10"/>
        <v>2.4485129870046061</v>
      </c>
      <c r="BL3" s="139">
        <f>RADIANS($AB$9)+$AB$18*(AW3-AB$15)</f>
        <v>2.6507947609446925</v>
      </c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</row>
    <row r="4" spans="1:80" s="137" customFormat="1" ht="12.95" customHeight="1" thickBot="1">
      <c r="A4" s="164" t="s">
        <v>33</v>
      </c>
      <c r="B4" s="165"/>
      <c r="C4" s="166">
        <v>40872.29</v>
      </c>
      <c r="D4" s="238">
        <v>0.69565759999999999</v>
      </c>
      <c r="E4" s="230" t="s">
        <v>158</v>
      </c>
      <c r="F4" s="241">
        <f ca="1">NOW()+15018.5+$C$5/24</f>
        <v>60676.829352083332</v>
      </c>
      <c r="G4" s="167"/>
      <c r="S4" s="138"/>
      <c r="Z4" s="139">
        <v>-2.5000000000000002E-6</v>
      </c>
      <c r="AA4" s="168" t="s">
        <v>1518</v>
      </c>
      <c r="AB4" s="169">
        <f t="shared" si="9"/>
        <v>6.4689022923096812E-7</v>
      </c>
      <c r="AC4" s="170">
        <v>0.64689022923096817</v>
      </c>
      <c r="AD4" s="171">
        <v>9.9999999999999995E-7</v>
      </c>
      <c r="AE4" s="162"/>
      <c r="AF4" s="172">
        <v>0.64689022923096817</v>
      </c>
      <c r="AG4" s="170"/>
      <c r="AH4" s="170"/>
      <c r="AI4" s="170"/>
      <c r="AJ4" s="170"/>
      <c r="AK4" s="170"/>
      <c r="AL4" s="170"/>
      <c r="AM4" s="170"/>
      <c r="AN4" s="139"/>
      <c r="AO4" s="139"/>
      <c r="AP4" s="139"/>
      <c r="AQ4" s="139"/>
      <c r="AR4" s="139"/>
      <c r="AS4" s="139"/>
      <c r="AT4" s="139"/>
      <c r="AU4" s="139"/>
      <c r="AV4" s="139"/>
      <c r="AW4" s="139">
        <v>-47000</v>
      </c>
      <c r="AX4" s="139">
        <f t="shared" si="0"/>
        <v>1.9108231811834017E-2</v>
      </c>
      <c r="AY4" s="139">
        <f t="shared" si="1"/>
        <v>1.1466470841334932E-2</v>
      </c>
      <c r="AZ4" s="156">
        <f t="shared" si="2"/>
        <v>7.6417609704990857E-3</v>
      </c>
      <c r="BA4" s="139">
        <f t="shared" si="3"/>
        <v>1.254609114223298</v>
      </c>
      <c r="BB4" s="139">
        <f t="shared" si="4"/>
        <v>0.61699597415192964</v>
      </c>
      <c r="BC4" s="139">
        <f t="shared" si="5"/>
        <v>2.2058936525711492</v>
      </c>
      <c r="BD4" s="139">
        <f t="shared" si="6"/>
        <v>1.9791655083868831</v>
      </c>
      <c r="BE4" s="139">
        <f t="shared" si="7"/>
        <v>2.5234181793380555</v>
      </c>
      <c r="BF4" s="139">
        <f t="shared" si="7"/>
        <v>2.5237532005771826</v>
      </c>
      <c r="BG4" s="139">
        <f t="shared" si="7"/>
        <v>2.5247105376993346</v>
      </c>
      <c r="BH4" s="139">
        <f t="shared" si="7"/>
        <v>2.5274425958010878</v>
      </c>
      <c r="BI4" s="139">
        <f t="shared" si="7"/>
        <v>2.5352106544759487</v>
      </c>
      <c r="BJ4" s="139">
        <f t="shared" si="7"/>
        <v>2.5570738419764001</v>
      </c>
      <c r="BK4" s="139">
        <f t="shared" si="7"/>
        <v>2.6170057600715735</v>
      </c>
      <c r="BL4" s="139">
        <f t="shared" si="8"/>
        <v>2.772027254611777</v>
      </c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</row>
    <row r="5" spans="1:80" s="137" customFormat="1" ht="12.95" customHeight="1">
      <c r="A5" s="173" t="s">
        <v>152</v>
      </c>
      <c r="B5" s="139"/>
      <c r="C5" s="174">
        <v>-9.5</v>
      </c>
      <c r="D5" s="139" t="s">
        <v>153</v>
      </c>
      <c r="E5" s="230" t="s">
        <v>159</v>
      </c>
      <c r="F5" s="241">
        <f ca="1">ROUND(2*($F$4-$C$7)/$C$8,0)/2+$F$3</f>
        <v>28469.5</v>
      </c>
      <c r="G5" s="167"/>
      <c r="S5" s="138"/>
      <c r="Z5" s="139">
        <v>3E-11</v>
      </c>
      <c r="AA5" s="168" t="s">
        <v>1519</v>
      </c>
      <c r="AB5" s="169">
        <f t="shared" si="9"/>
        <v>3.1072454004509495E-11</v>
      </c>
      <c r="AC5" s="170">
        <v>3.10724540045095</v>
      </c>
      <c r="AD5" s="139">
        <v>9.9999999999999994E-12</v>
      </c>
      <c r="AE5" s="162"/>
      <c r="AF5" s="172">
        <v>3.10724540045095</v>
      </c>
      <c r="AG5" s="170"/>
      <c r="AH5" s="170"/>
      <c r="AI5" s="170"/>
      <c r="AJ5" s="170"/>
      <c r="AK5" s="170"/>
      <c r="AL5" s="170"/>
      <c r="AM5" s="170"/>
      <c r="AN5" s="139"/>
      <c r="AO5" s="139"/>
      <c r="AP5" s="139"/>
      <c r="AQ5" s="139"/>
      <c r="AR5" s="139"/>
      <c r="AS5" s="139"/>
      <c r="AT5" s="139"/>
      <c r="AU5" s="139"/>
      <c r="AV5" s="139"/>
      <c r="AW5" s="139">
        <v>-46000</v>
      </c>
      <c r="AX5" s="139">
        <f t="shared" si="0"/>
        <v>1.2301428961044025E-2</v>
      </c>
      <c r="AY5" s="139">
        <f t="shared" si="1"/>
        <v>9.2236228481465121E-3</v>
      </c>
      <c r="AZ5" s="156">
        <f t="shared" si="2"/>
        <v>3.0778061128975123E-3</v>
      </c>
      <c r="BA5" s="139">
        <f t="shared" si="3"/>
        <v>1.3394921590505815</v>
      </c>
      <c r="BB5" s="139">
        <f t="shared" si="4"/>
        <v>0.37788581142361083</v>
      </c>
      <c r="BC5" s="139">
        <f t="shared" si="5"/>
        <v>2.4833016703842747</v>
      </c>
      <c r="BD5" s="139">
        <f t="shared" si="6"/>
        <v>2.9276542852431708</v>
      </c>
      <c r="BE5" s="139">
        <f t="shared" si="7"/>
        <v>2.7163793847080755</v>
      </c>
      <c r="BF5" s="139">
        <f t="shared" si="7"/>
        <v>2.7167880063460341</v>
      </c>
      <c r="BG5" s="139">
        <f t="shared" si="7"/>
        <v>2.7178327547009422</v>
      </c>
      <c r="BH5" s="139">
        <f t="shared" si="7"/>
        <v>2.7205016944392817</v>
      </c>
      <c r="BI5" s="139">
        <f t="shared" si="7"/>
        <v>2.7273054361885616</v>
      </c>
      <c r="BJ5" s="139">
        <f t="shared" si="7"/>
        <v>2.7445590658035477</v>
      </c>
      <c r="BK5" s="139">
        <f t="shared" si="7"/>
        <v>2.7877741441022454</v>
      </c>
      <c r="BL5" s="139">
        <f t="shared" si="8"/>
        <v>2.8932597482788611</v>
      </c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</row>
    <row r="6" spans="1:80" s="137" customFormat="1" ht="12.95" customHeight="1">
      <c r="A6" s="164" t="s">
        <v>34</v>
      </c>
      <c r="D6" s="165"/>
      <c r="E6" s="230" t="s">
        <v>160</v>
      </c>
      <c r="F6" s="241">
        <f ca="1">ROUND(2*($F$4-$C$15)/$C$16,0)/2+$F$3</f>
        <v>484.5</v>
      </c>
      <c r="G6" s="167"/>
      <c r="S6" s="138"/>
      <c r="Z6" s="139"/>
      <c r="AA6" s="168" t="s">
        <v>1520</v>
      </c>
      <c r="AB6" s="169">
        <f t="shared" si="9"/>
        <v>2.6681546909617083E-2</v>
      </c>
      <c r="AC6" s="170">
        <v>2.6681546909617082</v>
      </c>
      <c r="AD6" s="139">
        <v>0.01</v>
      </c>
      <c r="AE6" s="162" t="s">
        <v>1516</v>
      </c>
      <c r="AF6" s="172">
        <v>2.6681546909617082</v>
      </c>
      <c r="AG6" s="170"/>
      <c r="AH6" s="170"/>
      <c r="AI6" s="170"/>
      <c r="AJ6" s="170"/>
      <c r="AK6" s="170"/>
      <c r="AL6" s="170"/>
      <c r="AM6" s="170"/>
      <c r="AN6" s="139"/>
      <c r="AO6" s="139"/>
      <c r="AP6" s="139"/>
      <c r="AQ6" s="139"/>
      <c r="AR6" s="139"/>
      <c r="AS6" s="139"/>
      <c r="AT6" s="139"/>
      <c r="AU6" s="139"/>
      <c r="AV6" s="139"/>
      <c r="AW6" s="139">
        <v>-45000</v>
      </c>
      <c r="AX6" s="139">
        <f t="shared" si="0"/>
        <v>5.1720356784158818E-3</v>
      </c>
      <c r="AY6" s="139">
        <f t="shared" si="1"/>
        <v>7.0429197629671147E-3</v>
      </c>
      <c r="AZ6" s="139">
        <f t="shared" si="2"/>
        <v>-1.8708840845512327E-3</v>
      </c>
      <c r="BA6" s="139">
        <f t="shared" si="3"/>
        <v>1.403488057857835</v>
      </c>
      <c r="BB6" s="139">
        <f t="shared" si="4"/>
        <v>7.6860604774441094E-2</v>
      </c>
      <c r="BC6" s="139">
        <f t="shared" si="5"/>
        <v>2.7938769112831996</v>
      </c>
      <c r="BD6" s="139">
        <f t="shared" si="6"/>
        <v>5.6937549723909759</v>
      </c>
      <c r="BE6" s="139">
        <f t="shared" si="7"/>
        <v>2.920503605797419</v>
      </c>
      <c r="BF6" s="139">
        <f t="shared" si="7"/>
        <v>2.9208035276604982</v>
      </c>
      <c r="BG6" s="139">
        <f t="shared" si="7"/>
        <v>2.9215196940749513</v>
      </c>
      <c r="BH6" s="139">
        <f t="shared" si="7"/>
        <v>2.9232293240489167</v>
      </c>
      <c r="BI6" s="139">
        <f t="shared" si="7"/>
        <v>2.9273079362794023</v>
      </c>
      <c r="BJ6" s="139">
        <f t="shared" si="7"/>
        <v>2.937023693558265</v>
      </c>
      <c r="BK6" s="139">
        <f t="shared" si="7"/>
        <v>2.960090985642565</v>
      </c>
      <c r="BL6" s="139">
        <f t="shared" si="8"/>
        <v>3.0144922419459457</v>
      </c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</row>
    <row r="7" spans="1:80" s="137" customFormat="1" ht="12.95" customHeight="1">
      <c r="A7" s="139" t="s">
        <v>15</v>
      </c>
      <c r="C7" s="137">
        <v>40872.29</v>
      </c>
      <c r="D7" s="165"/>
      <c r="E7" s="230" t="s">
        <v>1578</v>
      </c>
      <c r="F7" s="242">
        <f ca="1">+$C$15+$C$16*$F$6-15018.5-$C$5/24</f>
        <v>45659.313651526383</v>
      </c>
      <c r="G7" s="167"/>
      <c r="S7" s="138"/>
      <c r="Z7" s="139"/>
      <c r="AA7" s="175" t="s">
        <v>1521</v>
      </c>
      <c r="AB7" s="176">
        <f t="shared" si="9"/>
        <v>-0.42917251882722168</v>
      </c>
      <c r="AC7" s="170">
        <v>-0.42917251882722168</v>
      </c>
      <c r="AD7" s="139">
        <v>1</v>
      </c>
      <c r="AE7" s="162"/>
      <c r="AF7" s="172">
        <v>-0.42917251882722168</v>
      </c>
      <c r="AG7" s="170"/>
      <c r="AH7" s="170"/>
      <c r="AI7" s="170"/>
      <c r="AJ7" s="170"/>
      <c r="AK7" s="170"/>
      <c r="AL7" s="170"/>
      <c r="AM7" s="170"/>
      <c r="AN7" s="139"/>
      <c r="AO7" s="139"/>
      <c r="AP7" s="139"/>
      <c r="AQ7" s="139"/>
      <c r="AR7" s="139"/>
      <c r="AS7" s="139"/>
      <c r="AT7" s="139"/>
      <c r="AU7" s="139"/>
      <c r="AV7" s="139"/>
      <c r="AW7" s="139">
        <v>-44000</v>
      </c>
      <c r="AX7" s="139">
        <f t="shared" si="0"/>
        <v>-1.9736810749095375E-3</v>
      </c>
      <c r="AY7" s="139">
        <f t="shared" si="1"/>
        <v>4.9243615857967396E-3</v>
      </c>
      <c r="AZ7" s="139">
        <f t="shared" si="2"/>
        <v>-6.8980426607062771E-3</v>
      </c>
      <c r="BA7" s="139">
        <f t="shared" si="3"/>
        <v>1.4291158808721247</v>
      </c>
      <c r="BB7" s="139">
        <f t="shared" si="4"/>
        <v>-0.25179332948282496</v>
      </c>
      <c r="BC7" s="139">
        <f t="shared" si="5"/>
        <v>3.1253462362963371</v>
      </c>
      <c r="BD7" s="139">
        <f t="shared" si="6"/>
        <v>123.10135660491552</v>
      </c>
      <c r="BE7" s="139">
        <f t="shared" si="7"/>
        <v>3.1313249470096829</v>
      </c>
      <c r="BF7" s="139">
        <f t="shared" si="7"/>
        <v>3.1313406791900111</v>
      </c>
      <c r="BG7" s="139">
        <f t="shared" si="7"/>
        <v>3.1313773381172965</v>
      </c>
      <c r="BH7" s="139">
        <f t="shared" si="7"/>
        <v>3.1314627602320351</v>
      </c>
      <c r="BI7" s="139">
        <f t="shared" si="7"/>
        <v>3.1316618093519089</v>
      </c>
      <c r="BJ7" s="139">
        <f t="shared" si="7"/>
        <v>3.1321256286215529</v>
      </c>
      <c r="BK7" s="139">
        <f t="shared" si="7"/>
        <v>3.1332064009268059</v>
      </c>
      <c r="BL7" s="139">
        <f t="shared" si="8"/>
        <v>3.1357247356130298</v>
      </c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</row>
    <row r="8" spans="1:80" s="137" customFormat="1" ht="12.95" customHeight="1">
      <c r="A8" s="139" t="s">
        <v>23</v>
      </c>
      <c r="C8" s="137">
        <v>0.69566099999999997</v>
      </c>
      <c r="D8" s="177" t="s">
        <v>139</v>
      </c>
      <c r="E8" s="231" t="s">
        <v>1579</v>
      </c>
      <c r="F8" s="243">
        <f ca="1">+($C$15+$C$16*$F$6)-($C$16/2)-15018.5-$C$5/24</f>
        <v>45658.965819389559</v>
      </c>
      <c r="G8" s="167"/>
      <c r="S8" s="138"/>
      <c r="Z8" s="139"/>
      <c r="AA8" s="168" t="s">
        <v>1522</v>
      </c>
      <c r="AB8" s="176">
        <f t="shared" si="9"/>
        <v>98.713724126206714</v>
      </c>
      <c r="AC8" s="170">
        <v>9.871372412620671</v>
      </c>
      <c r="AD8" s="139">
        <v>10</v>
      </c>
      <c r="AE8" s="162" t="s">
        <v>1523</v>
      </c>
      <c r="AF8" s="172">
        <v>9.871372412620671</v>
      </c>
      <c r="AG8" s="170"/>
      <c r="AH8" s="170"/>
      <c r="AI8" s="170"/>
      <c r="AJ8" s="170"/>
      <c r="AK8" s="170"/>
      <c r="AL8" s="170"/>
      <c r="AM8" s="170"/>
      <c r="AN8" s="139"/>
      <c r="AO8" s="139"/>
      <c r="AP8" s="139"/>
      <c r="AQ8" s="139"/>
      <c r="AR8" s="139"/>
      <c r="AS8" s="139"/>
      <c r="AT8" s="139"/>
      <c r="AU8" s="139"/>
      <c r="AV8" s="139"/>
      <c r="AW8" s="139">
        <v>-43000</v>
      </c>
      <c r="AX8" s="139">
        <f t="shared" si="0"/>
        <v>-8.7587980453507214E-3</v>
      </c>
      <c r="AY8" s="139">
        <f t="shared" si="1"/>
        <v>2.8679483166353797E-3</v>
      </c>
      <c r="AZ8" s="139">
        <f t="shared" si="2"/>
        <v>-1.1626746361986101E-2</v>
      </c>
      <c r="BA8" s="139">
        <f t="shared" si="3"/>
        <v>1.4078869720189175</v>
      </c>
      <c r="BB8" s="139">
        <f t="shared" si="4"/>
        <v>-0.55390366128104573</v>
      </c>
      <c r="BC8" s="139">
        <f t="shared" si="5"/>
        <v>-2.8253263200599643</v>
      </c>
      <c r="BD8" s="139">
        <f t="shared" si="6"/>
        <v>-6.2709849255647692</v>
      </c>
      <c r="BE8" s="139">
        <f t="shared" si="7"/>
        <v>3.3424743922362503</v>
      </c>
      <c r="BF8" s="139">
        <f t="shared" si="7"/>
        <v>3.3421959601378206</v>
      </c>
      <c r="BG8" s="139">
        <f t="shared" si="7"/>
        <v>3.341533963454046</v>
      </c>
      <c r="BH8" s="139">
        <f t="shared" si="7"/>
        <v>3.3399603643390354</v>
      </c>
      <c r="BI8" s="139">
        <f t="shared" si="7"/>
        <v>3.3362218299541242</v>
      </c>
      <c r="BJ8" s="139">
        <f t="shared" si="7"/>
        <v>3.3273508066201805</v>
      </c>
      <c r="BK8" s="139">
        <f t="shared" si="7"/>
        <v>3.3063587836653943</v>
      </c>
      <c r="BL8" s="139">
        <f t="shared" si="8"/>
        <v>3.2569572292801143</v>
      </c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</row>
    <row r="9" spans="1:80" s="137" customFormat="1" ht="12.95" customHeight="1">
      <c r="A9" s="173" t="s">
        <v>154</v>
      </c>
      <c r="B9" s="174">
        <v>400</v>
      </c>
      <c r="C9" s="173" t="str">
        <f>"F"&amp;B9</f>
        <v>F400</v>
      </c>
      <c r="D9" s="173" t="str">
        <f>"G"&amp;B9</f>
        <v>G400</v>
      </c>
      <c r="E9" s="193"/>
      <c r="F9" s="193"/>
      <c r="S9" s="138"/>
      <c r="Z9" s="139"/>
      <c r="AA9" s="178" t="s">
        <v>1524</v>
      </c>
      <c r="AB9" s="176">
        <f t="shared" si="9"/>
        <v>15.514508737577311</v>
      </c>
      <c r="AC9" s="170">
        <v>1.5514508737577311</v>
      </c>
      <c r="AD9" s="139">
        <v>10</v>
      </c>
      <c r="AE9" s="162" t="s">
        <v>1525</v>
      </c>
      <c r="AF9" s="172">
        <v>1.5514508737577311</v>
      </c>
      <c r="AG9" s="170"/>
      <c r="AH9" s="170"/>
      <c r="AI9" s="170"/>
      <c r="AJ9" s="170"/>
      <c r="AK9" s="170"/>
      <c r="AL9" s="170"/>
      <c r="AM9" s="170"/>
      <c r="AN9" s="139"/>
      <c r="AO9" s="139"/>
      <c r="AP9" s="139"/>
      <c r="AQ9" s="139"/>
      <c r="AR9" s="139"/>
      <c r="AS9" s="139"/>
      <c r="AT9" s="139"/>
      <c r="AU9" s="139"/>
      <c r="AV9" s="139"/>
      <c r="AW9" s="139">
        <v>-42000</v>
      </c>
      <c r="AX9" s="139">
        <f t="shared" si="0"/>
        <v>-1.485189249365854E-2</v>
      </c>
      <c r="AY9" s="139">
        <f t="shared" si="1"/>
        <v>8.7367995548304905E-4</v>
      </c>
      <c r="AZ9" s="139">
        <f t="shared" si="2"/>
        <v>-1.5725572449141589E-2</v>
      </c>
      <c r="BA9" s="139">
        <f t="shared" si="3"/>
        <v>1.3468960867296285</v>
      </c>
      <c r="BB9" s="139">
        <f t="shared" si="4"/>
        <v>-0.78353365103184003</v>
      </c>
      <c r="BC9" s="139">
        <f t="shared" si="5"/>
        <v>-2.5120392529243052</v>
      </c>
      <c r="BD9" s="139">
        <f t="shared" si="6"/>
        <v>-3.0712299369459082</v>
      </c>
      <c r="BE9" s="139">
        <f t="shared" si="7"/>
        <v>3.5474818046809111</v>
      </c>
      <c r="BF9" s="139">
        <f t="shared" si="7"/>
        <v>3.5470745292102706</v>
      </c>
      <c r="BG9" s="139">
        <f t="shared" si="7"/>
        <v>3.546042038694639</v>
      </c>
      <c r="BH9" s="139">
        <f t="shared" si="7"/>
        <v>3.5434265955138491</v>
      </c>
      <c r="BI9" s="139">
        <f t="shared" si="7"/>
        <v>3.536814242782202</v>
      </c>
      <c r="BJ9" s="139">
        <f t="shared" si="7"/>
        <v>3.5201770655682014</v>
      </c>
      <c r="BK9" s="139">
        <f t="shared" si="7"/>
        <v>3.4787859849114633</v>
      </c>
      <c r="BL9" s="139">
        <f t="shared" si="8"/>
        <v>3.3781897229471989</v>
      </c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</row>
    <row r="10" spans="1:80" s="137" customFormat="1" ht="12.95" customHeight="1" thickBot="1">
      <c r="A10" s="139"/>
      <c r="C10" s="179" t="s">
        <v>40</v>
      </c>
      <c r="D10" s="179" t="s">
        <v>41</v>
      </c>
      <c r="E10" s="158"/>
      <c r="S10" s="138"/>
      <c r="Z10" s="139">
        <f>Y10/AD10</f>
        <v>0</v>
      </c>
      <c r="AA10" s="180" t="s">
        <v>1526</v>
      </c>
      <c r="AB10" s="181">
        <f t="shared" si="9"/>
        <v>-6176.5353161387075</v>
      </c>
      <c r="AC10" s="182">
        <v>-0.61765353161387071</v>
      </c>
      <c r="AD10" s="139">
        <v>10000</v>
      </c>
      <c r="AE10" s="162" t="s">
        <v>1527</v>
      </c>
      <c r="AF10" s="183">
        <v>-0.61765353161387071</v>
      </c>
      <c r="AG10" s="182"/>
      <c r="AH10" s="182"/>
      <c r="AI10" s="182"/>
      <c r="AJ10" s="182"/>
      <c r="AK10" s="182"/>
      <c r="AL10" s="182"/>
      <c r="AM10" s="182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>
        <v>-41000</v>
      </c>
      <c r="AX10" s="139">
        <f t="shared" si="0"/>
        <v>-2.0061277901388012E-2</v>
      </c>
      <c r="AY10" s="139">
        <f t="shared" si="1"/>
        <v>-1.0584434976602733E-3</v>
      </c>
      <c r="AZ10" s="139">
        <f t="shared" si="2"/>
        <v>-1.9002834403727738E-2</v>
      </c>
      <c r="BA10" s="139">
        <f t="shared" si="3"/>
        <v>1.2632524673056851</v>
      </c>
      <c r="BB10" s="139">
        <f t="shared" si="4"/>
        <v>-0.92507114914143362</v>
      </c>
      <c r="BC10" s="139">
        <f t="shared" si="5"/>
        <v>-2.2311490254002728</v>
      </c>
      <c r="BD10" s="139">
        <f t="shared" si="6"/>
        <v>-2.042852114878845</v>
      </c>
      <c r="BE10" s="139">
        <f t="shared" si="7"/>
        <v>3.7416477345671484</v>
      </c>
      <c r="BF10" s="139">
        <f t="shared" si="7"/>
        <v>3.7413004431842865</v>
      </c>
      <c r="BG10" s="139">
        <f t="shared" si="7"/>
        <v>3.7403205035355866</v>
      </c>
      <c r="BH10" s="139">
        <f t="shared" si="7"/>
        <v>3.7375589657468673</v>
      </c>
      <c r="BI10" s="139">
        <f t="shared" si="7"/>
        <v>3.7298043732643786</v>
      </c>
      <c r="BJ10" s="139">
        <f t="shared" si="7"/>
        <v>3.7082388780109525</v>
      </c>
      <c r="BK10" s="139">
        <f t="shared" si="7"/>
        <v>3.6497365008932552</v>
      </c>
      <c r="BL10" s="139">
        <f t="shared" si="8"/>
        <v>3.499422216614283</v>
      </c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</row>
    <row r="11" spans="1:80" s="137" customFormat="1" ht="12.95" customHeight="1">
      <c r="A11" s="139" t="s">
        <v>35</v>
      </c>
      <c r="C11" s="184">
        <f ca="1">INTERCEPT(INDIRECT(D9):G547,INDIRECT(C9):F547)</f>
        <v>-8.6220456449134245E-2</v>
      </c>
      <c r="D11" s="165">
        <f>+E11*F11</f>
        <v>-7.2401656769269917E-3</v>
      </c>
      <c r="E11" s="185">
        <v>-7240.1656769269921</v>
      </c>
      <c r="F11" s="167">
        <v>9.9999999999999995E-7</v>
      </c>
      <c r="S11" s="138"/>
      <c r="Z11" s="139"/>
      <c r="AA11" s="186" t="s">
        <v>1528</v>
      </c>
      <c r="AB11" s="187">
        <f>1-AB7^2</f>
        <v>0.81581094908349805</v>
      </c>
      <c r="AC11" s="187">
        <f>SUM(AE21:AE1950)</f>
        <v>4.51508261366604E-3</v>
      </c>
      <c r="AD11" s="186" t="s">
        <v>1529</v>
      </c>
      <c r="AE11" s="162"/>
      <c r="AF11" s="187">
        <v>4.0299787161551049E-3</v>
      </c>
      <c r="AG11" s="187"/>
      <c r="AH11" s="187"/>
      <c r="AI11" s="187"/>
      <c r="AJ11" s="187"/>
      <c r="AK11" s="187"/>
      <c r="AL11" s="187"/>
      <c r="AM11" s="187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>
        <v>-40000</v>
      </c>
      <c r="AX11" s="139">
        <f t="shared" si="0"/>
        <v>-2.434680257880115E-2</v>
      </c>
      <c r="AY11" s="139">
        <f t="shared" si="1"/>
        <v>-2.9284220427945803E-3</v>
      </c>
      <c r="AZ11" s="139">
        <f t="shared" si="2"/>
        <v>-2.141838053600657E-2</v>
      </c>
      <c r="BA11" s="139">
        <f t="shared" si="3"/>
        <v>1.1733979659877671</v>
      </c>
      <c r="BB11" s="139">
        <f t="shared" si="4"/>
        <v>-0.98948604716658795</v>
      </c>
      <c r="BC11" s="139">
        <f t="shared" si="5"/>
        <v>-1.9867129591688313</v>
      </c>
      <c r="BD11" s="139">
        <f t="shared" si="6"/>
        <v>-1.534882945503615</v>
      </c>
      <c r="BE11" s="139">
        <f t="shared" si="7"/>
        <v>3.9227836030050982</v>
      </c>
      <c r="BF11" s="139">
        <f t="shared" si="7"/>
        <v>3.9225786753181082</v>
      </c>
      <c r="BG11" s="139">
        <f t="shared" si="7"/>
        <v>3.9219065791999475</v>
      </c>
      <c r="BH11" s="139">
        <f t="shared" si="7"/>
        <v>3.9197054522717329</v>
      </c>
      <c r="BI11" s="139">
        <f t="shared" si="7"/>
        <v>3.9125298570235487</v>
      </c>
      <c r="BJ11" s="139">
        <f t="shared" si="7"/>
        <v>3.8894755269431229</v>
      </c>
      <c r="BK11" s="139">
        <f t="shared" si="7"/>
        <v>3.8184805045825341</v>
      </c>
      <c r="BL11" s="139">
        <f t="shared" si="8"/>
        <v>3.6206547102813675</v>
      </c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</row>
    <row r="12" spans="1:80" s="137" customFormat="1" ht="12.95" customHeight="1">
      <c r="A12" s="139" t="s">
        <v>36</v>
      </c>
      <c r="C12" s="157">
        <f ca="1">SLOPE(INDIRECT(D9):G547,INDIRECT(C9):F547)</f>
        <v>3.2736489751288521E-6</v>
      </c>
      <c r="D12" s="165">
        <f>+E12*F12</f>
        <v>1.2100933119598921E-7</v>
      </c>
      <c r="E12" s="188">
        <v>0.12100933119598922</v>
      </c>
      <c r="F12" s="167">
        <v>9.9999999999999995E-7</v>
      </c>
      <c r="S12" s="138"/>
      <c r="Z12" s="139"/>
      <c r="AA12" s="189" t="s">
        <v>1530</v>
      </c>
      <c r="AB12" s="187">
        <f>AB7*SIN(RADIANS(AB9))</f>
        <v>-0.1147960880803526</v>
      </c>
      <c r="AC12" s="139"/>
      <c r="AD12" s="139"/>
      <c r="AE12" s="162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>
        <v>-39000</v>
      </c>
      <c r="AX12" s="139">
        <f t="shared" si="0"/>
        <v>-2.7769680095095249E-2</v>
      </c>
      <c r="AY12" s="139">
        <f t="shared" si="1"/>
        <v>-4.7362556799198582E-3</v>
      </c>
      <c r="AZ12" s="139">
        <f t="shared" si="2"/>
        <v>-2.3033424415175391E-2</v>
      </c>
      <c r="BA12" s="139">
        <f t="shared" si="3"/>
        <v>1.0876552175097058</v>
      </c>
      <c r="BB12" s="139">
        <f t="shared" si="4"/>
        <v>-0.99788242322031395</v>
      </c>
      <c r="BC12" s="139">
        <f t="shared" si="5"/>
        <v>-1.7764860392041446</v>
      </c>
      <c r="BD12" s="139">
        <f t="shared" si="6"/>
        <v>-1.2301740211463186</v>
      </c>
      <c r="BE12" s="139">
        <f t="shared" si="7"/>
        <v>4.0907511654910316</v>
      </c>
      <c r="BF12" s="139">
        <f t="shared" si="7"/>
        <v>4.0906654494081334</v>
      </c>
      <c r="BG12" s="139">
        <f t="shared" si="7"/>
        <v>4.090322620412107</v>
      </c>
      <c r="BH12" s="139">
        <f t="shared" si="7"/>
        <v>4.0889530810641848</v>
      </c>
      <c r="BI12" s="139">
        <f t="shared" si="7"/>
        <v>4.083507821946343</v>
      </c>
      <c r="BJ12" s="139">
        <f t="shared" si="7"/>
        <v>4.0622478041374634</v>
      </c>
      <c r="BK12" s="139">
        <f t="shared" si="7"/>
        <v>3.9843205590630215</v>
      </c>
      <c r="BL12" s="139">
        <f t="shared" si="8"/>
        <v>3.7418872039484516</v>
      </c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</row>
    <row r="13" spans="1:80" s="137" customFormat="1" ht="12.95" customHeight="1" thickBot="1">
      <c r="A13" s="139" t="s">
        <v>37</v>
      </c>
      <c r="D13" s="165">
        <f>+E13*F13</f>
        <v>1.0180353300985741E-10</v>
      </c>
      <c r="E13" s="190">
        <v>1.0180353300985741</v>
      </c>
      <c r="F13" s="167">
        <v>1E-10</v>
      </c>
      <c r="S13" s="138"/>
      <c r="Z13" s="139"/>
      <c r="AA13" s="191" t="s">
        <v>1531</v>
      </c>
      <c r="AB13" s="192">
        <f>AB6*86400*300000/149600000</f>
        <v>4.6228990367464888</v>
      </c>
      <c r="AC13" s="139" t="s">
        <v>1532</v>
      </c>
      <c r="AD13" s="139"/>
      <c r="AE13" s="162"/>
      <c r="AF13" s="139"/>
      <c r="AG13" s="139"/>
      <c r="AH13" s="139"/>
      <c r="AI13" s="139"/>
      <c r="AJ13" s="139"/>
      <c r="AK13" s="139"/>
      <c r="AL13" s="155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>
        <v>-38000</v>
      </c>
      <c r="AX13" s="139">
        <f t="shared" si="0"/>
        <v>-3.0434573266008166E-2</v>
      </c>
      <c r="AY13" s="139">
        <f t="shared" si="1"/>
        <v>-6.4819444090361208E-3</v>
      </c>
      <c r="AZ13" s="139">
        <f t="shared" si="2"/>
        <v>-2.3952628856972046E-2</v>
      </c>
      <c r="BA13" s="139">
        <f t="shared" si="3"/>
        <v>1.0106290448998112</v>
      </c>
      <c r="BB13" s="139">
        <f t="shared" si="4"/>
        <v>-0.96989176114174591</v>
      </c>
      <c r="BC13" s="139">
        <f t="shared" si="5"/>
        <v>-1.5955652281770123</v>
      </c>
      <c r="BD13" s="139">
        <f t="shared" si="6"/>
        <v>-1.0250807955231611</v>
      </c>
      <c r="BE13" s="139">
        <f t="shared" si="7"/>
        <v>4.2465587821061384</v>
      </c>
      <c r="BF13" s="139">
        <f t="shared" si="7"/>
        <v>4.2465345892407536</v>
      </c>
      <c r="BG13" s="139">
        <f t="shared" si="7"/>
        <v>4.2464091091858958</v>
      </c>
      <c r="BH13" s="139">
        <f t="shared" si="7"/>
        <v>4.2457587889960857</v>
      </c>
      <c r="BI13" s="139">
        <f t="shared" si="7"/>
        <v>4.2424017575992012</v>
      </c>
      <c r="BJ13" s="139">
        <f t="shared" si="7"/>
        <v>4.2254129322617553</v>
      </c>
      <c r="BK13" s="139">
        <f t="shared" si="7"/>
        <v>4.1466018554338495</v>
      </c>
      <c r="BL13" s="139">
        <f t="shared" si="8"/>
        <v>3.8631196976155362</v>
      </c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</row>
    <row r="14" spans="1:80" s="137" customFormat="1" ht="12.95" customHeight="1">
      <c r="A14" s="139" t="s">
        <v>38</v>
      </c>
      <c r="C14" s="177"/>
      <c r="E14" s="193">
        <f>SUM(T21:T547)</f>
        <v>3.8318535417737672E-2</v>
      </c>
      <c r="R14" s="137" t="s">
        <v>177</v>
      </c>
      <c r="S14" s="138">
        <v>0.2</v>
      </c>
      <c r="Z14" s="139"/>
      <c r="AA14" s="191" t="s">
        <v>1533</v>
      </c>
      <c r="AB14" s="187">
        <f>2*AB5*365.24/C8</f>
        <v>3.2627682450524176E-8</v>
      </c>
      <c r="AC14" s="139" t="s">
        <v>1534</v>
      </c>
      <c r="AD14" s="139"/>
      <c r="AE14" s="162"/>
      <c r="AF14" s="139"/>
      <c r="AG14" s="139"/>
      <c r="AH14" s="139"/>
      <c r="AI14" s="139"/>
      <c r="AJ14" s="139"/>
      <c r="AK14" s="139"/>
      <c r="AL14" s="155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>
        <v>-37000</v>
      </c>
      <c r="AX14" s="139">
        <f t="shared" si="0"/>
        <v>-3.2452536378707195E-2</v>
      </c>
      <c r="AY14" s="139">
        <f t="shared" si="1"/>
        <v>-8.1654882301433682E-3</v>
      </c>
      <c r="AZ14" s="139">
        <f t="shared" si="2"/>
        <v>-2.4287048148563823E-2</v>
      </c>
      <c r="BA14" s="139">
        <f t="shared" si="3"/>
        <v>0.94347239334412925</v>
      </c>
      <c r="BB14" s="139">
        <f t="shared" si="4"/>
        <v>-0.91993717517365803</v>
      </c>
      <c r="BC14" s="139">
        <f t="shared" si="5"/>
        <v>-1.4386994738628107</v>
      </c>
      <c r="BD14" s="139">
        <f t="shared" si="6"/>
        <v>-0.87591807878507089</v>
      </c>
      <c r="BE14" s="139">
        <f t="shared" si="7"/>
        <v>4.3916355874047097</v>
      </c>
      <c r="BF14" s="139">
        <f t="shared" si="7"/>
        <v>4.3916316479338811</v>
      </c>
      <c r="BG14" s="139">
        <f t="shared" si="7"/>
        <v>4.39160253518898</v>
      </c>
      <c r="BH14" s="139">
        <f t="shared" si="7"/>
        <v>4.3913874706207059</v>
      </c>
      <c r="BI14" s="139">
        <f t="shared" si="7"/>
        <v>4.3898030125653351</v>
      </c>
      <c r="BJ14" s="139">
        <f t="shared" si="7"/>
        <v>4.3783532582746805</v>
      </c>
      <c r="BK14" s="139">
        <f t="shared" si="7"/>
        <v>4.3047218249624875</v>
      </c>
      <c r="BL14" s="139">
        <f t="shared" si="8"/>
        <v>3.9843521912826203</v>
      </c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</row>
    <row r="15" spans="1:80" s="137" customFormat="1" ht="12.95" customHeight="1">
      <c r="A15" s="194" t="s">
        <v>39</v>
      </c>
      <c r="B15" s="139"/>
      <c r="C15" s="195">
        <f ca="1">(C7+C11)+(C8+C12)*INT(MAX(F21:F3525))</f>
        <v>60340.368477610122</v>
      </c>
      <c r="D15" s="187">
        <f>+C7+INT(MAX(F21:F1580))*C8+D11+D12*INT(MAX(F21:F4015))+D13*INT(MAX(F21:F4042)^2)</f>
        <v>60340.438959758278</v>
      </c>
      <c r="E15" s="196"/>
      <c r="F15" s="174"/>
      <c r="R15" s="137" t="s">
        <v>149</v>
      </c>
      <c r="S15" s="138">
        <v>0.1</v>
      </c>
      <c r="Z15" s="139"/>
      <c r="AA15" s="189" t="s">
        <v>1535</v>
      </c>
      <c r="AB15" s="197">
        <f>(AB10-AB2)/AD2</f>
        <v>-67631.828313127684</v>
      </c>
      <c r="AC15" s="139" t="s">
        <v>1536</v>
      </c>
      <c r="AD15" s="139"/>
      <c r="AE15" s="162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>
        <v>-36000</v>
      </c>
      <c r="AX15" s="139">
        <f t="shared" si="0"/>
        <v>-3.392456879346957E-2</v>
      </c>
      <c r="AY15" s="139">
        <f t="shared" si="1"/>
        <v>-9.7868871432415933E-3</v>
      </c>
      <c r="AZ15" s="139">
        <f t="shared" si="2"/>
        <v>-2.413768165022798E-2</v>
      </c>
      <c r="BA15" s="139">
        <f t="shared" si="3"/>
        <v>0.88571534834128574</v>
      </c>
      <c r="BB15" s="139">
        <f t="shared" si="4"/>
        <v>-0.85754309195325351</v>
      </c>
      <c r="BC15" s="139">
        <f t="shared" si="5"/>
        <v>-1.3012535993941408</v>
      </c>
      <c r="BD15" s="139">
        <f t="shared" si="6"/>
        <v>-0.76119390472521009</v>
      </c>
      <c r="BE15" s="139">
        <f t="shared" si="7"/>
        <v>4.5274377418248646</v>
      </c>
      <c r="BF15" s="139">
        <f t="shared" si="7"/>
        <v>4.5274375059672556</v>
      </c>
      <c r="BG15" s="139">
        <f t="shared" si="7"/>
        <v>4.5274345175892039</v>
      </c>
      <c r="BH15" s="139">
        <f t="shared" si="7"/>
        <v>4.5273966581847898</v>
      </c>
      <c r="BI15" s="139">
        <f t="shared" si="7"/>
        <v>4.526917683396718</v>
      </c>
      <c r="BJ15" s="139">
        <f t="shared" si="7"/>
        <v>4.5209602551579362</v>
      </c>
      <c r="BK15" s="139">
        <f t="shared" si="7"/>
        <v>4.4581389843872588</v>
      </c>
      <c r="BL15" s="139">
        <f t="shared" si="8"/>
        <v>4.1055846849497044</v>
      </c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</row>
    <row r="16" spans="1:80" s="137" customFormat="1" ht="12.95" customHeight="1">
      <c r="A16" s="164" t="s">
        <v>21</v>
      </c>
      <c r="B16" s="139"/>
      <c r="C16" s="198">
        <f ca="1">+C8+C12</f>
        <v>0.6956642736489751</v>
      </c>
      <c r="D16" s="187">
        <f>+C8+D12+2*D13*F90</f>
        <v>0.69565942435165007</v>
      </c>
      <c r="E16" s="196"/>
      <c r="F16" s="184"/>
      <c r="R16" s="137" t="s">
        <v>178</v>
      </c>
      <c r="S16" s="138">
        <v>1</v>
      </c>
      <c r="Z16" s="139"/>
      <c r="AA16" s="186" t="s">
        <v>1537</v>
      </c>
      <c r="AB16" s="197">
        <f>365.24*AB8</f>
        <v>36054.200599855743</v>
      </c>
      <c r="AC16" s="139" t="s">
        <v>1516</v>
      </c>
      <c r="AD16" s="187"/>
      <c r="AE16" s="162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>
        <v>-35000</v>
      </c>
      <c r="AX16" s="139">
        <f t="shared" si="0"/>
        <v>-3.4936840396118184E-2</v>
      </c>
      <c r="AY16" s="139">
        <f t="shared" si="1"/>
        <v>-1.1346141148330796E-2</v>
      </c>
      <c r="AZ16" s="139">
        <f t="shared" si="2"/>
        <v>-2.3590699247787388E-2</v>
      </c>
      <c r="BA16" s="139">
        <f t="shared" si="3"/>
        <v>0.83629334501311747</v>
      </c>
      <c r="BB16" s="139">
        <f t="shared" si="4"/>
        <v>-0.78867797150795682</v>
      </c>
      <c r="BC16" s="139">
        <f t="shared" si="5"/>
        <v>-1.1794349647544122</v>
      </c>
      <c r="BD16" s="139">
        <f t="shared" si="6"/>
        <v>-0.66914655143057789</v>
      </c>
      <c r="BE16" s="139">
        <f t="shared" si="7"/>
        <v>4.6552902801489555</v>
      </c>
      <c r="BF16" s="139">
        <f t="shared" si="7"/>
        <v>4.6552902795395967</v>
      </c>
      <c r="BG16" s="139">
        <f t="shared" si="7"/>
        <v>4.6552902546595583</v>
      </c>
      <c r="BH16" s="139">
        <f t="shared" si="7"/>
        <v>4.6552892388205747</v>
      </c>
      <c r="BI16" s="139">
        <f t="shared" si="7"/>
        <v>4.6552477780495165</v>
      </c>
      <c r="BJ16" s="139">
        <f t="shared" si="7"/>
        <v>4.6535804953491553</v>
      </c>
      <c r="BK16" s="139">
        <f t="shared" si="7"/>
        <v>4.6063808845263354</v>
      </c>
      <c r="BL16" s="139">
        <f t="shared" si="8"/>
        <v>4.2268171786167894</v>
      </c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</row>
    <row r="17" spans="1:80" s="137" customFormat="1" ht="12.95" customHeight="1" thickBot="1">
      <c r="A17" s="196" t="s">
        <v>142</v>
      </c>
      <c r="B17" s="139"/>
      <c r="C17" s="139">
        <f>COUNT(C21:C2183)</f>
        <v>479</v>
      </c>
      <c r="D17" s="139"/>
      <c r="E17" s="196"/>
      <c r="F17" s="184"/>
      <c r="R17" s="137" t="s">
        <v>179</v>
      </c>
      <c r="S17" s="138">
        <v>1</v>
      </c>
      <c r="Z17" s="139"/>
      <c r="AA17" s="186" t="s">
        <v>1538</v>
      </c>
      <c r="AB17" s="199">
        <f>AB13^3/AB8^2</f>
        <v>1.0138837269979809E-2</v>
      </c>
      <c r="AC17" s="139"/>
      <c r="AD17" s="139"/>
      <c r="AE17" s="162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>
        <v>-34000</v>
      </c>
      <c r="AX17" s="139">
        <f t="shared" si="0"/>
        <v>-3.5560903237858807E-2</v>
      </c>
      <c r="AY17" s="139">
        <f t="shared" si="1"/>
        <v>-1.2843250245410984E-2</v>
      </c>
      <c r="AZ17" s="139">
        <f t="shared" si="2"/>
        <v>-2.2717652992447827E-2</v>
      </c>
      <c r="BA17" s="139">
        <f t="shared" si="3"/>
        <v>0.79403118619802215</v>
      </c>
      <c r="BB17" s="139">
        <f t="shared" si="4"/>
        <v>-0.71697463809021222</v>
      </c>
      <c r="BC17" s="139">
        <f t="shared" si="5"/>
        <v>-1.0702319050627189</v>
      </c>
      <c r="BD17" s="139">
        <f t="shared" si="6"/>
        <v>-0.59280998720753642</v>
      </c>
      <c r="BE17" s="139">
        <f t="shared" si="7"/>
        <v>4.7763447591345889</v>
      </c>
      <c r="BF17" s="139">
        <f t="shared" si="7"/>
        <v>4.7763447594786985</v>
      </c>
      <c r="BG17" s="139">
        <f t="shared" si="7"/>
        <v>4.7763447469334093</v>
      </c>
      <c r="BH17" s="139">
        <f t="shared" si="7"/>
        <v>4.7763452042991288</v>
      </c>
      <c r="BI17" s="139">
        <f t="shared" si="7"/>
        <v>4.7763285279280412</v>
      </c>
      <c r="BJ17" s="139">
        <f t="shared" si="7"/>
        <v>4.7769337965184722</v>
      </c>
      <c r="BK17" s="139">
        <f t="shared" si="7"/>
        <v>4.7490510455130153</v>
      </c>
      <c r="BL17" s="139">
        <f t="shared" si="8"/>
        <v>4.3480496722838735</v>
      </c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</row>
    <row r="18" spans="1:80" s="137" customFormat="1" ht="12.95" customHeight="1" thickTop="1" thickBot="1">
      <c r="A18" s="164" t="s">
        <v>155</v>
      </c>
      <c r="B18" s="139"/>
      <c r="C18" s="200">
        <f ca="1">+C15</f>
        <v>60340.368477610122</v>
      </c>
      <c r="D18" s="201">
        <f ca="1">C16</f>
        <v>0.6956642736489751</v>
      </c>
      <c r="E18" s="196"/>
      <c r="F18" s="187"/>
      <c r="S18" s="138"/>
      <c r="Z18" s="139"/>
      <c r="AA18" s="202" t="s">
        <v>1539</v>
      </c>
      <c r="AB18" s="203">
        <f>2*PI()/(AB8*365.2422)*AD2</f>
        <v>1.2123249366708436E-4</v>
      </c>
      <c r="AC18" s="204" t="s">
        <v>1540</v>
      </c>
      <c r="AD18" s="204"/>
      <c r="AE18" s="205"/>
      <c r="AF18" s="139"/>
      <c r="AG18" s="139"/>
      <c r="AH18" s="155" t="s">
        <v>1541</v>
      </c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>
        <v>-33000</v>
      </c>
      <c r="AX18" s="139">
        <f t="shared" si="0"/>
        <v>-3.5855604827109588E-2</v>
      </c>
      <c r="AY18" s="139">
        <f t="shared" si="1"/>
        <v>-1.4278214434482149E-2</v>
      </c>
      <c r="AZ18" s="139">
        <f t="shared" si="2"/>
        <v>-2.1577390392627439E-2</v>
      </c>
      <c r="BA18" s="139">
        <f t="shared" si="3"/>
        <v>0.75784062256040752</v>
      </c>
      <c r="BB18" s="139">
        <f t="shared" si="4"/>
        <v>-0.64459693514171268</v>
      </c>
      <c r="BC18" s="139">
        <f t="shared" si="5"/>
        <v>-0.97127521409365392</v>
      </c>
      <c r="BD18" s="139">
        <f t="shared" si="6"/>
        <v>-0.5277976130348524</v>
      </c>
      <c r="BE18" s="139">
        <f t="shared" ref="BE18:BK33" si="11">$BL18+$AB$7*SIN(BF18)</f>
        <v>4.8915826567596383</v>
      </c>
      <c r="BF18" s="139">
        <f t="shared" si="11"/>
        <v>4.8915826727254865</v>
      </c>
      <c r="BG18" s="139">
        <f t="shared" si="11"/>
        <v>4.891582464005352</v>
      </c>
      <c r="BH18" s="139">
        <f t="shared" si="11"/>
        <v>4.8915851925663834</v>
      </c>
      <c r="BI18" s="139">
        <f t="shared" si="11"/>
        <v>4.89154951933146</v>
      </c>
      <c r="BJ18" s="139">
        <f t="shared" si="11"/>
        <v>4.8920153583969581</v>
      </c>
      <c r="BK18" s="139">
        <f t="shared" si="11"/>
        <v>4.8858347768527102</v>
      </c>
      <c r="BL18" s="139">
        <f t="shared" si="8"/>
        <v>4.4692821659509576</v>
      </c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</row>
    <row r="19" spans="1:80" s="137" customFormat="1" ht="12.95" customHeight="1" thickBot="1">
      <c r="A19" s="206" t="s">
        <v>156</v>
      </c>
      <c r="B19" s="206"/>
      <c r="C19" s="207">
        <f>+D15</f>
        <v>60340.438959758278</v>
      </c>
      <c r="D19" s="208">
        <f>+D16</f>
        <v>0.69565942435165007</v>
      </c>
      <c r="E19" s="196"/>
      <c r="F19" s="209"/>
      <c r="H19" s="137" t="s">
        <v>27</v>
      </c>
      <c r="I19" s="137" t="s">
        <v>28</v>
      </c>
      <c r="J19" s="137" t="s">
        <v>29</v>
      </c>
      <c r="S19" s="138"/>
      <c r="Z19" s="139"/>
      <c r="AA19" s="210"/>
      <c r="AB19" s="139"/>
      <c r="AC19" s="210"/>
      <c r="AD19" s="139"/>
      <c r="AE19" s="139"/>
      <c r="AF19" s="139"/>
      <c r="AG19" s="139"/>
      <c r="AH19" s="155" t="s">
        <v>1542</v>
      </c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>
        <v>-32000</v>
      </c>
      <c r="AX19" s="139">
        <f t="shared" si="0"/>
        <v>-3.5869336183563666E-2</v>
      </c>
      <c r="AY19" s="139">
        <f t="shared" si="1"/>
        <v>-1.5651033715544306E-2</v>
      </c>
      <c r="AZ19" s="139">
        <f t="shared" si="2"/>
        <v>-2.0218302468019356E-2</v>
      </c>
      <c r="BA19" s="139">
        <f t="shared" si="3"/>
        <v>0.72678369814009813</v>
      </c>
      <c r="BB19" s="139">
        <f t="shared" si="4"/>
        <v>-0.57280211373559731</v>
      </c>
      <c r="BC19" s="139">
        <f t="shared" si="5"/>
        <v>-0.88069953661060618</v>
      </c>
      <c r="BD19" s="139">
        <f t="shared" si="6"/>
        <v>-0.47120788662630708</v>
      </c>
      <c r="BE19" s="139">
        <f t="shared" si="11"/>
        <v>5.0018346232476878</v>
      </c>
      <c r="BF19" s="139">
        <f t="shared" si="11"/>
        <v>5.0018341592320645</v>
      </c>
      <c r="BG19" s="139">
        <f t="shared" si="11"/>
        <v>5.0018379472561536</v>
      </c>
      <c r="BH19" s="139">
        <f t="shared" si="11"/>
        <v>5.0018070220467772</v>
      </c>
      <c r="BI19" s="139">
        <f t="shared" si="11"/>
        <v>5.0020593998291316</v>
      </c>
      <c r="BJ19" s="139">
        <f t="shared" si="11"/>
        <v>4.9999934787415876</v>
      </c>
      <c r="BK19" s="139">
        <f t="shared" si="11"/>
        <v>5.0165037968671173</v>
      </c>
      <c r="BL19" s="139">
        <f t="shared" si="8"/>
        <v>4.5905146596180426</v>
      </c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</row>
    <row r="20" spans="1:80" s="137" customFormat="1" ht="12.95" customHeight="1" thickBot="1">
      <c r="A20" s="211" t="s">
        <v>24</v>
      </c>
      <c r="B20" s="211" t="s">
        <v>26</v>
      </c>
      <c r="C20" s="211" t="s">
        <v>25</v>
      </c>
      <c r="D20" s="211" t="s">
        <v>42</v>
      </c>
      <c r="E20" s="211" t="s">
        <v>19</v>
      </c>
      <c r="F20" s="211" t="s">
        <v>18</v>
      </c>
      <c r="G20" s="211" t="s">
        <v>22</v>
      </c>
      <c r="H20" s="212" t="s">
        <v>177</v>
      </c>
      <c r="I20" s="212" t="s">
        <v>149</v>
      </c>
      <c r="J20" s="212" t="s">
        <v>178</v>
      </c>
      <c r="K20" s="212" t="s">
        <v>179</v>
      </c>
      <c r="L20" s="212" t="s">
        <v>180</v>
      </c>
      <c r="M20" s="212" t="s">
        <v>181</v>
      </c>
      <c r="N20" s="212" t="s">
        <v>10</v>
      </c>
      <c r="O20" s="212" t="s">
        <v>30</v>
      </c>
      <c r="P20" s="211" t="s">
        <v>31</v>
      </c>
      <c r="Q20" s="211" t="s">
        <v>13</v>
      </c>
      <c r="R20" s="211" t="s">
        <v>47</v>
      </c>
      <c r="S20" s="211" t="s">
        <v>48</v>
      </c>
      <c r="T20" s="211" t="s">
        <v>49</v>
      </c>
      <c r="U20" s="213" t="s">
        <v>174</v>
      </c>
      <c r="V20" s="212" t="s">
        <v>177</v>
      </c>
      <c r="W20" s="212" t="s">
        <v>149</v>
      </c>
      <c r="X20" s="212" t="s">
        <v>178</v>
      </c>
      <c r="Y20" s="212" t="s">
        <v>179</v>
      </c>
      <c r="Z20" s="179" t="s">
        <v>18</v>
      </c>
      <c r="AA20" s="146" t="s">
        <v>1543</v>
      </c>
      <c r="AB20" s="146" t="s">
        <v>1544</v>
      </c>
      <c r="AC20" s="146" t="s">
        <v>1545</v>
      </c>
      <c r="AD20" s="146" t="s">
        <v>1546</v>
      </c>
      <c r="AE20" s="146" t="s">
        <v>1547</v>
      </c>
      <c r="AF20" s="146" t="s">
        <v>1548</v>
      </c>
      <c r="AG20" s="148"/>
      <c r="AH20" s="146" t="s">
        <v>1501</v>
      </c>
      <c r="AI20" s="146" t="s">
        <v>1502</v>
      </c>
      <c r="AJ20" s="146" t="s">
        <v>1503</v>
      </c>
      <c r="AK20" s="146" t="s">
        <v>1549</v>
      </c>
      <c r="AL20" s="146" t="s">
        <v>1504</v>
      </c>
      <c r="AM20" s="146" t="s">
        <v>1505</v>
      </c>
      <c r="AN20" s="179" t="s">
        <v>1550</v>
      </c>
      <c r="AO20" s="179" t="s">
        <v>1551</v>
      </c>
      <c r="AP20" s="179" t="s">
        <v>1552</v>
      </c>
      <c r="AQ20" s="179" t="s">
        <v>1553</v>
      </c>
      <c r="AR20" s="179" t="s">
        <v>1554</v>
      </c>
      <c r="AS20" s="179" t="s">
        <v>1555</v>
      </c>
      <c r="AT20" s="179" t="s">
        <v>1556</v>
      </c>
      <c r="AU20" s="179" t="s">
        <v>1513</v>
      </c>
      <c r="AV20" s="214"/>
      <c r="AW20" s="139">
        <v>-31000</v>
      </c>
      <c r="AX20" s="139">
        <f t="shared" si="0"/>
        <v>-3.5642088942788239E-2</v>
      </c>
      <c r="AY20" s="139">
        <f t="shared" si="1"/>
        <v>-1.696170808859743E-2</v>
      </c>
      <c r="AZ20" s="139">
        <f t="shared" si="2"/>
        <v>-1.8680380854190808E-2</v>
      </c>
      <c r="BA20" s="139">
        <f t="shared" si="3"/>
        <v>0.70007849656421772</v>
      </c>
      <c r="BB20" s="139">
        <f t="shared" si="4"/>
        <v>-0.50229187249814899</v>
      </c>
      <c r="BC20" s="139">
        <f t="shared" si="5"/>
        <v>-0.7970264892579827</v>
      </c>
      <c r="BD20" s="139">
        <f t="shared" si="6"/>
        <v>-0.42104179937463176</v>
      </c>
      <c r="BE20" s="139">
        <f t="shared" si="11"/>
        <v>5.1078041316282592</v>
      </c>
      <c r="BF20" s="139">
        <f t="shared" si="11"/>
        <v>5.1077992080167736</v>
      </c>
      <c r="BG20" s="139">
        <f t="shared" si="11"/>
        <v>5.107828990779856</v>
      </c>
      <c r="BH20" s="139">
        <f t="shared" si="11"/>
        <v>5.1076488033667227</v>
      </c>
      <c r="BI20" s="139">
        <f t="shared" si="11"/>
        <v>5.1087377619743961</v>
      </c>
      <c r="BJ20" s="139">
        <f t="shared" si="11"/>
        <v>5.1021127413773604</v>
      </c>
      <c r="BK20" s="139">
        <f t="shared" si="11"/>
        <v>5.1409195837152533</v>
      </c>
      <c r="BL20" s="139">
        <f t="shared" si="8"/>
        <v>4.7117471532851267</v>
      </c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</row>
    <row r="21" spans="1:80" s="137" customFormat="1" ht="12.95" customHeight="1">
      <c r="A21" s="215" t="s">
        <v>201</v>
      </c>
      <c r="B21" s="215" t="s">
        <v>127</v>
      </c>
      <c r="C21" s="216">
        <v>11379.032999999999</v>
      </c>
      <c r="D21" s="216" t="s">
        <v>149</v>
      </c>
      <c r="E21" s="217">
        <f t="shared" ref="E21:E84" si="12">(C21-C$7)/C$8</f>
        <v>-42396.01903800846</v>
      </c>
      <c r="F21" s="193">
        <f t="shared" ref="F21:F52" si="13">ROUND(2*E21,0)/2</f>
        <v>-42396</v>
      </c>
      <c r="G21" s="193">
        <f t="shared" ref="G21:G84" si="14">C21-(C$7+C$8*F21)</f>
        <v>-1.324400000157766E-2</v>
      </c>
      <c r="H21" s="193">
        <f t="shared" ref="H21:H52" si="15">G21</f>
        <v>-1.324400000157766E-2</v>
      </c>
      <c r="I21" s="193"/>
      <c r="J21" s="193"/>
      <c r="K21" s="193"/>
      <c r="L21" s="193"/>
      <c r="N21" s="193"/>
      <c r="O21" s="193"/>
      <c r="P21" s="193"/>
      <c r="Q21" s="218" t="s">
        <v>7</v>
      </c>
      <c r="R21" s="193">
        <f t="shared" ref="R21:R52" si="16">+(P21-I21)^2</f>
        <v>0</v>
      </c>
      <c r="S21" s="219">
        <f t="shared" ref="S21:S52" si="17">S$14</f>
        <v>0.2</v>
      </c>
      <c r="T21" s="193">
        <f t="shared" ref="T21:T84" si="18">+R21*S21</f>
        <v>0</v>
      </c>
      <c r="U21" s="220"/>
      <c r="V21" s="137">
        <f t="shared" ref="V21:V52" si="19">AB21</f>
        <v>9.4968802444162122E-4</v>
      </c>
      <c r="Z21" s="139">
        <f t="shared" ref="Z21:Z84" si="20">F21</f>
        <v>-42396</v>
      </c>
      <c r="AA21" s="156">
        <f t="shared" ref="AA21:AA84" si="21">AB$3+AB$4*Z21+AB$5*Z21^2+AH21</f>
        <v>-1.2537709833358524E-2</v>
      </c>
      <c r="AB21" s="156">
        <f t="shared" ref="AB21:AB84" si="22">IF(S21&lt;&gt;0,G21-AH21, -9999)</f>
        <v>9.4968802444162122E-4</v>
      </c>
      <c r="AC21" s="156">
        <f t="shared" ref="AC21:AC84" si="23">+G21-P21</f>
        <v>-1.324400000157766E-2</v>
      </c>
      <c r="AD21" s="156">
        <f t="shared" ref="AD21:AD84" si="24">IF(S21&lt;&gt;0,G21-AA21, -9999)</f>
        <v>-7.0629016821913658E-4</v>
      </c>
      <c r="AE21" s="156">
        <f t="shared" ref="AE21:AE84" si="25">+(G21-AA21)^2*S21</f>
        <v>9.9769160344603254E-8</v>
      </c>
      <c r="AF21" s="139">
        <f t="shared" ref="AF21:AF84" si="26">IF(S21&lt;&gt;0,G21-P21, -9999)</f>
        <v>-1.324400000157766E-2</v>
      </c>
      <c r="AG21" s="221"/>
      <c r="AH21" s="139">
        <f t="shared" ref="AH21:AH84" si="27">$AB$6*($AB$11/AI21*AJ21+$AB$12)</f>
        <v>-1.4193688026019282E-2</v>
      </c>
      <c r="AI21" s="139">
        <f t="shared" ref="AI21:AI84" si="28">1+$AB$7*COS(AL21)</f>
        <v>1.3747995051171134</v>
      </c>
      <c r="AJ21" s="139">
        <f t="shared" ref="AJ21:AJ84" si="29">SIN(AL21+RADIANS($AB$9))</f>
        <v>-0.70301289768328612</v>
      </c>
      <c r="AK21" s="139">
        <f t="shared" ref="AK21:AK84" si="30">$AB$7*SIN(AL21)</f>
        <v>0.2090798457060575</v>
      </c>
      <c r="AL21" s="139">
        <f t="shared" ref="AL21:AL84" si="31">2*ATAN(AM21)</f>
        <v>-2.6327467434487395</v>
      </c>
      <c r="AM21" s="139">
        <f t="shared" ref="AM21:AM84" si="32">SQRT((1+$AB$7)/(1-$AB$7))*TAN(AN21/2)</f>
        <v>-3.8452870539928972</v>
      </c>
      <c r="AN21" s="156">
        <f t="shared" ref="AN21:AT36" si="33">$AU21+$AB$7*SIN(AO21)</f>
        <v>3.4673887875353593</v>
      </c>
      <c r="AO21" s="156">
        <f t="shared" si="33"/>
        <v>3.4670071743840336</v>
      </c>
      <c r="AP21" s="156">
        <f t="shared" si="33"/>
        <v>3.4660688885666677</v>
      </c>
      <c r="AQ21" s="156">
        <f t="shared" si="33"/>
        <v>3.4637631483586895</v>
      </c>
      <c r="AR21" s="156">
        <f t="shared" si="33"/>
        <v>3.4581045300472928</v>
      </c>
      <c r="AS21" s="156">
        <f t="shared" si="33"/>
        <v>3.4442613485812728</v>
      </c>
      <c r="AT21" s="156">
        <f t="shared" si="33"/>
        <v>3.4106399585485083</v>
      </c>
      <c r="AU21" s="156">
        <f t="shared" ref="AU21:AU84" si="34">RADIANS($AB$9)+$AB$18*(F21-AB$15)</f>
        <v>3.3301816554550334</v>
      </c>
      <c r="AV21" s="139"/>
      <c r="AW21" s="139">
        <v>-30000</v>
      </c>
      <c r="AX21" s="139">
        <f t="shared" si="0"/>
        <v>-3.5207165632800047E-2</v>
      </c>
      <c r="AY21" s="139">
        <f t="shared" si="1"/>
        <v>-1.821023755364154E-2</v>
      </c>
      <c r="AZ21" s="139">
        <f t="shared" si="2"/>
        <v>-1.6996928079158511E-2</v>
      </c>
      <c r="BA21" s="139">
        <f t="shared" si="3"/>
        <v>0.67708333675283494</v>
      </c>
      <c r="BB21" s="139">
        <f t="shared" si="4"/>
        <v>-0.43342814857615647</v>
      </c>
      <c r="BC21" s="139">
        <f t="shared" si="5"/>
        <v>-0.71907260399393569</v>
      </c>
      <c r="BD21" s="139">
        <f t="shared" si="6"/>
        <v>-0.37587354966511111</v>
      </c>
      <c r="BE21" s="139">
        <f t="shared" si="11"/>
        <v>5.2100904320279957</v>
      </c>
      <c r="BF21" s="139">
        <f t="shared" si="11"/>
        <v>5.2100683653989632</v>
      </c>
      <c r="BG21" s="139">
        <f t="shared" si="11"/>
        <v>5.2101760589770469</v>
      </c>
      <c r="BH21" s="139">
        <f t="shared" si="11"/>
        <v>5.209650270879119</v>
      </c>
      <c r="BI21" s="139">
        <f t="shared" si="11"/>
        <v>5.2122125034907736</v>
      </c>
      <c r="BJ21" s="139">
        <f t="shared" si="11"/>
        <v>5.1996099678339318</v>
      </c>
      <c r="BK21" s="139">
        <f t="shared" si="11"/>
        <v>5.259035408800643</v>
      </c>
      <c r="BL21" s="139">
        <f t="shared" si="8"/>
        <v>4.8329796469522108</v>
      </c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</row>
    <row r="22" spans="1:80" ht="12.95" customHeight="1">
      <c r="A22" s="59" t="s">
        <v>201</v>
      </c>
      <c r="B22" s="59" t="s">
        <v>127</v>
      </c>
      <c r="C22" s="34">
        <v>12631.208000000001</v>
      </c>
      <c r="D22" s="34" t="s">
        <v>149</v>
      </c>
      <c r="E22" s="32">
        <f t="shared" si="12"/>
        <v>-40596.040312738536</v>
      </c>
      <c r="F22" s="1">
        <f t="shared" si="13"/>
        <v>-40596</v>
      </c>
      <c r="G22" s="1">
        <f t="shared" si="14"/>
        <v>-2.8044000000591041E-2</v>
      </c>
      <c r="H22" s="1">
        <f t="shared" si="15"/>
        <v>-2.8044000000591041E-2</v>
      </c>
      <c r="K22" s="2"/>
      <c r="N22" s="2"/>
      <c r="O22" s="2"/>
      <c r="P22" s="2"/>
      <c r="Q22" s="101" t="s">
        <v>8</v>
      </c>
      <c r="R22" s="1">
        <f t="shared" si="16"/>
        <v>0</v>
      </c>
      <c r="S22" s="100">
        <f t="shared" si="17"/>
        <v>0.2</v>
      </c>
      <c r="T22" s="1">
        <f t="shared" si="18"/>
        <v>0</v>
      </c>
      <c r="U22" s="5"/>
      <c r="V22" s="1">
        <f t="shared" si="19"/>
        <v>-7.96340592320487E-3</v>
      </c>
      <c r="Z22" s="7">
        <f t="shared" si="20"/>
        <v>-40596</v>
      </c>
      <c r="AA22" s="102">
        <f t="shared" si="21"/>
        <v>-2.190199065704573E-2</v>
      </c>
      <c r="AB22" s="102">
        <f t="shared" si="22"/>
        <v>-7.96340592320487E-3</v>
      </c>
      <c r="AC22" s="102">
        <f t="shared" si="23"/>
        <v>-2.8044000000591041E-2</v>
      </c>
      <c r="AD22" s="102">
        <f t="shared" si="24"/>
        <v>-6.1420093435453106E-3</v>
      </c>
      <c r="AE22" s="102">
        <f t="shared" si="25"/>
        <v>7.54485575523958E-6</v>
      </c>
      <c r="AF22" s="7">
        <f t="shared" si="26"/>
        <v>-2.8044000000591041E-2</v>
      </c>
      <c r="AG22" s="103"/>
      <c r="AH22" s="7">
        <f t="shared" si="27"/>
        <v>-2.0080594077386171E-2</v>
      </c>
      <c r="AI22" s="7">
        <f t="shared" si="28"/>
        <v>1.2269660607580772</v>
      </c>
      <c r="AJ22" s="7">
        <f t="shared" si="29"/>
        <v>-0.95924993345315934</v>
      </c>
      <c r="AK22" s="7">
        <f t="shared" si="30"/>
        <v>0.36424642507574839</v>
      </c>
      <c r="AL22" s="7">
        <f t="shared" si="31"/>
        <v>-2.1280363174972101</v>
      </c>
      <c r="AM22" s="7">
        <f t="shared" si="32"/>
        <v>-1.8013590097661183</v>
      </c>
      <c r="AN22" s="102">
        <f t="shared" si="33"/>
        <v>3.8164396092888473</v>
      </c>
      <c r="AO22" s="102">
        <f t="shared" si="33"/>
        <v>3.8161471677271366</v>
      </c>
      <c r="AP22" s="102">
        <f t="shared" si="33"/>
        <v>3.8152749739618645</v>
      </c>
      <c r="AQ22" s="102">
        <f t="shared" si="33"/>
        <v>3.8126772916980602</v>
      </c>
      <c r="AR22" s="102">
        <f t="shared" si="33"/>
        <v>3.8049720148321176</v>
      </c>
      <c r="AS22" s="102">
        <f t="shared" si="33"/>
        <v>3.7823830355003305</v>
      </c>
      <c r="AT22" s="102">
        <f t="shared" si="33"/>
        <v>3.7182148622151461</v>
      </c>
      <c r="AU22" s="102">
        <f t="shared" si="34"/>
        <v>3.5484001440557851</v>
      </c>
      <c r="AW22" s="7">
        <v>-29000</v>
      </c>
      <c r="AX22" s="7">
        <f t="shared" si="0"/>
        <v>-3.4592555359308053E-2</v>
      </c>
      <c r="AY22" s="7">
        <f t="shared" si="1"/>
        <v>-1.9396622110676633E-2</v>
      </c>
      <c r="AZ22" s="7">
        <f t="shared" si="2"/>
        <v>-1.5195933248631419E-2</v>
      </c>
      <c r="BA22" s="7">
        <f t="shared" si="3"/>
        <v>0.65727539145489411</v>
      </c>
      <c r="BB22" s="7">
        <f t="shared" si="4"/>
        <v>-0.36636577287597094</v>
      </c>
      <c r="BC22" s="7">
        <f t="shared" si="5"/>
        <v>-0.64587946872017787</v>
      </c>
      <c r="BD22" s="7">
        <f t="shared" si="6"/>
        <v>-0.33465516899374809</v>
      </c>
      <c r="BE22" s="7">
        <f t="shared" si="11"/>
        <v>5.3092081310122765</v>
      </c>
      <c r="BF22" s="7">
        <f t="shared" si="11"/>
        <v>5.3091434237032065</v>
      </c>
      <c r="BG22" s="7">
        <f t="shared" si="11"/>
        <v>5.3094116674861311</v>
      </c>
      <c r="BH22" s="7">
        <f t="shared" si="11"/>
        <v>5.3082989729293102</v>
      </c>
      <c r="BI22" s="7">
        <f t="shared" si="11"/>
        <v>5.3129026855969688</v>
      </c>
      <c r="BJ22" s="7">
        <f t="shared" si="11"/>
        <v>5.2936473021288002</v>
      </c>
      <c r="BK22" s="7">
        <f t="shared" si="11"/>
        <v>5.3708970227155897</v>
      </c>
      <c r="BL22" s="7">
        <f t="shared" si="8"/>
        <v>4.9542121406192958</v>
      </c>
    </row>
    <row r="23" spans="1:80" ht="12.95" customHeight="1">
      <c r="A23" s="59" t="s">
        <v>201</v>
      </c>
      <c r="B23" s="59" t="s">
        <v>127</v>
      </c>
      <c r="C23" s="34">
        <v>14231.241</v>
      </c>
      <c r="D23" s="34" t="s">
        <v>149</v>
      </c>
      <c r="E23" s="32">
        <f t="shared" si="12"/>
        <v>-38296.022056720154</v>
      </c>
      <c r="F23" s="1">
        <f t="shared" si="13"/>
        <v>-38296</v>
      </c>
      <c r="G23" s="1">
        <f t="shared" si="14"/>
        <v>-1.5344000001277891E-2</v>
      </c>
      <c r="H23" s="1">
        <f t="shared" si="15"/>
        <v>-1.5344000001277891E-2</v>
      </c>
      <c r="N23" s="2"/>
      <c r="O23" s="2"/>
      <c r="P23" s="2"/>
      <c r="Q23" s="101" t="s">
        <v>9</v>
      </c>
      <c r="R23" s="1">
        <f t="shared" si="16"/>
        <v>0</v>
      </c>
      <c r="S23" s="100">
        <f t="shared" si="17"/>
        <v>0.2</v>
      </c>
      <c r="T23" s="1">
        <f t="shared" si="18"/>
        <v>0</v>
      </c>
      <c r="U23" s="5"/>
      <c r="V23" s="1">
        <f t="shared" si="19"/>
        <v>8.4023620656100174E-3</v>
      </c>
      <c r="Z23" s="7">
        <f t="shared" si="20"/>
        <v>-38296</v>
      </c>
      <c r="AA23" s="102">
        <f t="shared" si="21"/>
        <v>-2.9718057614360891E-2</v>
      </c>
      <c r="AB23" s="102">
        <f t="shared" si="22"/>
        <v>8.4023620656100174E-3</v>
      </c>
      <c r="AC23" s="102">
        <f t="shared" si="23"/>
        <v>-1.5344000001277891E-2</v>
      </c>
      <c r="AD23" s="102">
        <f t="shared" si="24"/>
        <v>1.4374057613083E-2</v>
      </c>
      <c r="AE23" s="102">
        <f t="shared" si="25"/>
        <v>4.132270645284587E-5</v>
      </c>
      <c r="AF23" s="7">
        <f t="shared" si="26"/>
        <v>-1.5344000001277891E-2</v>
      </c>
      <c r="AG23" s="103"/>
      <c r="AH23" s="7">
        <f t="shared" si="27"/>
        <v>-2.3746362066887908E-2</v>
      </c>
      <c r="AI23" s="7">
        <f t="shared" si="28"/>
        <v>1.0324086102858361</v>
      </c>
      <c r="AJ23" s="7">
        <f t="shared" si="29"/>
        <v>-0.98101022965992135</v>
      </c>
      <c r="AK23" s="7">
        <f t="shared" si="30"/>
        <v>0.42794711460160911</v>
      </c>
      <c r="AL23" s="7">
        <f t="shared" si="31"/>
        <v>-1.6463824588645117</v>
      </c>
      <c r="AM23" s="7">
        <f t="shared" si="32"/>
        <v>-1.0785938574273592</v>
      </c>
      <c r="AN23" s="102">
        <f t="shared" si="33"/>
        <v>4.2016249075944261</v>
      </c>
      <c r="AO23" s="102">
        <f t="shared" si="33"/>
        <v>4.2015880229228584</v>
      </c>
      <c r="AP23" s="102">
        <f t="shared" si="33"/>
        <v>4.2014122519766719</v>
      </c>
      <c r="AQ23" s="102">
        <f t="shared" si="33"/>
        <v>4.2005753854240417</v>
      </c>
      <c r="AR23" s="102">
        <f t="shared" si="33"/>
        <v>4.1966079319842295</v>
      </c>
      <c r="AS23" s="102">
        <f t="shared" si="33"/>
        <v>4.1781636661271664</v>
      </c>
      <c r="AT23" s="102">
        <f t="shared" si="33"/>
        <v>4.0989741432235069</v>
      </c>
      <c r="AU23" s="102">
        <f t="shared" si="34"/>
        <v>3.8272348794900792</v>
      </c>
      <c r="AW23" s="7">
        <v>-28000</v>
      </c>
      <c r="AX23" s="7">
        <f t="shared" si="0"/>
        <v>-3.3822044491984699E-2</v>
      </c>
      <c r="AY23" s="7">
        <f t="shared" si="1"/>
        <v>-2.0520861759702712E-2</v>
      </c>
      <c r="AZ23" s="7">
        <f t="shared" si="2"/>
        <v>-1.3301182732281983E-2</v>
      </c>
      <c r="BA23" s="7">
        <f t="shared" si="3"/>
        <v>0.6402300930939675</v>
      </c>
      <c r="BB23" s="7">
        <f t="shared" si="4"/>
        <v>-0.30113489873857041</v>
      </c>
      <c r="BC23" s="7">
        <f t="shared" si="5"/>
        <v>-0.57666183337669408</v>
      </c>
      <c r="BD23" s="7">
        <f t="shared" si="6"/>
        <v>-0.29659597429288304</v>
      </c>
      <c r="BE23" s="7">
        <f t="shared" si="11"/>
        <v>5.4056024077629958</v>
      </c>
      <c r="BF23" s="7">
        <f t="shared" si="11"/>
        <v>5.4054574750105919</v>
      </c>
      <c r="BG23" s="7">
        <f t="shared" si="11"/>
        <v>5.4059858753945988</v>
      </c>
      <c r="BH23" s="7">
        <f t="shared" si="11"/>
        <v>5.4040577920599286</v>
      </c>
      <c r="BI23" s="7">
        <f t="shared" si="11"/>
        <v>5.4110717279857967</v>
      </c>
      <c r="BJ23" s="7">
        <f t="shared" si="11"/>
        <v>5.3852640520269839</v>
      </c>
      <c r="BK23" s="7">
        <f t="shared" si="11"/>
        <v>5.4766419836533391</v>
      </c>
      <c r="BL23" s="7">
        <f t="shared" si="8"/>
        <v>5.0754446342863799</v>
      </c>
    </row>
    <row r="24" spans="1:80" ht="12.95" customHeight="1">
      <c r="A24" s="59" t="s">
        <v>201</v>
      </c>
      <c r="B24" s="59" t="s">
        <v>127</v>
      </c>
      <c r="C24" s="34">
        <v>15761.672</v>
      </c>
      <c r="D24" s="34" t="s">
        <v>149</v>
      </c>
      <c r="E24" s="32">
        <f t="shared" si="12"/>
        <v>-36096.05540629704</v>
      </c>
      <c r="F24" s="1">
        <f t="shared" si="13"/>
        <v>-36096</v>
      </c>
      <c r="G24" s="1">
        <f t="shared" si="14"/>
        <v>-3.8544000000911183E-2</v>
      </c>
      <c r="H24" s="1">
        <f t="shared" si="15"/>
        <v>-3.8544000000911183E-2</v>
      </c>
      <c r="N24" s="2"/>
      <c r="O24" s="2"/>
      <c r="P24" s="2"/>
      <c r="Q24" s="5">
        <f t="shared" ref="Q24:Q87" si="35">C24-15018.5</f>
        <v>743.17200000000048</v>
      </c>
      <c r="R24" s="1">
        <f t="shared" si="16"/>
        <v>0</v>
      </c>
      <c r="S24" s="100">
        <f t="shared" si="17"/>
        <v>0.2</v>
      </c>
      <c r="T24" s="1">
        <f t="shared" si="18"/>
        <v>0</v>
      </c>
      <c r="U24" s="5"/>
      <c r="V24" s="1">
        <f t="shared" si="19"/>
        <v>-1.4373474750881923E-2</v>
      </c>
      <c r="Z24" s="7">
        <f t="shared" si="20"/>
        <v>-36096</v>
      </c>
      <c r="AA24" s="102">
        <f t="shared" si="21"/>
        <v>-3.3804454689461749E-2</v>
      </c>
      <c r="AB24" s="102">
        <f t="shared" si="22"/>
        <v>-1.4373474750881923E-2</v>
      </c>
      <c r="AC24" s="102">
        <f t="shared" si="23"/>
        <v>-3.8544000000911183E-2</v>
      </c>
      <c r="AD24" s="102">
        <f t="shared" si="24"/>
        <v>-4.7395453114494335E-3</v>
      </c>
      <c r="AE24" s="102">
        <f t="shared" si="25"/>
        <v>4.4926579518564619E-6</v>
      </c>
      <c r="AF24" s="7">
        <f t="shared" si="26"/>
        <v>-3.8544000000911183E-2</v>
      </c>
      <c r="AG24" s="103"/>
      <c r="AH24" s="7">
        <f t="shared" si="27"/>
        <v>-2.4170525250029259E-2</v>
      </c>
      <c r="AI24" s="7">
        <f t="shared" si="28"/>
        <v>0.89087968493212955</v>
      </c>
      <c r="AJ24" s="7">
        <f t="shared" si="29"/>
        <v>-0.86388738134918708</v>
      </c>
      <c r="AK24" s="7">
        <f t="shared" si="30"/>
        <v>0.41506843743651556</v>
      </c>
      <c r="AL24" s="7">
        <f t="shared" si="31"/>
        <v>-1.3137164714986389</v>
      </c>
      <c r="AM24" s="7">
        <f t="shared" si="32"/>
        <v>-0.7710829706445772</v>
      </c>
      <c r="AN24" s="102">
        <f t="shared" si="33"/>
        <v>4.5147654144086626</v>
      </c>
      <c r="AO24" s="102">
        <f t="shared" si="33"/>
        <v>4.5147650824910315</v>
      </c>
      <c r="AP24" s="102">
        <f t="shared" si="33"/>
        <v>4.5147611434973438</v>
      </c>
      <c r="AQ24" s="102">
        <f t="shared" si="33"/>
        <v>4.5147144038649456</v>
      </c>
      <c r="AR24" s="102">
        <f t="shared" si="33"/>
        <v>4.5141606271687582</v>
      </c>
      <c r="AS24" s="102">
        <f t="shared" si="33"/>
        <v>4.5077119309124027</v>
      </c>
      <c r="AT24" s="102">
        <f t="shared" si="33"/>
        <v>4.4436285653680834</v>
      </c>
      <c r="AU24" s="102">
        <f t="shared" si="34"/>
        <v>4.0939463655576649</v>
      </c>
      <c r="AW24" s="7">
        <v>-27000</v>
      </c>
      <c r="AX24" s="7">
        <f t="shared" si="0"/>
        <v>-3.2916126031427462E-2</v>
      </c>
      <c r="AY24" s="7">
        <f t="shared" si="1"/>
        <v>-2.1582956500719761E-2</v>
      </c>
      <c r="AZ24" s="7">
        <f t="shared" si="2"/>
        <v>-1.1333169530707697E-2</v>
      </c>
      <c r="BA24" s="7">
        <f t="shared" si="3"/>
        <v>0.62560331982116979</v>
      </c>
      <c r="BB24" s="7">
        <f t="shared" si="4"/>
        <v>-0.23769290562013914</v>
      </c>
      <c r="BC24" s="7">
        <f t="shared" si="5"/>
        <v>-0.51076925166599885</v>
      </c>
      <c r="BD24" s="7">
        <f t="shared" si="6"/>
        <v>-0.26108557452727249</v>
      </c>
      <c r="BE24" s="7">
        <f t="shared" si="11"/>
        <v>5.4996603027759949</v>
      </c>
      <c r="BF24" s="7">
        <f t="shared" si="11"/>
        <v>5.4993926775499418</v>
      </c>
      <c r="BG24" s="7">
        <f t="shared" si="11"/>
        <v>5.5002727604579569</v>
      </c>
      <c r="BH24" s="7">
        <f t="shared" si="11"/>
        <v>5.4973757044173803</v>
      </c>
      <c r="BI24" s="7">
        <f t="shared" si="11"/>
        <v>5.506880973767637</v>
      </c>
      <c r="BJ24" s="7">
        <f t="shared" si="11"/>
        <v>5.4753466786646303</v>
      </c>
      <c r="BK24" s="7">
        <f t="shared" si="11"/>
        <v>5.5764976381466056</v>
      </c>
      <c r="BL24" s="7">
        <f t="shared" si="8"/>
        <v>5.196677127953464</v>
      </c>
    </row>
    <row r="25" spans="1:80" ht="12.95" customHeight="1">
      <c r="A25" s="59" t="s">
        <v>201</v>
      </c>
      <c r="B25" s="59" t="s">
        <v>127</v>
      </c>
      <c r="C25" s="34">
        <v>17083.427</v>
      </c>
      <c r="D25" s="34" t="s">
        <v>149</v>
      </c>
      <c r="E25" s="32">
        <f t="shared" si="12"/>
        <v>-34196.056700030618</v>
      </c>
      <c r="F25" s="1">
        <f t="shared" si="13"/>
        <v>-34196</v>
      </c>
      <c r="G25" s="1">
        <f t="shared" si="14"/>
        <v>-3.9444000001822133E-2</v>
      </c>
      <c r="H25" s="1">
        <f t="shared" si="15"/>
        <v>-3.9444000001822133E-2</v>
      </c>
      <c r="N25" s="2"/>
      <c r="O25" s="2"/>
      <c r="P25" s="2"/>
      <c r="Q25" s="5">
        <f t="shared" si="35"/>
        <v>2064.9269999999997</v>
      </c>
      <c r="R25" s="1">
        <f t="shared" si="16"/>
        <v>0</v>
      </c>
      <c r="S25" s="100">
        <f t="shared" si="17"/>
        <v>0.2</v>
      </c>
      <c r="T25" s="1">
        <f t="shared" si="18"/>
        <v>0</v>
      </c>
      <c r="U25" s="5"/>
      <c r="V25" s="1">
        <f t="shared" si="19"/>
        <v>-1.6532488879233077E-2</v>
      </c>
      <c r="Z25" s="7">
        <f t="shared" si="20"/>
        <v>-34196</v>
      </c>
      <c r="AA25" s="102">
        <f t="shared" si="21"/>
        <v>-3.546622450656417E-2</v>
      </c>
      <c r="AB25" s="102">
        <f t="shared" si="22"/>
        <v>-1.6532488879233077E-2</v>
      </c>
      <c r="AC25" s="102">
        <f t="shared" si="23"/>
        <v>-3.9444000001822133E-2</v>
      </c>
      <c r="AD25" s="102">
        <f t="shared" si="24"/>
        <v>-3.9777754952579625E-3</v>
      </c>
      <c r="AE25" s="102">
        <f t="shared" si="25"/>
        <v>3.1645395781349461E-6</v>
      </c>
      <c r="AF25" s="7">
        <f t="shared" si="26"/>
        <v>-3.9444000001822133E-2</v>
      </c>
      <c r="AG25" s="103"/>
      <c r="AH25" s="7">
        <f t="shared" si="27"/>
        <v>-2.2911511122589056E-2</v>
      </c>
      <c r="AI25" s="7">
        <f t="shared" si="28"/>
        <v>0.80180396290185452</v>
      </c>
      <c r="AJ25" s="7">
        <f t="shared" si="29"/>
        <v>-0.73113398686646058</v>
      </c>
      <c r="AK25" s="7">
        <f t="shared" si="30"/>
        <v>0.38066702220588078</v>
      </c>
      <c r="AL25" s="7">
        <f t="shared" si="31"/>
        <v>-1.0907619001941209</v>
      </c>
      <c r="AM25" s="7">
        <f t="shared" si="32"/>
        <v>-0.60676777407882332</v>
      </c>
      <c r="AN25" s="102">
        <f t="shared" si="33"/>
        <v>4.7531049328005954</v>
      </c>
      <c r="AO25" s="102">
        <f t="shared" si="33"/>
        <v>4.7531049328327279</v>
      </c>
      <c r="AP25" s="102">
        <f t="shared" si="33"/>
        <v>4.7531049309934019</v>
      </c>
      <c r="AQ25" s="102">
        <f t="shared" si="33"/>
        <v>4.7531050362820775</v>
      </c>
      <c r="AR25" s="102">
        <f t="shared" si="33"/>
        <v>4.7530990087963616</v>
      </c>
      <c r="AS25" s="102">
        <f t="shared" si="33"/>
        <v>4.753442641731966</v>
      </c>
      <c r="AT25" s="102">
        <f t="shared" si="33"/>
        <v>4.721542811542089</v>
      </c>
      <c r="AU25" s="102">
        <f t="shared" si="34"/>
        <v>4.3242881035251246</v>
      </c>
      <c r="AW25" s="7">
        <v>-26000</v>
      </c>
      <c r="AX25" s="7">
        <f t="shared" si="0"/>
        <v>-3.1892742208735551E-2</v>
      </c>
      <c r="AY25" s="7">
        <f t="shared" si="1"/>
        <v>-2.2582906333727792E-2</v>
      </c>
      <c r="AZ25" s="7">
        <f t="shared" si="2"/>
        <v>-9.3098358750077596E-3</v>
      </c>
      <c r="BA25" s="7">
        <f t="shared" si="3"/>
        <v>0.61311658439254924</v>
      </c>
      <c r="BB25" s="7">
        <f t="shared" si="4"/>
        <v>-0.17595717877339523</v>
      </c>
      <c r="BC25" s="7">
        <f t="shared" si="5"/>
        <v>-0.4476572926772095</v>
      </c>
      <c r="BD25" s="7">
        <f t="shared" si="6"/>
        <v>-0.22764298626330556</v>
      </c>
      <c r="BE25" s="7">
        <f t="shared" si="11"/>
        <v>5.5917193892600423</v>
      </c>
      <c r="BF25" s="7">
        <f t="shared" si="11"/>
        <v>5.5912940827297399</v>
      </c>
      <c r="BG25" s="7">
        <f t="shared" si="11"/>
        <v>5.592580332112921</v>
      </c>
      <c r="BH25" s="7">
        <f t="shared" si="11"/>
        <v>5.5886861365367135</v>
      </c>
      <c r="BI25" s="7">
        <f t="shared" si="11"/>
        <v>5.6004378893125049</v>
      </c>
      <c r="BJ25" s="7">
        <f t="shared" si="11"/>
        <v>5.5646147745701517</v>
      </c>
      <c r="BK25" s="7">
        <f t="shared" si="11"/>
        <v>5.6707777837738309</v>
      </c>
      <c r="BL25" s="7">
        <f t="shared" si="8"/>
        <v>5.3179096216205481</v>
      </c>
    </row>
    <row r="26" spans="1:80" ht="12.95" customHeight="1">
      <c r="A26" s="59" t="s">
        <v>201</v>
      </c>
      <c r="B26" s="59" t="s">
        <v>127</v>
      </c>
      <c r="C26" s="34">
        <v>18266.044000000002</v>
      </c>
      <c r="D26" s="34" t="s">
        <v>149</v>
      </c>
      <c r="E26" s="32">
        <f t="shared" si="12"/>
        <v>-32496.066331158425</v>
      </c>
      <c r="F26" s="1">
        <f t="shared" si="13"/>
        <v>-32496</v>
      </c>
      <c r="G26" s="1">
        <f t="shared" si="14"/>
        <v>-4.6143999999912921E-2</v>
      </c>
      <c r="H26" s="1">
        <f t="shared" si="15"/>
        <v>-4.6143999999912921E-2</v>
      </c>
      <c r="N26" s="2"/>
      <c r="O26" s="2"/>
      <c r="P26" s="2"/>
      <c r="Q26" s="5">
        <f t="shared" si="35"/>
        <v>3247.5440000000017</v>
      </c>
      <c r="R26" s="1">
        <f t="shared" si="16"/>
        <v>0</v>
      </c>
      <c r="S26" s="100">
        <f t="shared" si="17"/>
        <v>0.2</v>
      </c>
      <c r="T26" s="1">
        <f t="shared" si="18"/>
        <v>0</v>
      </c>
      <c r="U26" s="5"/>
      <c r="V26" s="1">
        <f t="shared" si="19"/>
        <v>-2.5226919490860103E-2</v>
      </c>
      <c r="Z26" s="7">
        <f t="shared" si="20"/>
        <v>-32496</v>
      </c>
      <c r="AA26" s="102">
        <f t="shared" si="21"/>
        <v>-3.5894963477532155E-2</v>
      </c>
      <c r="AB26" s="102">
        <f t="shared" si="22"/>
        <v>-2.5226919490860103E-2</v>
      </c>
      <c r="AC26" s="102">
        <f t="shared" si="23"/>
        <v>-4.6143999999912921E-2</v>
      </c>
      <c r="AD26" s="102">
        <f t="shared" si="24"/>
        <v>-1.0249036522380767E-2</v>
      </c>
      <c r="AE26" s="102">
        <f t="shared" si="25"/>
        <v>2.1008549927418971E-5</v>
      </c>
      <c r="AF26" s="7">
        <f t="shared" si="26"/>
        <v>-4.6143999999912921E-2</v>
      </c>
      <c r="AG26" s="103"/>
      <c r="AH26" s="7">
        <f t="shared" si="27"/>
        <v>-2.0917080509052818E-2</v>
      </c>
      <c r="AI26" s="7">
        <f t="shared" si="28"/>
        <v>0.74159878923108247</v>
      </c>
      <c r="AJ26" s="7">
        <f t="shared" si="29"/>
        <v>-0.60828554126331269</v>
      </c>
      <c r="AK26" s="7">
        <f t="shared" si="30"/>
        <v>0.34266290314193543</v>
      </c>
      <c r="AL26" s="7">
        <f t="shared" si="31"/>
        <v>-0.92467802337009442</v>
      </c>
      <c r="AM26" s="7">
        <f t="shared" si="32"/>
        <v>-0.49836532198984052</v>
      </c>
      <c r="AN26" s="102">
        <f t="shared" si="33"/>
        <v>4.9477260686319955</v>
      </c>
      <c r="AO26" s="102">
        <f t="shared" si="33"/>
        <v>4.9477260158243075</v>
      </c>
      <c r="AP26" s="102">
        <f t="shared" si="33"/>
        <v>4.9477265435286988</v>
      </c>
      <c r="AQ26" s="102">
        <f t="shared" si="33"/>
        <v>4.9477212701548074</v>
      </c>
      <c r="AR26" s="102">
        <f t="shared" si="33"/>
        <v>4.9477739620088483</v>
      </c>
      <c r="AS26" s="102">
        <f t="shared" si="33"/>
        <v>4.9472469407404889</v>
      </c>
      <c r="AT26" s="102">
        <f t="shared" si="33"/>
        <v>4.9524670670735196</v>
      </c>
      <c r="AU26" s="102">
        <f t="shared" si="34"/>
        <v>4.5303833427591682</v>
      </c>
      <c r="AW26" s="7">
        <v>-25000</v>
      </c>
      <c r="AX26" s="7">
        <f t="shared" si="0"/>
        <v>-3.0767871391620908E-2</v>
      </c>
      <c r="AY26" s="7">
        <f t="shared" si="1"/>
        <v>-2.3520711258726811E-2</v>
      </c>
      <c r="AZ26" s="7">
        <f t="shared" si="2"/>
        <v>-7.2471601328940984E-3</v>
      </c>
      <c r="BA26" s="7">
        <f t="shared" si="3"/>
        <v>0.60254490326859877</v>
      </c>
      <c r="BB26" s="7">
        <f t="shared" si="4"/>
        <v>-0.11582537021718863</v>
      </c>
      <c r="BC26" s="7">
        <f t="shared" si="5"/>
        <v>-0.38686518174387347</v>
      </c>
      <c r="BD26" s="7">
        <f t="shared" si="6"/>
        <v>-0.19588175479932776</v>
      </c>
      <c r="BE26" s="7">
        <f t="shared" si="11"/>
        <v>5.6820753102161534</v>
      </c>
      <c r="BF26" s="7">
        <f t="shared" si="11"/>
        <v>5.6814786550234437</v>
      </c>
      <c r="BG26" s="7">
        <f t="shared" si="11"/>
        <v>5.6831641129232597</v>
      </c>
      <c r="BH26" s="7">
        <f t="shared" si="11"/>
        <v>5.6783979154781683</v>
      </c>
      <c r="BI26" s="7">
        <f t="shared" si="11"/>
        <v>5.6918360831705304</v>
      </c>
      <c r="BJ26" s="7">
        <f t="shared" si="11"/>
        <v>5.6536200109127694</v>
      </c>
      <c r="BK26" s="7">
        <f t="shared" si="11"/>
        <v>5.7598780628224224</v>
      </c>
      <c r="BL26" s="7">
        <f t="shared" si="8"/>
        <v>5.4391421152876331</v>
      </c>
    </row>
    <row r="27" spans="1:80" ht="12.95" customHeight="1">
      <c r="A27" s="59" t="s">
        <v>201</v>
      </c>
      <c r="B27" s="59" t="s">
        <v>127</v>
      </c>
      <c r="C27" s="34">
        <v>19587.814999999999</v>
      </c>
      <c r="D27" s="34" t="s">
        <v>149</v>
      </c>
      <c r="E27" s="32">
        <f t="shared" si="12"/>
        <v>-30596.044625183822</v>
      </c>
      <c r="F27" s="1">
        <f t="shared" si="13"/>
        <v>-30596</v>
      </c>
      <c r="G27" s="1">
        <f t="shared" si="14"/>
        <v>-3.104400000302121E-2</v>
      </c>
      <c r="H27" s="1">
        <f t="shared" si="15"/>
        <v>-3.104400000302121E-2</v>
      </c>
      <c r="N27" s="2"/>
      <c r="O27" s="2"/>
      <c r="P27" s="2"/>
      <c r="Q27" s="5">
        <f t="shared" si="35"/>
        <v>4569.3149999999987</v>
      </c>
      <c r="R27" s="1">
        <f t="shared" si="16"/>
        <v>0</v>
      </c>
      <c r="S27" s="100">
        <f t="shared" si="17"/>
        <v>0.2</v>
      </c>
      <c r="T27" s="1">
        <f t="shared" si="18"/>
        <v>0</v>
      </c>
      <c r="U27" s="5"/>
      <c r="V27" s="1">
        <f t="shared" si="19"/>
        <v>-1.3027896662895933E-2</v>
      </c>
      <c r="Z27" s="7">
        <f t="shared" si="20"/>
        <v>-30596</v>
      </c>
      <c r="AA27" s="102">
        <f t="shared" si="21"/>
        <v>-3.5489699082365551E-2</v>
      </c>
      <c r="AB27" s="102">
        <f t="shared" si="22"/>
        <v>-1.3027896662895933E-2</v>
      </c>
      <c r="AC27" s="102">
        <f t="shared" si="23"/>
        <v>-3.104400000302121E-2</v>
      </c>
      <c r="AD27" s="102">
        <f t="shared" si="24"/>
        <v>4.445699079344341E-3</v>
      </c>
      <c r="AE27" s="102">
        <f t="shared" si="25"/>
        <v>3.9528480608166244E-6</v>
      </c>
      <c r="AF27" s="7">
        <f t="shared" si="26"/>
        <v>-3.104400000302121E-2</v>
      </c>
      <c r="AG27" s="103"/>
      <c r="AH27" s="7">
        <f t="shared" si="27"/>
        <v>-1.8016103340125277E-2</v>
      </c>
      <c r="AI27" s="7">
        <f t="shared" si="28"/>
        <v>0.69037368894089213</v>
      </c>
      <c r="AJ27" s="7">
        <f t="shared" si="29"/>
        <v>-0.47426039117712504</v>
      </c>
      <c r="AK27" s="7">
        <f t="shared" si="30"/>
        <v>0.2971878167362022</v>
      </c>
      <c r="AL27" s="7">
        <f t="shared" si="31"/>
        <v>-0.76490300334533989</v>
      </c>
      <c r="AM27" s="7">
        <f t="shared" si="32"/>
        <v>-0.40225810425542635</v>
      </c>
      <c r="AN27" s="102">
        <f t="shared" si="33"/>
        <v>5.1495405133129166</v>
      </c>
      <c r="AO27" s="102">
        <f t="shared" si="33"/>
        <v>5.149530858300559</v>
      </c>
      <c r="AP27" s="102">
        <f t="shared" si="33"/>
        <v>5.1495839950260534</v>
      </c>
      <c r="AQ27" s="102">
        <f t="shared" si="33"/>
        <v>5.1492914801280891</v>
      </c>
      <c r="AR27" s="102">
        <f t="shared" si="33"/>
        <v>5.1508994959248886</v>
      </c>
      <c r="AS27" s="102">
        <f t="shared" si="33"/>
        <v>5.1419903101706099</v>
      </c>
      <c r="AT27" s="102">
        <f t="shared" si="33"/>
        <v>5.1893963424155762</v>
      </c>
      <c r="AU27" s="102">
        <f t="shared" si="34"/>
        <v>4.7607250807266288</v>
      </c>
      <c r="AW27" s="7">
        <v>-24000</v>
      </c>
      <c r="AX27" s="7">
        <f t="shared" si="0"/>
        <v>-2.9555964897573287E-2</v>
      </c>
      <c r="AY27" s="7">
        <f t="shared" si="1"/>
        <v>-2.4396371275716814E-2</v>
      </c>
      <c r="AZ27" s="7">
        <f t="shared" si="2"/>
        <v>-5.1595936218564731E-3</v>
      </c>
      <c r="BA27" s="7">
        <f t="shared" si="3"/>
        <v>0.59370697559339991</v>
      </c>
      <c r="BB27" s="7">
        <f t="shared" si="4"/>
        <v>-5.7187206650310039E-2</v>
      </c>
      <c r="BC27" s="7">
        <f t="shared" si="5"/>
        <v>-0.32799768252992367</v>
      </c>
      <c r="BD27" s="7">
        <f t="shared" si="6"/>
        <v>-0.16548511653474615</v>
      </c>
      <c r="BE27" s="7">
        <f t="shared" si="11"/>
        <v>5.7709892644368868</v>
      </c>
      <c r="BF27" s="7">
        <f t="shared" si="11"/>
        <v>5.7702396820473849</v>
      </c>
      <c r="BG27" s="7">
        <f t="shared" si="11"/>
        <v>5.7722431099745801</v>
      </c>
      <c r="BH27" s="7">
        <f t="shared" si="11"/>
        <v>5.7668834301404912</v>
      </c>
      <c r="BI27" s="7">
        <f t="shared" si="11"/>
        <v>5.7811861083808385</v>
      </c>
      <c r="BJ27" s="7">
        <f t="shared" si="11"/>
        <v>5.7427547742459</v>
      </c>
      <c r="BK27" s="7">
        <f t="shared" si="11"/>
        <v>5.8442701545268685</v>
      </c>
      <c r="BL27" s="7">
        <f t="shared" si="8"/>
        <v>5.5603746089547172</v>
      </c>
    </row>
    <row r="28" spans="1:80" ht="12.95" customHeight="1">
      <c r="A28" s="59" t="s">
        <v>201</v>
      </c>
      <c r="B28" s="59" t="s">
        <v>127</v>
      </c>
      <c r="C28" s="34">
        <v>21187.833999999999</v>
      </c>
      <c r="D28" s="34" t="s">
        <v>149</v>
      </c>
      <c r="E28" s="32">
        <f t="shared" si="12"/>
        <v>-28296.046493910111</v>
      </c>
      <c r="F28" s="1">
        <f t="shared" si="13"/>
        <v>-28296</v>
      </c>
      <c r="G28" s="1">
        <f t="shared" si="14"/>
        <v>-3.2344000002922257E-2</v>
      </c>
      <c r="H28" s="1">
        <f t="shared" si="15"/>
        <v>-3.2344000002922257E-2</v>
      </c>
      <c r="N28" s="2"/>
      <c r="O28" s="2"/>
      <c r="P28" s="2"/>
      <c r="Q28" s="5">
        <f t="shared" si="35"/>
        <v>6169.3339999999989</v>
      </c>
      <c r="R28" s="1">
        <f t="shared" si="16"/>
        <v>0</v>
      </c>
      <c r="S28" s="100">
        <f t="shared" si="17"/>
        <v>0.2</v>
      </c>
      <c r="T28" s="1">
        <f t="shared" si="18"/>
        <v>0</v>
      </c>
      <c r="U28" s="5"/>
      <c r="V28" s="1">
        <f t="shared" si="19"/>
        <v>-1.847347014590529E-2</v>
      </c>
      <c r="Z28" s="7">
        <f t="shared" si="20"/>
        <v>-28296</v>
      </c>
      <c r="AA28" s="102">
        <f t="shared" si="21"/>
        <v>-3.406509168286323E-2</v>
      </c>
      <c r="AB28" s="102">
        <f t="shared" si="22"/>
        <v>-1.847347014590529E-2</v>
      </c>
      <c r="AC28" s="102">
        <f t="shared" si="23"/>
        <v>-3.2344000002922257E-2</v>
      </c>
      <c r="AD28" s="102">
        <f t="shared" si="24"/>
        <v>1.7210916799409726E-3</v>
      </c>
      <c r="AE28" s="102">
        <f t="shared" si="25"/>
        <v>5.9243131415240782E-7</v>
      </c>
      <c r="AF28" s="7">
        <f t="shared" si="26"/>
        <v>-3.2344000002922257E-2</v>
      </c>
      <c r="AG28" s="103"/>
      <c r="AH28" s="7">
        <f t="shared" si="27"/>
        <v>-1.3870529857016967E-2</v>
      </c>
      <c r="AI28" s="7">
        <f t="shared" si="28"/>
        <v>0.6450093987381349</v>
      </c>
      <c r="AJ28" s="7">
        <f t="shared" si="29"/>
        <v>-0.32025393560610349</v>
      </c>
      <c r="AK28" s="7">
        <f t="shared" si="30"/>
        <v>0.24118607740133222</v>
      </c>
      <c r="AL28" s="7">
        <f t="shared" si="31"/>
        <v>-0.59677678797370881</v>
      </c>
      <c r="AM28" s="7">
        <f t="shared" si="32"/>
        <v>-0.30757130910968072</v>
      </c>
      <c r="AN28" s="102">
        <f t="shared" si="33"/>
        <v>5.3773295374323942</v>
      </c>
      <c r="AO28" s="102">
        <f t="shared" si="33"/>
        <v>5.3772127592354186</v>
      </c>
      <c r="AP28" s="102">
        <f t="shared" si="33"/>
        <v>5.3776536982976237</v>
      </c>
      <c r="AQ28" s="102">
        <f t="shared" si="33"/>
        <v>5.3759874684045537</v>
      </c>
      <c r="AR28" s="102">
        <f t="shared" si="33"/>
        <v>5.3822653972535939</v>
      </c>
      <c r="AS28" s="102">
        <f t="shared" si="33"/>
        <v>5.3583421041438637</v>
      </c>
      <c r="AT28" s="102">
        <f t="shared" si="33"/>
        <v>5.4459670191130796</v>
      </c>
      <c r="AU28" s="102">
        <f t="shared" si="34"/>
        <v>5.0395598161609225</v>
      </c>
      <c r="AW28" s="7">
        <v>-23000</v>
      </c>
      <c r="AX28" s="7">
        <f t="shared" si="0"/>
        <v>-2.8270249819251764E-2</v>
      </c>
      <c r="AY28" s="7">
        <f t="shared" si="1"/>
        <v>-2.5209886384697788E-2</v>
      </c>
      <c r="AZ28" s="7">
        <f t="shared" si="2"/>
        <v>-3.0603634345539761E-3</v>
      </c>
      <c r="BA28" s="7">
        <f t="shared" si="3"/>
        <v>0.58645738780530976</v>
      </c>
      <c r="BB28" s="7">
        <f t="shared" si="4"/>
        <v>6.9343608538434463E-5</v>
      </c>
      <c r="BC28" s="7">
        <f t="shared" si="5"/>
        <v>-0.27070991569155894</v>
      </c>
      <c r="BD28" s="7">
        <f t="shared" si="6"/>
        <v>-0.13618767195991655</v>
      </c>
      <c r="BE28" s="7">
        <f t="shared" si="11"/>
        <v>5.8586958431784497</v>
      </c>
      <c r="BF28" s="7">
        <f t="shared" si="11"/>
        <v>5.8578476994734512</v>
      </c>
      <c r="BG28" s="7">
        <f t="shared" si="11"/>
        <v>5.8600161732483134</v>
      </c>
      <c r="BH28" s="7">
        <f t="shared" si="11"/>
        <v>5.8544677237306741</v>
      </c>
      <c r="BI28" s="7">
        <f t="shared" si="11"/>
        <v>5.8686370003616126</v>
      </c>
      <c r="BJ28" s="7">
        <f t="shared" si="11"/>
        <v>5.832267400156355</v>
      </c>
      <c r="BK28" s="7">
        <f t="shared" si="11"/>
        <v>5.9244948511357673</v>
      </c>
      <c r="BL28" s="7">
        <f t="shared" si="8"/>
        <v>5.6816071026218014</v>
      </c>
    </row>
    <row r="29" spans="1:80" ht="12.95" customHeight="1">
      <c r="A29" s="59" t="s">
        <v>201</v>
      </c>
      <c r="B29" s="59" t="s">
        <v>127</v>
      </c>
      <c r="C29" s="34">
        <v>22370.457999999999</v>
      </c>
      <c r="D29" s="34" t="s">
        <v>149</v>
      </c>
      <c r="E29" s="32">
        <f t="shared" si="12"/>
        <v>-26596.046062665584</v>
      </c>
      <c r="F29" s="1">
        <f t="shared" si="13"/>
        <v>-26596</v>
      </c>
      <c r="G29" s="1">
        <f t="shared" si="14"/>
        <v>-3.2044000003224937E-2</v>
      </c>
      <c r="H29" s="1">
        <f t="shared" si="15"/>
        <v>-3.2044000003224937E-2</v>
      </c>
      <c r="N29" s="2"/>
      <c r="O29" s="2"/>
      <c r="P29" s="2"/>
      <c r="Q29" s="5">
        <f t="shared" si="35"/>
        <v>7351.9579999999987</v>
      </c>
      <c r="R29" s="1">
        <f t="shared" si="16"/>
        <v>0</v>
      </c>
      <c r="S29" s="100">
        <f t="shared" si="17"/>
        <v>0.2</v>
      </c>
      <c r="T29" s="1">
        <f t="shared" si="18"/>
        <v>0</v>
      </c>
      <c r="U29" s="5"/>
      <c r="V29" s="1">
        <f t="shared" si="19"/>
        <v>-2.1522536152174282E-2</v>
      </c>
      <c r="Z29" s="7">
        <f t="shared" si="20"/>
        <v>-26596</v>
      </c>
      <c r="AA29" s="102">
        <f t="shared" si="21"/>
        <v>-3.2515881834070684E-2</v>
      </c>
      <c r="AB29" s="102">
        <f t="shared" si="22"/>
        <v>-2.1522536152174282E-2</v>
      </c>
      <c r="AC29" s="102">
        <f t="shared" si="23"/>
        <v>-3.2044000003224937E-2</v>
      </c>
      <c r="AD29" s="102">
        <f t="shared" si="24"/>
        <v>4.7188183084574675E-4</v>
      </c>
      <c r="AE29" s="102">
        <f t="shared" si="25"/>
        <v>4.4534492456466795E-8</v>
      </c>
      <c r="AF29" s="7">
        <f t="shared" si="26"/>
        <v>-3.2044000003224937E-2</v>
      </c>
      <c r="AG29" s="103"/>
      <c r="AH29" s="7">
        <f t="shared" si="27"/>
        <v>-1.0521463851050657E-2</v>
      </c>
      <c r="AI29" s="7">
        <f t="shared" si="28"/>
        <v>0.62031479822708291</v>
      </c>
      <c r="AJ29" s="7">
        <f t="shared" si="29"/>
        <v>-0.21255173409520944</v>
      </c>
      <c r="AK29" s="7">
        <f t="shared" si="30"/>
        <v>0.20007048375800254</v>
      </c>
      <c r="AL29" s="7">
        <f t="shared" si="31"/>
        <v>-0.48496488594189413</v>
      </c>
      <c r="AM29" s="7">
        <f t="shared" si="32"/>
        <v>-0.24734941469008734</v>
      </c>
      <c r="AN29" s="102">
        <f t="shared" si="33"/>
        <v>5.5370752935798162</v>
      </c>
      <c r="AO29" s="102">
        <f t="shared" si="33"/>
        <v>5.5367472753388141</v>
      </c>
      <c r="AP29" s="102">
        <f t="shared" si="33"/>
        <v>5.5377879015611136</v>
      </c>
      <c r="AQ29" s="102">
        <f t="shared" si="33"/>
        <v>5.5344830913438781</v>
      </c>
      <c r="AR29" s="102">
        <f t="shared" si="33"/>
        <v>5.5449439212834921</v>
      </c>
      <c r="AS29" s="102">
        <f t="shared" si="33"/>
        <v>5.5114742497299778</v>
      </c>
      <c r="AT29" s="102">
        <f t="shared" si="33"/>
        <v>5.6152375544104745</v>
      </c>
      <c r="AU29" s="102">
        <f t="shared" si="34"/>
        <v>5.2456550553949661</v>
      </c>
      <c r="AW29" s="7">
        <v>-22000</v>
      </c>
      <c r="AX29" s="7">
        <f t="shared" si="0"/>
        <v>-2.6922930707237978E-2</v>
      </c>
      <c r="AY29" s="7">
        <f t="shared" si="1"/>
        <v>-2.5961256585669751E-2</v>
      </c>
      <c r="AZ29" s="7">
        <f t="shared" si="2"/>
        <v>-9.6167412156822709E-4</v>
      </c>
      <c r="BA29" s="7">
        <f t="shared" si="3"/>
        <v>0.58068062628345607</v>
      </c>
      <c r="BB29" s="7">
        <f t="shared" si="4"/>
        <v>5.6055371261224993E-2</v>
      </c>
      <c r="BC29" s="7">
        <f t="shared" si="5"/>
        <v>-0.21469449021028419</v>
      </c>
      <c r="BD29" s="7">
        <f t="shared" si="6"/>
        <v>-0.10776149081451951</v>
      </c>
      <c r="BE29" s="7">
        <f t="shared" si="11"/>
        <v>5.9454109578949517</v>
      </c>
      <c r="BF29" s="7">
        <f t="shared" si="11"/>
        <v>5.9445496045150126</v>
      </c>
      <c r="BG29" s="7">
        <f t="shared" si="11"/>
        <v>5.9466766624099243</v>
      </c>
      <c r="BH29" s="7">
        <f t="shared" si="11"/>
        <v>5.9414211298899318</v>
      </c>
      <c r="BI29" s="7">
        <f t="shared" si="11"/>
        <v>5.9543890262967292</v>
      </c>
      <c r="BJ29" s="7">
        <f t="shared" si="11"/>
        <v>5.9222813816497242</v>
      </c>
      <c r="BK29" s="7">
        <f t="shared" si="11"/>
        <v>6.001154119446432</v>
      </c>
      <c r="BL29" s="7">
        <f t="shared" si="8"/>
        <v>5.8028395962888863</v>
      </c>
    </row>
    <row r="30" spans="1:80" ht="12.95" customHeight="1">
      <c r="A30" s="59" t="s">
        <v>201</v>
      </c>
      <c r="B30" s="59" t="s">
        <v>127</v>
      </c>
      <c r="C30" s="34">
        <v>23831.346000000001</v>
      </c>
      <c r="D30" s="34" t="s">
        <v>149</v>
      </c>
      <c r="E30" s="32">
        <f t="shared" si="12"/>
        <v>-24496.046206413757</v>
      </c>
      <c r="F30" s="1">
        <f t="shared" si="13"/>
        <v>-24496</v>
      </c>
      <c r="G30" s="1">
        <f t="shared" si="14"/>
        <v>-3.2144000000698725E-2</v>
      </c>
      <c r="H30" s="1">
        <f t="shared" si="15"/>
        <v>-3.2144000000698725E-2</v>
      </c>
      <c r="N30" s="2"/>
      <c r="O30" s="2"/>
      <c r="Q30" s="5">
        <f t="shared" si="35"/>
        <v>8812.8460000000014</v>
      </c>
      <c r="R30" s="1">
        <f t="shared" si="16"/>
        <v>0</v>
      </c>
      <c r="S30" s="100">
        <f t="shared" si="17"/>
        <v>0.2</v>
      </c>
      <c r="T30" s="1">
        <f t="shared" si="18"/>
        <v>0</v>
      </c>
      <c r="U30" s="5"/>
      <c r="V30" s="1">
        <f t="shared" si="19"/>
        <v>-2.594671701925472E-2</v>
      </c>
      <c r="Z30" s="7">
        <f t="shared" si="20"/>
        <v>-24496</v>
      </c>
      <c r="AA30" s="102">
        <f t="shared" si="21"/>
        <v>-3.0167094505075643E-2</v>
      </c>
      <c r="AB30" s="102">
        <f t="shared" si="22"/>
        <v>-2.594671701925472E-2</v>
      </c>
      <c r="AC30" s="102">
        <f t="shared" si="23"/>
        <v>-3.2144000000698725E-2</v>
      </c>
      <c r="AD30" s="102">
        <f t="shared" si="24"/>
        <v>-1.9769054956230818E-3</v>
      </c>
      <c r="AE30" s="102">
        <f t="shared" si="25"/>
        <v>7.816310677249485E-7</v>
      </c>
      <c r="AF30" s="7">
        <f t="shared" si="26"/>
        <v>-3.2144000000698725E-2</v>
      </c>
      <c r="AG30" s="103"/>
      <c r="AH30" s="7">
        <f t="shared" si="27"/>
        <v>-6.1972829814440043E-3</v>
      </c>
      <c r="AI30" s="7">
        <f t="shared" si="28"/>
        <v>0.59788375684817163</v>
      </c>
      <c r="AJ30" s="7">
        <f t="shared" si="29"/>
        <v>-8.6092065021916367E-2</v>
      </c>
      <c r="AK30" s="7">
        <f t="shared" si="30"/>
        <v>0.14997192373895055</v>
      </c>
      <c r="AL30" s="7">
        <f t="shared" si="31"/>
        <v>-0.35697803076213652</v>
      </c>
      <c r="AM30" s="7">
        <f t="shared" si="32"/>
        <v>-0.18040893922577786</v>
      </c>
      <c r="AN30" s="102">
        <f t="shared" si="33"/>
        <v>5.7270529477578895</v>
      </c>
      <c r="AO30" s="102">
        <f t="shared" si="33"/>
        <v>5.7263746526952568</v>
      </c>
      <c r="AP30" s="102">
        <f t="shared" si="33"/>
        <v>5.7282352656450666</v>
      </c>
      <c r="AQ30" s="102">
        <f t="shared" si="33"/>
        <v>5.7231263018989607</v>
      </c>
      <c r="AR30" s="102">
        <f t="shared" si="33"/>
        <v>5.7371162543879635</v>
      </c>
      <c r="AS30" s="102">
        <f t="shared" si="33"/>
        <v>5.6985090161180096</v>
      </c>
      <c r="AT30" s="102">
        <f t="shared" si="33"/>
        <v>5.8029678065489536</v>
      </c>
      <c r="AU30" s="102">
        <f t="shared" si="34"/>
        <v>5.5002432920958437</v>
      </c>
      <c r="AW30" s="7">
        <v>-21000</v>
      </c>
      <c r="AX30" s="7">
        <f t="shared" si="0"/>
        <v>-2.552533535488619E-2</v>
      </c>
      <c r="AY30" s="7">
        <f t="shared" si="1"/>
        <v>-2.6650481878632684E-2</v>
      </c>
      <c r="AZ30" s="7">
        <f t="shared" si="2"/>
        <v>1.1251465237464954E-3</v>
      </c>
      <c r="BA30" s="7">
        <f t="shared" si="3"/>
        <v>0.57628669018233958</v>
      </c>
      <c r="BB30" s="7">
        <f t="shared" si="4"/>
        <v>0.1108800493634064</v>
      </c>
      <c r="BC30" s="7">
        <f t="shared" si="5"/>
        <v>-0.15967074333818004</v>
      </c>
      <c r="BD30" s="7">
        <f t="shared" si="6"/>
        <v>-8.0005420429312149E-2</v>
      </c>
      <c r="BE30" s="7">
        <f t="shared" si="11"/>
        <v>6.0313391737668374</v>
      </c>
      <c r="BF30" s="7">
        <f t="shared" si="11"/>
        <v>6.0305677304869088</v>
      </c>
      <c r="BG30" s="7">
        <f t="shared" si="11"/>
        <v>6.0324237205987004</v>
      </c>
      <c r="BH30" s="7">
        <f t="shared" si="11"/>
        <v>6.0279569485536504</v>
      </c>
      <c r="BI30" s="7">
        <f t="shared" si="11"/>
        <v>6.0386984171905107</v>
      </c>
      <c r="BJ30" s="7">
        <f t="shared" si="11"/>
        <v>6.0128165362818269</v>
      </c>
      <c r="BK30" s="7">
        <f t="shared" si="11"/>
        <v>6.0749022643383874</v>
      </c>
      <c r="BL30" s="7">
        <f t="shared" si="8"/>
        <v>5.9240720899559705</v>
      </c>
    </row>
    <row r="31" spans="1:80" ht="12.95" customHeight="1">
      <c r="A31" s="59" t="s">
        <v>234</v>
      </c>
      <c r="B31" s="59" t="s">
        <v>127</v>
      </c>
      <c r="C31" s="34">
        <v>24011.550999999999</v>
      </c>
      <c r="D31" s="34" t="s">
        <v>149</v>
      </c>
      <c r="E31" s="32">
        <f t="shared" si="12"/>
        <v>-24237.004805501532</v>
      </c>
      <c r="F31" s="1">
        <f t="shared" si="13"/>
        <v>-24237</v>
      </c>
      <c r="G31" s="1">
        <f t="shared" si="14"/>
        <v>-3.3430000003136229E-3</v>
      </c>
      <c r="H31" s="1">
        <f t="shared" si="15"/>
        <v>-3.3430000003136229E-3</v>
      </c>
      <c r="N31" s="2"/>
      <c r="O31" s="2"/>
      <c r="P31" s="2"/>
      <c r="Q31" s="5">
        <f t="shared" si="35"/>
        <v>8993.0509999999995</v>
      </c>
      <c r="R31" s="1">
        <f t="shared" si="16"/>
        <v>0</v>
      </c>
      <c r="S31" s="100">
        <f t="shared" si="17"/>
        <v>0.2</v>
      </c>
      <c r="T31" s="1">
        <f t="shared" si="18"/>
        <v>0</v>
      </c>
      <c r="U31" s="5"/>
      <c r="V31" s="1">
        <f t="shared" si="19"/>
        <v>2.312876565996669E-3</v>
      </c>
      <c r="Z31" s="7">
        <f t="shared" si="20"/>
        <v>-24237</v>
      </c>
      <c r="AA31" s="102">
        <f t="shared" si="21"/>
        <v>-2.9850335280930559E-2</v>
      </c>
      <c r="AB31" s="102">
        <f t="shared" si="22"/>
        <v>2.312876565996669E-3</v>
      </c>
      <c r="AC31" s="102">
        <f t="shared" si="23"/>
        <v>-3.3430000003136229E-3</v>
      </c>
      <c r="AD31" s="102">
        <f t="shared" si="24"/>
        <v>2.6507335280616936E-2</v>
      </c>
      <c r="AE31" s="102">
        <f t="shared" si="25"/>
        <v>1.4052776473580787E-4</v>
      </c>
      <c r="AF31" s="7">
        <f t="shared" si="26"/>
        <v>-3.3430000003136229E-3</v>
      </c>
      <c r="AG31" s="103"/>
      <c r="AH31" s="7">
        <f t="shared" si="27"/>
        <v>-5.6558765663102918E-3</v>
      </c>
      <c r="AI31" s="7">
        <f t="shared" si="28"/>
        <v>0.59565306226549231</v>
      </c>
      <c r="AJ31" s="7">
        <f t="shared" si="29"/>
        <v>-7.0955359356598482E-2</v>
      </c>
      <c r="AK31" s="7">
        <f t="shared" si="30"/>
        <v>0.14384924351983269</v>
      </c>
      <c r="AL31" s="7">
        <f t="shared" si="31"/>
        <v>-0.34179429334204919</v>
      </c>
      <c r="AM31" s="7">
        <f t="shared" si="32"/>
        <v>-0.17258054672558132</v>
      </c>
      <c r="AN31" s="102">
        <f t="shared" si="33"/>
        <v>5.7500342041430397</v>
      </c>
      <c r="AO31" s="102">
        <f t="shared" si="33"/>
        <v>5.7493172754136168</v>
      </c>
      <c r="AP31" s="102">
        <f t="shared" si="33"/>
        <v>5.751256688912993</v>
      </c>
      <c r="AQ31" s="102">
        <f t="shared" si="33"/>
        <v>5.746005105212312</v>
      </c>
      <c r="AR31" s="102">
        <f t="shared" si="33"/>
        <v>5.7601881963396346</v>
      </c>
      <c r="AS31" s="102">
        <f t="shared" si="33"/>
        <v>5.7216027270718932</v>
      </c>
      <c r="AT31" s="102">
        <f t="shared" si="33"/>
        <v>5.8246672541529669</v>
      </c>
      <c r="AU31" s="102">
        <f t="shared" si="34"/>
        <v>5.5316425079556186</v>
      </c>
      <c r="AW31" s="7">
        <v>-20000</v>
      </c>
      <c r="AX31" s="7">
        <f t="shared" si="0"/>
        <v>-2.4088051212044399E-2</v>
      </c>
      <c r="AY31" s="7">
        <f t="shared" si="1"/>
        <v>-2.7277562263586609E-2</v>
      </c>
      <c r="AZ31" s="7">
        <f t="shared" si="2"/>
        <v>3.1895110515422105E-3</v>
      </c>
      <c r="BA31" s="7">
        <f t="shared" si="3"/>
        <v>0.57320806698417859</v>
      </c>
      <c r="BB31" s="7">
        <f t="shared" si="4"/>
        <v>0.16465004952696941</v>
      </c>
      <c r="BC31" s="7">
        <f t="shared" si="5"/>
        <v>-0.10537605117155485</v>
      </c>
      <c r="BD31" s="7">
        <f t="shared" si="6"/>
        <v>-5.2736834262998279E-2</v>
      </c>
      <c r="BE31" s="7">
        <f t="shared" si="11"/>
        <v>6.1166796675121118</v>
      </c>
      <c r="BF31" s="7">
        <f t="shared" si="11"/>
        <v>6.116100355320329</v>
      </c>
      <c r="BG31" s="7">
        <f t="shared" si="11"/>
        <v>6.1174690966293861</v>
      </c>
      <c r="BH31" s="7">
        <f t="shared" si="11"/>
        <v>6.1142346612889726</v>
      </c>
      <c r="BI31" s="7">
        <f t="shared" si="11"/>
        <v>6.1218750581429573</v>
      </c>
      <c r="BJ31" s="7">
        <f t="shared" si="11"/>
        <v>6.1038107435890838</v>
      </c>
      <c r="BK31" s="7">
        <f t="shared" si="11"/>
        <v>6.1464363240191249</v>
      </c>
      <c r="BL31" s="7">
        <f t="shared" si="8"/>
        <v>6.0453045836230546</v>
      </c>
    </row>
    <row r="32" spans="1:80" ht="12.95" customHeight="1">
      <c r="A32" s="59" t="s">
        <v>234</v>
      </c>
      <c r="B32" s="59" t="s">
        <v>127</v>
      </c>
      <c r="C32" s="34">
        <v>24018.485000000001</v>
      </c>
      <c r="D32" s="34" t="s">
        <v>149</v>
      </c>
      <c r="E32" s="32">
        <f t="shared" si="12"/>
        <v>-24227.037306964168</v>
      </c>
      <c r="F32" s="1">
        <f t="shared" si="13"/>
        <v>-24227</v>
      </c>
      <c r="G32" s="1">
        <f t="shared" si="14"/>
        <v>-2.5953000000299653E-2</v>
      </c>
      <c r="H32" s="1">
        <f t="shared" si="15"/>
        <v>-2.5953000000299653E-2</v>
      </c>
      <c r="N32" s="2"/>
      <c r="O32" s="2"/>
      <c r="P32" s="2"/>
      <c r="Q32" s="5">
        <f t="shared" si="35"/>
        <v>8999.9850000000006</v>
      </c>
      <c r="R32" s="1">
        <f t="shared" si="16"/>
        <v>0</v>
      </c>
      <c r="S32" s="100">
        <f t="shared" si="17"/>
        <v>0.2</v>
      </c>
      <c r="T32" s="1">
        <f t="shared" si="18"/>
        <v>0</v>
      </c>
      <c r="U32" s="5"/>
      <c r="V32" s="1">
        <f t="shared" si="19"/>
        <v>-2.0318048259627006E-2</v>
      </c>
      <c r="Z32" s="7">
        <f t="shared" si="20"/>
        <v>-24227</v>
      </c>
      <c r="AA32" s="102">
        <f t="shared" si="21"/>
        <v>-2.9838000507109358E-2</v>
      </c>
      <c r="AB32" s="102">
        <f t="shared" si="22"/>
        <v>-2.0318048259627006E-2</v>
      </c>
      <c r="AC32" s="102">
        <f t="shared" si="23"/>
        <v>-2.5953000000299653E-2</v>
      </c>
      <c r="AD32" s="102">
        <f t="shared" si="24"/>
        <v>3.8850005068097049E-3</v>
      </c>
      <c r="AE32" s="102">
        <f t="shared" si="25"/>
        <v>3.018645787582333E-6</v>
      </c>
      <c r="AF32" s="7">
        <f t="shared" si="26"/>
        <v>-2.5953000000299653E-2</v>
      </c>
      <c r="AG32" s="103"/>
      <c r="AH32" s="7">
        <f t="shared" si="27"/>
        <v>-5.6349517406726491E-3</v>
      </c>
      <c r="AI32" s="7">
        <f t="shared" si="28"/>
        <v>0.59556912581124943</v>
      </c>
      <c r="AJ32" s="7">
        <f t="shared" si="29"/>
        <v>-7.0372836955774259E-2</v>
      </c>
      <c r="AK32" s="7">
        <f t="shared" si="30"/>
        <v>0.14361308756316382</v>
      </c>
      <c r="AL32" s="7">
        <f t="shared" si="31"/>
        <v>-0.34121031107528593</v>
      </c>
      <c r="AM32" s="7">
        <f t="shared" si="32"/>
        <v>-0.17227987405806078</v>
      </c>
      <c r="AN32" s="102">
        <f t="shared" si="33"/>
        <v>5.7509197920042263</v>
      </c>
      <c r="AO32" s="102">
        <f t="shared" si="33"/>
        <v>5.7502014296449468</v>
      </c>
      <c r="AP32" s="102">
        <f t="shared" si="33"/>
        <v>5.752143707600629</v>
      </c>
      <c r="AQ32" s="102">
        <f t="shared" si="33"/>
        <v>5.7468871181625669</v>
      </c>
      <c r="AR32" s="102">
        <f t="shared" si="33"/>
        <v>5.7610763741430615</v>
      </c>
      <c r="AS32" s="102">
        <f t="shared" si="33"/>
        <v>5.7224948114728651</v>
      </c>
      <c r="AT32" s="102">
        <f t="shared" si="33"/>
        <v>5.8254992162703783</v>
      </c>
      <c r="AU32" s="102">
        <f t="shared" si="34"/>
        <v>5.5328548328922889</v>
      </c>
      <c r="AW32" s="7">
        <v>-19000</v>
      </c>
      <c r="AX32" s="7">
        <f t="shared" si="0"/>
        <v>-2.2621087904209483E-2</v>
      </c>
      <c r="AY32" s="7">
        <f t="shared" si="1"/>
        <v>-2.7842497740531512E-2</v>
      </c>
      <c r="AZ32" s="7">
        <f t="shared" si="2"/>
        <v>5.2214098363220279E-3</v>
      </c>
      <c r="BA32" s="7">
        <f t="shared" si="3"/>
        <v>0.571397799026508</v>
      </c>
      <c r="BB32" s="7">
        <f t="shared" si="4"/>
        <v>0.21746847672633235</v>
      </c>
      <c r="BC32" s="7">
        <f t="shared" si="5"/>
        <v>-5.1559136394492604E-2</v>
      </c>
      <c r="BD32" s="7">
        <f t="shared" si="6"/>
        <v>-2.578528063035505E-2</v>
      </c>
      <c r="BE32" s="7">
        <f t="shared" si="11"/>
        <v>6.2016302417662086</v>
      </c>
      <c r="BF32" s="7">
        <f t="shared" si="11"/>
        <v>6.2013245451480676</v>
      </c>
      <c r="BG32" s="7">
        <f t="shared" si="11"/>
        <v>6.2020392106293096</v>
      </c>
      <c r="BH32" s="7">
        <f t="shared" si="11"/>
        <v>6.2003683815358563</v>
      </c>
      <c r="BI32" s="7">
        <f t="shared" si="11"/>
        <v>6.204274288297305</v>
      </c>
      <c r="BJ32" s="7">
        <f t="shared" si="11"/>
        <v>6.1951414362102319</v>
      </c>
      <c r="BK32" s="7">
        <f t="shared" si="11"/>
        <v>6.216485837973436</v>
      </c>
      <c r="BL32" s="7">
        <f t="shared" si="8"/>
        <v>6.1665370772901387</v>
      </c>
    </row>
    <row r="33" spans="1:64" ht="12.95" customHeight="1">
      <c r="A33" s="59" t="s">
        <v>234</v>
      </c>
      <c r="B33" s="59" t="s">
        <v>127</v>
      </c>
      <c r="C33" s="34">
        <v>24020.579000000002</v>
      </c>
      <c r="D33" s="34" t="s">
        <v>149</v>
      </c>
      <c r="E33" s="32">
        <f t="shared" si="12"/>
        <v>-24224.027220154643</v>
      </c>
      <c r="F33" s="1">
        <f t="shared" si="13"/>
        <v>-24224</v>
      </c>
      <c r="G33" s="1">
        <f t="shared" si="14"/>
        <v>-1.8936000000394415E-2</v>
      </c>
      <c r="H33" s="1">
        <f t="shared" si="15"/>
        <v>-1.8936000000394415E-2</v>
      </c>
      <c r="N33" s="2"/>
      <c r="O33" s="2"/>
      <c r="P33" s="2"/>
      <c r="Q33" s="5">
        <f t="shared" si="35"/>
        <v>9002.0790000000015</v>
      </c>
      <c r="R33" s="1">
        <f t="shared" si="16"/>
        <v>0</v>
      </c>
      <c r="S33" s="100">
        <f t="shared" si="17"/>
        <v>0.2</v>
      </c>
      <c r="T33" s="1">
        <f t="shared" si="18"/>
        <v>0</v>
      </c>
      <c r="U33" s="5"/>
      <c r="V33" s="1">
        <f t="shared" si="19"/>
        <v>-1.330732599041488E-2</v>
      </c>
      <c r="Z33" s="7">
        <f t="shared" si="20"/>
        <v>-24224</v>
      </c>
      <c r="AA33" s="102">
        <f t="shared" si="21"/>
        <v>-2.9834298580135466E-2</v>
      </c>
      <c r="AB33" s="102">
        <f t="shared" si="22"/>
        <v>-1.330732599041488E-2</v>
      </c>
      <c r="AC33" s="102">
        <f t="shared" si="23"/>
        <v>-1.8936000000394415E-2</v>
      </c>
      <c r="AD33" s="102">
        <f t="shared" si="24"/>
        <v>1.0898298579741051E-2</v>
      </c>
      <c r="AE33" s="102">
        <f t="shared" si="25"/>
        <v>2.3754582386637163E-5</v>
      </c>
      <c r="AF33" s="7">
        <f t="shared" si="26"/>
        <v>-1.8936000000394415E-2</v>
      </c>
      <c r="AG33" s="103"/>
      <c r="AH33" s="7">
        <f t="shared" si="27"/>
        <v>-5.6286740099795356E-3</v>
      </c>
      <c r="AI33" s="7">
        <f t="shared" si="28"/>
        <v>0.59554397639245704</v>
      </c>
      <c r="AJ33" s="7">
        <f t="shared" si="29"/>
        <v>-7.0198107676219715E-2</v>
      </c>
      <c r="AK33" s="7">
        <f t="shared" si="30"/>
        <v>0.14354224424912895</v>
      </c>
      <c r="AL33" s="7">
        <f t="shared" si="31"/>
        <v>-0.34103514860437245</v>
      </c>
      <c r="AM33" s="7">
        <f t="shared" si="32"/>
        <v>-0.1721896947408825</v>
      </c>
      <c r="AN33" s="102">
        <f t="shared" si="33"/>
        <v>5.7511854438405665</v>
      </c>
      <c r="AO33" s="102">
        <f t="shared" si="33"/>
        <v>5.7504666522985701</v>
      </c>
      <c r="AP33" s="102">
        <f t="shared" si="33"/>
        <v>5.7524097868842139</v>
      </c>
      <c r="AQ33" s="102">
        <f t="shared" si="33"/>
        <v>5.7471517031986439</v>
      </c>
      <c r="AR33" s="102">
        <f t="shared" si="33"/>
        <v>5.7613427896211116</v>
      </c>
      <c r="AS33" s="102">
        <f t="shared" si="33"/>
        <v>5.7227624434913569</v>
      </c>
      <c r="AT33" s="102">
        <f t="shared" si="33"/>
        <v>5.8257487210089547</v>
      </c>
      <c r="AU33" s="102">
        <f t="shared" si="34"/>
        <v>5.5332185303732899</v>
      </c>
      <c r="AW33" s="7">
        <v>-18000</v>
      </c>
      <c r="AX33" s="7">
        <f t="shared" si="0"/>
        <v>-2.1134081678678605E-2</v>
      </c>
      <c r="AY33" s="7">
        <f t="shared" si="1"/>
        <v>-2.8345288309467396E-2</v>
      </c>
      <c r="AZ33" s="7">
        <f t="shared" si="2"/>
        <v>7.2112066307887914E-3</v>
      </c>
      <c r="BA33" s="7">
        <f t="shared" si="3"/>
        <v>0.57082836099012346</v>
      </c>
      <c r="BB33" s="7">
        <f t="shared" si="4"/>
        <v>0.2694329147509209</v>
      </c>
      <c r="BC33" s="7">
        <f t="shared" si="5"/>
        <v>2.0248617628558178E-3</v>
      </c>
      <c r="BD33" s="7">
        <f t="shared" si="6"/>
        <v>1.0124312273474326E-3</v>
      </c>
      <c r="BE33" s="7">
        <f t="shared" si="11"/>
        <v>6.2863892521483891</v>
      </c>
      <c r="BF33" s="7">
        <f t="shared" si="11"/>
        <v>6.2864015457037183</v>
      </c>
      <c r="BG33" s="7">
        <f t="shared" si="11"/>
        <v>6.2863729007700178</v>
      </c>
      <c r="BH33" s="7">
        <f t="shared" si="11"/>
        <v>6.2864396456827034</v>
      </c>
      <c r="BI33" s="7">
        <f t="shared" si="11"/>
        <v>6.2862841248919343</v>
      </c>
      <c r="BJ33" s="7">
        <f t="shared" si="11"/>
        <v>6.2866465004434486</v>
      </c>
      <c r="BK33" s="7">
        <f t="shared" si="11"/>
        <v>6.2858021378159137</v>
      </c>
      <c r="BL33" s="7">
        <f t="shared" si="8"/>
        <v>6.2877695709572237</v>
      </c>
    </row>
    <row r="34" spans="1:64" ht="12.95" customHeight="1">
      <c r="A34" s="59" t="s">
        <v>234</v>
      </c>
      <c r="B34" s="59" t="s">
        <v>127</v>
      </c>
      <c r="C34" s="34">
        <v>24025.444</v>
      </c>
      <c r="D34" s="34" t="s">
        <v>149</v>
      </c>
      <c r="E34" s="32">
        <f t="shared" si="12"/>
        <v>-24217.033871382759</v>
      </c>
      <c r="F34" s="1">
        <f t="shared" si="13"/>
        <v>-24217</v>
      </c>
      <c r="G34" s="1">
        <f t="shared" si="14"/>
        <v>-2.356300000246847E-2</v>
      </c>
      <c r="H34" s="1">
        <f t="shared" si="15"/>
        <v>-2.356300000246847E-2</v>
      </c>
      <c r="N34" s="2"/>
      <c r="O34" s="2"/>
      <c r="P34" s="2"/>
      <c r="Q34" s="5">
        <f t="shared" si="35"/>
        <v>9006.9439999999995</v>
      </c>
      <c r="R34" s="1">
        <f t="shared" si="16"/>
        <v>0</v>
      </c>
      <c r="S34" s="100">
        <f t="shared" si="17"/>
        <v>0.2</v>
      </c>
      <c r="T34" s="1">
        <f t="shared" si="18"/>
        <v>0</v>
      </c>
      <c r="U34" s="5"/>
      <c r="V34" s="1">
        <f t="shared" si="19"/>
        <v>-1.7948974535712856E-2</v>
      </c>
      <c r="Z34" s="7">
        <f t="shared" si="20"/>
        <v>-24217</v>
      </c>
      <c r="AA34" s="102">
        <f t="shared" si="21"/>
        <v>-2.9825658070517961E-2</v>
      </c>
      <c r="AB34" s="102">
        <f t="shared" si="22"/>
        <v>-1.7948974535712856E-2</v>
      </c>
      <c r="AC34" s="102">
        <f t="shared" si="23"/>
        <v>-2.356300000246847E-2</v>
      </c>
      <c r="AD34" s="102">
        <f t="shared" si="24"/>
        <v>6.2626580680494905E-3</v>
      </c>
      <c r="AE34" s="102">
        <f t="shared" si="25"/>
        <v>7.8441772154610759E-6</v>
      </c>
      <c r="AF34" s="7">
        <f t="shared" si="26"/>
        <v>-2.356300000246847E-2</v>
      </c>
      <c r="AG34" s="103"/>
      <c r="AH34" s="7">
        <f t="shared" si="27"/>
        <v>-5.614025466755615E-3</v>
      </c>
      <c r="AI34" s="7">
        <f t="shared" si="28"/>
        <v>0.59548535095337396</v>
      </c>
      <c r="AJ34" s="7">
        <f t="shared" si="29"/>
        <v>-6.9790455250277994E-2</v>
      </c>
      <c r="AK34" s="7">
        <f t="shared" si="30"/>
        <v>0.14337694941372847</v>
      </c>
      <c r="AL34" s="7">
        <f t="shared" si="31"/>
        <v>-0.34062649390603134</v>
      </c>
      <c r="AM34" s="7">
        <f t="shared" si="32"/>
        <v>-0.17197931662950103</v>
      </c>
      <c r="AN34" s="102">
        <f t="shared" si="33"/>
        <v>5.7518052541646174</v>
      </c>
      <c r="AO34" s="102">
        <f t="shared" si="33"/>
        <v>5.7510854628314165</v>
      </c>
      <c r="AP34" s="102">
        <f t="shared" si="33"/>
        <v>5.7530305913453557</v>
      </c>
      <c r="AQ34" s="102">
        <f t="shared" si="33"/>
        <v>5.7477690345239436</v>
      </c>
      <c r="AR34" s="102">
        <f t="shared" si="33"/>
        <v>5.7619643578149002</v>
      </c>
      <c r="AS34" s="102">
        <f t="shared" si="33"/>
        <v>5.7233869302724916</v>
      </c>
      <c r="AT34" s="102">
        <f t="shared" si="33"/>
        <v>5.8263307482791005</v>
      </c>
      <c r="AU34" s="102">
        <f t="shared" si="34"/>
        <v>5.53406715782896</v>
      </c>
      <c r="AW34" s="7">
        <v>-17000</v>
      </c>
      <c r="AX34" s="7">
        <f t="shared" si="0"/>
        <v>-1.9636535942640677E-2</v>
      </c>
      <c r="AY34" s="7">
        <f t="shared" si="1"/>
        <v>-2.8785933970394258E-2</v>
      </c>
      <c r="AZ34" s="7">
        <f t="shared" si="2"/>
        <v>9.149398027753582E-3</v>
      </c>
      <c r="BA34" s="7">
        <f t="shared" si="3"/>
        <v>0.57149110297906136</v>
      </c>
      <c r="BB34" s="7">
        <f t="shared" si="4"/>
        <v>0.32063258501761155</v>
      </c>
      <c r="BC34" s="7">
        <f t="shared" si="5"/>
        <v>5.561799735987083E-2</v>
      </c>
      <c r="BD34" s="7">
        <f t="shared" si="6"/>
        <v>2.7816169505597132E-2</v>
      </c>
      <c r="BE34" s="7">
        <f t="shared" ref="BE34:BK70" si="36">$BL34+$AB$7*SIN(BF34)</f>
        <v>6.3711557966462005</v>
      </c>
      <c r="BF34" s="7">
        <f t="shared" si="36"/>
        <v>6.3714842789750303</v>
      </c>
      <c r="BG34" s="7">
        <f t="shared" si="36"/>
        <v>6.3707159262841015</v>
      </c>
      <c r="BH34" s="7">
        <f t="shared" si="36"/>
        <v>6.372513261246179</v>
      </c>
      <c r="BI34" s="7">
        <f t="shared" si="36"/>
        <v>6.3683093680451623</v>
      </c>
      <c r="BJ34" s="7">
        <f t="shared" si="36"/>
        <v>6.3781445958993359</v>
      </c>
      <c r="BK34" s="7">
        <f t="shared" si="36"/>
        <v>6.355147318249692</v>
      </c>
      <c r="BL34" s="7">
        <f t="shared" si="8"/>
        <v>6.4090020646243078</v>
      </c>
    </row>
    <row r="35" spans="1:64" ht="12.95" customHeight="1">
      <c r="A35" s="59" t="s">
        <v>247</v>
      </c>
      <c r="B35" s="59" t="s">
        <v>127</v>
      </c>
      <c r="C35" s="34">
        <v>24036.567999999999</v>
      </c>
      <c r="D35" s="34" t="s">
        <v>149</v>
      </c>
      <c r="E35" s="32">
        <f t="shared" si="12"/>
        <v>-24201.043324262828</v>
      </c>
      <c r="F35" s="1">
        <f t="shared" si="13"/>
        <v>-24201</v>
      </c>
      <c r="G35" s="1">
        <f t="shared" si="14"/>
        <v>-3.0139000002236571E-2</v>
      </c>
      <c r="H35" s="1">
        <f t="shared" si="15"/>
        <v>-3.0139000002236571E-2</v>
      </c>
      <c r="N35" s="2"/>
      <c r="O35" s="2"/>
      <c r="P35" s="2"/>
      <c r="Q35" s="5">
        <f t="shared" si="35"/>
        <v>9018.0679999999993</v>
      </c>
      <c r="R35" s="1">
        <f t="shared" si="16"/>
        <v>0</v>
      </c>
      <c r="S35" s="100">
        <f t="shared" si="17"/>
        <v>0.2</v>
      </c>
      <c r="T35" s="1">
        <f t="shared" si="18"/>
        <v>0</v>
      </c>
      <c r="U35" s="5"/>
      <c r="V35" s="1">
        <f t="shared" si="19"/>
        <v>-2.4558459553964521E-2</v>
      </c>
      <c r="Z35" s="7">
        <f t="shared" si="20"/>
        <v>-24201</v>
      </c>
      <c r="AA35" s="102">
        <f t="shared" si="21"/>
        <v>-2.9805894265614537E-2</v>
      </c>
      <c r="AB35" s="102">
        <f t="shared" si="22"/>
        <v>-2.4558459553964521E-2</v>
      </c>
      <c r="AC35" s="102">
        <f t="shared" si="23"/>
        <v>-3.0139000002236571E-2</v>
      </c>
      <c r="AD35" s="102">
        <f t="shared" si="24"/>
        <v>-3.3310573662203441E-4</v>
      </c>
      <c r="AE35" s="102">
        <f t="shared" si="25"/>
        <v>2.2191886354101635E-8</v>
      </c>
      <c r="AF35" s="7">
        <f t="shared" si="26"/>
        <v>-3.0139000002236571E-2</v>
      </c>
      <c r="AG35" s="103"/>
      <c r="AH35" s="7">
        <f t="shared" si="27"/>
        <v>-5.5805404482720498E-3</v>
      </c>
      <c r="AI35" s="7">
        <f t="shared" si="28"/>
        <v>0.59535164696215859</v>
      </c>
      <c r="AJ35" s="7">
        <f t="shared" si="29"/>
        <v>-6.8858936887805741E-2</v>
      </c>
      <c r="AK35" s="7">
        <f t="shared" si="30"/>
        <v>0.14299916538310428</v>
      </c>
      <c r="AL35" s="7">
        <f t="shared" si="31"/>
        <v>-0.33969272901020375</v>
      </c>
      <c r="AM35" s="7">
        <f t="shared" si="32"/>
        <v>-0.17149866381162715</v>
      </c>
      <c r="AN35" s="102">
        <f t="shared" si="33"/>
        <v>5.7532217327316459</v>
      </c>
      <c r="AO35" s="102">
        <f t="shared" si="33"/>
        <v>5.7524996648159501</v>
      </c>
      <c r="AP35" s="102">
        <f t="shared" si="33"/>
        <v>5.7544493251403726</v>
      </c>
      <c r="AQ35" s="102">
        <f t="shared" si="33"/>
        <v>5.7491799005737247</v>
      </c>
      <c r="AR35" s="102">
        <f t="shared" si="33"/>
        <v>5.7633847282983544</v>
      </c>
      <c r="AS35" s="102">
        <f t="shared" si="33"/>
        <v>5.7248143924224246</v>
      </c>
      <c r="AT35" s="102">
        <f t="shared" si="33"/>
        <v>5.8276603062641366</v>
      </c>
      <c r="AU35" s="102">
        <f t="shared" si="34"/>
        <v>5.5360068777276332</v>
      </c>
      <c r="AW35" s="7">
        <v>-16000</v>
      </c>
      <c r="AX35" s="7">
        <f t="shared" si="0"/>
        <v>-1.8138075346700238E-2</v>
      </c>
      <c r="AY35" s="7">
        <f t="shared" si="1"/>
        <v>-2.9164434723312108E-2</v>
      </c>
      <c r="AZ35" s="7">
        <f t="shared" si="2"/>
        <v>1.102635937661187E-2</v>
      </c>
      <c r="BA35" s="7">
        <f t="shared" si="3"/>
        <v>0.57339609251197632</v>
      </c>
      <c r="BB35" s="7">
        <f t="shared" si="4"/>
        <v>0.37114490726688815</v>
      </c>
      <c r="BC35" s="7">
        <f t="shared" si="5"/>
        <v>0.10946243041317406</v>
      </c>
      <c r="BD35" s="7">
        <f t="shared" si="6"/>
        <v>5.4785929993259264E-2</v>
      </c>
      <c r="BE35" s="7">
        <f t="shared" si="36"/>
        <v>6.4561289379285327</v>
      </c>
      <c r="BF35" s="7">
        <f t="shared" si="36"/>
        <v>6.4567260014215666</v>
      </c>
      <c r="BG35" s="7">
        <f t="shared" si="36"/>
        <v>6.4553137637920539</v>
      </c>
      <c r="BH35" s="7">
        <f t="shared" si="36"/>
        <v>6.4586547026653918</v>
      </c>
      <c r="BI35" s="7">
        <f t="shared" si="36"/>
        <v>6.4507541488179942</v>
      </c>
      <c r="BJ35" s="7">
        <f t="shared" si="36"/>
        <v>6.469455135610521</v>
      </c>
      <c r="BK35" s="7">
        <f t="shared" si="36"/>
        <v>6.4252830500303091</v>
      </c>
      <c r="BL35" s="7">
        <f t="shared" si="8"/>
        <v>6.5302345582913919</v>
      </c>
    </row>
    <row r="36" spans="1:64" ht="12.95" customHeight="1">
      <c r="A36" s="59" t="s">
        <v>247</v>
      </c>
      <c r="B36" s="59" t="s">
        <v>127</v>
      </c>
      <c r="C36" s="34">
        <v>24048.398000000001</v>
      </c>
      <c r="D36" s="34" t="s">
        <v>149</v>
      </c>
      <c r="E36" s="32">
        <f t="shared" si="12"/>
        <v>-24184.037915018955</v>
      </c>
      <c r="F36" s="1">
        <f t="shared" si="13"/>
        <v>-24184</v>
      </c>
      <c r="G36" s="1">
        <f t="shared" si="14"/>
        <v>-2.6376000001619104E-2</v>
      </c>
      <c r="H36" s="1">
        <f t="shared" si="15"/>
        <v>-2.6376000001619104E-2</v>
      </c>
      <c r="N36" s="2"/>
      <c r="O36" s="2"/>
      <c r="P36" s="2"/>
      <c r="Q36" s="5">
        <f t="shared" si="35"/>
        <v>9029.898000000001</v>
      </c>
      <c r="R36" s="1">
        <f t="shared" si="16"/>
        <v>0</v>
      </c>
      <c r="S36" s="100">
        <f t="shared" si="17"/>
        <v>0.2</v>
      </c>
      <c r="T36" s="1">
        <f t="shared" si="18"/>
        <v>0</v>
      </c>
      <c r="U36" s="5"/>
      <c r="V36" s="1">
        <f t="shared" si="19"/>
        <v>-2.0831041352660496E-2</v>
      </c>
      <c r="Z36" s="7">
        <f t="shared" si="20"/>
        <v>-24184</v>
      </c>
      <c r="AA36" s="102">
        <f t="shared" si="21"/>
        <v>-2.9784873824083315E-2</v>
      </c>
      <c r="AB36" s="102">
        <f t="shared" si="22"/>
        <v>-2.0831041352660496E-2</v>
      </c>
      <c r="AC36" s="102">
        <f t="shared" si="23"/>
        <v>-2.6376000001619104E-2</v>
      </c>
      <c r="AD36" s="102">
        <f t="shared" si="24"/>
        <v>3.4088738224642111E-3</v>
      </c>
      <c r="AE36" s="102">
        <f t="shared" si="25"/>
        <v>2.3240841474963525E-6</v>
      </c>
      <c r="AF36" s="7">
        <f t="shared" si="26"/>
        <v>-2.6376000001619104E-2</v>
      </c>
      <c r="AG36" s="103"/>
      <c r="AH36" s="7">
        <f t="shared" si="27"/>
        <v>-5.5449586489586073E-3</v>
      </c>
      <c r="AI36" s="7">
        <f t="shared" si="28"/>
        <v>0.59521003874755385</v>
      </c>
      <c r="AJ36" s="7">
        <f t="shared" si="29"/>
        <v>-6.786959244962526E-2</v>
      </c>
      <c r="AK36" s="7">
        <f t="shared" si="30"/>
        <v>0.14259781970894625</v>
      </c>
      <c r="AL36" s="7">
        <f t="shared" si="31"/>
        <v>-0.33870106445916331</v>
      </c>
      <c r="AM36" s="7">
        <f t="shared" si="32"/>
        <v>-0.17098829157796644</v>
      </c>
      <c r="AN36" s="102">
        <f t="shared" si="33"/>
        <v>5.7547263902983756</v>
      </c>
      <c r="AO36" s="102">
        <f t="shared" si="33"/>
        <v>5.7540019168440955</v>
      </c>
      <c r="AP36" s="102">
        <f t="shared" si="33"/>
        <v>5.7559563527167139</v>
      </c>
      <c r="AQ36" s="102">
        <f t="shared" si="33"/>
        <v>5.7506786771146778</v>
      </c>
      <c r="AR36" s="102">
        <f t="shared" si="33"/>
        <v>5.7648933285909099</v>
      </c>
      <c r="AS36" s="102">
        <f t="shared" si="33"/>
        <v>5.7263311689808392</v>
      </c>
      <c r="AT36" s="102">
        <f t="shared" si="33"/>
        <v>5.8290717593063786</v>
      </c>
      <c r="AU36" s="102">
        <f t="shared" si="34"/>
        <v>5.5380678301199735</v>
      </c>
      <c r="AW36" s="7">
        <v>-15000</v>
      </c>
      <c r="AX36" s="7">
        <f t="shared" si="0"/>
        <v>-1.6648684174964803E-2</v>
      </c>
      <c r="AY36" s="7">
        <f t="shared" si="1"/>
        <v>-2.9480790568220928E-2</v>
      </c>
      <c r="AZ36" s="7">
        <f t="shared" si="2"/>
        <v>1.2832106393256123E-2</v>
      </c>
      <c r="BA36" s="7">
        <f t="shared" si="3"/>
        <v>0.57657229922564235</v>
      </c>
      <c r="BB36" s="7">
        <f t="shared" si="4"/>
        <v>0.421031861524988</v>
      </c>
      <c r="BC36" s="7">
        <f t="shared" si="5"/>
        <v>0.1638033676143027</v>
      </c>
      <c r="BD36" s="7">
        <f t="shared" si="6"/>
        <v>8.2085305555936711E-2</v>
      </c>
      <c r="BE36" s="7">
        <f t="shared" si="36"/>
        <v>6.5415069651661026</v>
      </c>
      <c r="BF36" s="7">
        <f t="shared" si="36"/>
        <v>6.5422889148915822</v>
      </c>
      <c r="BG36" s="7">
        <f t="shared" si="36"/>
        <v>6.5404044721724031</v>
      </c>
      <c r="BH36" s="7">
        <f t="shared" si="36"/>
        <v>6.544947445701367</v>
      </c>
      <c r="BI36" s="7">
        <f t="shared" si="36"/>
        <v>6.534004538802475</v>
      </c>
      <c r="BJ36" s="7">
        <f t="shared" si="36"/>
        <v>6.5604182801604543</v>
      </c>
      <c r="BK36" s="7">
        <f t="shared" si="36"/>
        <v>6.4969593991528294</v>
      </c>
      <c r="BL36" s="7">
        <f t="shared" si="8"/>
        <v>6.6514670519584769</v>
      </c>
    </row>
    <row r="37" spans="1:64" ht="12.95" customHeight="1">
      <c r="A37" s="59" t="s">
        <v>247</v>
      </c>
      <c r="B37" s="59" t="s">
        <v>127</v>
      </c>
      <c r="C37" s="34">
        <v>24062.305</v>
      </c>
      <c r="D37" s="34" t="s">
        <v>149</v>
      </c>
      <c r="E37" s="32">
        <f t="shared" si="12"/>
        <v>-24164.046856155514</v>
      </c>
      <c r="F37" s="1">
        <f t="shared" si="13"/>
        <v>-24164</v>
      </c>
      <c r="G37" s="1">
        <f t="shared" si="14"/>
        <v>-3.2596000000921777E-2</v>
      </c>
      <c r="H37" s="1">
        <f t="shared" si="15"/>
        <v>-3.2596000000921777E-2</v>
      </c>
      <c r="N37" s="2"/>
      <c r="O37" s="2"/>
      <c r="P37" s="2"/>
      <c r="Q37" s="5">
        <f t="shared" si="35"/>
        <v>9043.8050000000003</v>
      </c>
      <c r="R37" s="1">
        <f t="shared" si="16"/>
        <v>0</v>
      </c>
      <c r="S37" s="100">
        <f t="shared" si="17"/>
        <v>0.2</v>
      </c>
      <c r="T37" s="1">
        <f t="shared" si="18"/>
        <v>0</v>
      </c>
      <c r="U37" s="5"/>
      <c r="V37" s="1">
        <f t="shared" si="19"/>
        <v>-2.7092907441183759E-2</v>
      </c>
      <c r="Z37" s="7">
        <f t="shared" si="20"/>
        <v>-24164</v>
      </c>
      <c r="AA37" s="102">
        <f t="shared" si="21"/>
        <v>-2.97601157504023E-2</v>
      </c>
      <c r="AB37" s="102">
        <f t="shared" si="22"/>
        <v>-2.7092907441183759E-2</v>
      </c>
      <c r="AC37" s="102">
        <f t="shared" si="23"/>
        <v>-3.2596000000921777E-2</v>
      </c>
      <c r="AD37" s="102">
        <f t="shared" si="24"/>
        <v>-2.835884250519477E-3</v>
      </c>
      <c r="AE37" s="102">
        <f t="shared" si="25"/>
        <v>1.6084478964688832E-6</v>
      </c>
      <c r="AF37" s="7">
        <f t="shared" si="26"/>
        <v>-3.2596000000921777E-2</v>
      </c>
      <c r="AG37" s="103"/>
      <c r="AH37" s="7">
        <f t="shared" si="27"/>
        <v>-5.5030925597380183E-3</v>
      </c>
      <c r="AI37" s="7">
        <f t="shared" si="28"/>
        <v>0.59504403655107574</v>
      </c>
      <c r="AJ37" s="7">
        <f t="shared" si="29"/>
        <v>-6.6706176563398889E-2</v>
      </c>
      <c r="AK37" s="7">
        <f t="shared" si="30"/>
        <v>0.1421257140128255</v>
      </c>
      <c r="AL37" s="7">
        <f t="shared" si="31"/>
        <v>-0.33753500575302875</v>
      </c>
      <c r="AM37" s="7">
        <f t="shared" si="32"/>
        <v>-0.17038827594640688</v>
      </c>
      <c r="AN37" s="102">
        <f t="shared" ref="AN37:AT52" si="37">$AU37+$AB$7*SIN(AO37)</f>
        <v>5.7564961142779172</v>
      </c>
      <c r="AO37" s="102">
        <f t="shared" si="37"/>
        <v>5.7557688286007673</v>
      </c>
      <c r="AP37" s="102">
        <f t="shared" si="37"/>
        <v>5.7577288302066361</v>
      </c>
      <c r="AQ37" s="102">
        <f t="shared" si="37"/>
        <v>5.7524415913047742</v>
      </c>
      <c r="AR37" s="102">
        <f t="shared" si="37"/>
        <v>5.7666674368142274</v>
      </c>
      <c r="AS37" s="102">
        <f t="shared" si="37"/>
        <v>5.7281157426324683</v>
      </c>
      <c r="AT37" s="102">
        <f t="shared" si="37"/>
        <v>5.8307307100243451</v>
      </c>
      <c r="AU37" s="102">
        <f t="shared" si="34"/>
        <v>5.5404924799933157</v>
      </c>
      <c r="AW37" s="7">
        <v>-14000</v>
      </c>
      <c r="AX37" s="7">
        <f t="shared" si="0"/>
        <v>-1.5178904911955348E-2</v>
      </c>
      <c r="AY37" s="7">
        <f t="shared" si="1"/>
        <v>-2.9735001505120741E-2</v>
      </c>
      <c r="AZ37" s="7">
        <f t="shared" si="2"/>
        <v>1.4556096593165393E-2</v>
      </c>
      <c r="BA37" s="7">
        <f t="shared" si="3"/>
        <v>0.58106818752126588</v>
      </c>
      <c r="BB37" s="7">
        <f t="shared" si="4"/>
        <v>0.47033646776893184</v>
      </c>
      <c r="BC37" s="7">
        <f t="shared" si="5"/>
        <v>0.21889275212904005</v>
      </c>
      <c r="BD37" s="7">
        <f t="shared" si="6"/>
        <v>0.10988548159186522</v>
      </c>
      <c r="BE37" s="7">
        <f t="shared" si="36"/>
        <v>6.627487692284534</v>
      </c>
      <c r="BF37" s="7">
        <f t="shared" si="36"/>
        <v>6.6283515320344293</v>
      </c>
      <c r="BG37" s="7">
        <f t="shared" si="36"/>
        <v>6.6262133916991681</v>
      </c>
      <c r="BH37" s="7">
        <f t="shared" si="36"/>
        <v>6.6315086351935424</v>
      </c>
      <c r="BI37" s="7">
        <f t="shared" si="36"/>
        <v>6.618412837245562</v>
      </c>
      <c r="BJ37" s="7">
        <f t="shared" si="36"/>
        <v>6.6509152950058956</v>
      </c>
      <c r="BK37" s="7">
        <f t="shared" si="36"/>
        <v>6.5709038163890252</v>
      </c>
      <c r="BL37" s="7">
        <f t="shared" si="8"/>
        <v>6.772699545625561</v>
      </c>
    </row>
    <row r="38" spans="1:64" ht="12.95" customHeight="1">
      <c r="A38" s="59" t="s">
        <v>247</v>
      </c>
      <c r="B38" s="59" t="s">
        <v>127</v>
      </c>
      <c r="C38" s="34">
        <v>24135.350999999999</v>
      </c>
      <c r="D38" s="34" t="s">
        <v>149</v>
      </c>
      <c r="E38" s="32">
        <f t="shared" si="12"/>
        <v>-24059.044563372106</v>
      </c>
      <c r="F38" s="1">
        <f t="shared" si="13"/>
        <v>-24059</v>
      </c>
      <c r="G38" s="1">
        <f t="shared" si="14"/>
        <v>-3.1001000003016088E-2</v>
      </c>
      <c r="H38" s="1">
        <f t="shared" si="15"/>
        <v>-3.1001000003016088E-2</v>
      </c>
      <c r="N38" s="2"/>
      <c r="O38" s="2"/>
      <c r="P38" s="2"/>
      <c r="Q38" s="5">
        <f t="shared" si="35"/>
        <v>9116.8509999999987</v>
      </c>
      <c r="R38" s="1">
        <f t="shared" si="16"/>
        <v>0</v>
      </c>
      <c r="S38" s="100">
        <f t="shared" si="17"/>
        <v>0.2</v>
      </c>
      <c r="T38" s="1">
        <f t="shared" si="18"/>
        <v>0</v>
      </c>
      <c r="U38" s="5"/>
      <c r="V38" s="1">
        <f t="shared" si="19"/>
        <v>-2.5717791748552217E-2</v>
      </c>
      <c r="Z38" s="7">
        <f t="shared" si="20"/>
        <v>-24059</v>
      </c>
      <c r="AA38" s="102">
        <f t="shared" si="21"/>
        <v>-2.962964070075215E-2</v>
      </c>
      <c r="AB38" s="102">
        <f t="shared" si="22"/>
        <v>-2.5717791748552217E-2</v>
      </c>
      <c r="AC38" s="102">
        <f t="shared" si="23"/>
        <v>-3.1001000003016088E-2</v>
      </c>
      <c r="AD38" s="102">
        <f t="shared" si="24"/>
        <v>-1.3713593022639387E-3</v>
      </c>
      <c r="AE38" s="102">
        <f t="shared" si="25"/>
        <v>3.7612526718116738E-7</v>
      </c>
      <c r="AF38" s="7">
        <f t="shared" si="26"/>
        <v>-3.1001000003016088E-2</v>
      </c>
      <c r="AG38" s="103"/>
      <c r="AH38" s="7">
        <f t="shared" si="27"/>
        <v>-5.2832082544638729E-3</v>
      </c>
      <c r="AI38" s="7">
        <f t="shared" si="28"/>
        <v>0.59418304915417264</v>
      </c>
      <c r="AJ38" s="7">
        <f t="shared" si="29"/>
        <v>-6.060740908793804E-2</v>
      </c>
      <c r="AK38" s="7">
        <f t="shared" si="30"/>
        <v>0.13964832015709089</v>
      </c>
      <c r="AL38" s="7">
        <f t="shared" si="31"/>
        <v>-0.33142383429699612</v>
      </c>
      <c r="AM38" s="7">
        <f t="shared" si="32"/>
        <v>-0.16724560635689456</v>
      </c>
      <c r="AN38" s="102">
        <f t="shared" si="37"/>
        <v>5.7657790519464021</v>
      </c>
      <c r="AO38" s="102">
        <f t="shared" si="37"/>
        <v>5.7650373295159012</v>
      </c>
      <c r="AP38" s="102">
        <f t="shared" si="37"/>
        <v>5.7670255976019327</v>
      </c>
      <c r="AQ38" s="102">
        <f t="shared" si="37"/>
        <v>5.7616907371971617</v>
      </c>
      <c r="AR38" s="102">
        <f t="shared" si="37"/>
        <v>5.7759688630039019</v>
      </c>
      <c r="AS38" s="102">
        <f t="shared" si="37"/>
        <v>5.7374871335649917</v>
      </c>
      <c r="AT38" s="102">
        <f t="shared" si="37"/>
        <v>5.8394123125436757</v>
      </c>
      <c r="AU38" s="102">
        <f t="shared" si="34"/>
        <v>5.5532218918283593</v>
      </c>
      <c r="AW38" s="7">
        <v>-13000</v>
      </c>
      <c r="AX38" s="7">
        <f t="shared" si="0"/>
        <v>-1.3739987841331149E-2</v>
      </c>
      <c r="AY38" s="7">
        <f t="shared" si="1"/>
        <v>-2.9927067534011524E-2</v>
      </c>
      <c r="AZ38" s="7">
        <f t="shared" si="2"/>
        <v>1.6187079692680375E-2</v>
      </c>
      <c r="BA38" s="7">
        <f t="shared" si="3"/>
        <v>0.58695289111557836</v>
      </c>
      <c r="BB38" s="7">
        <f t="shared" si="4"/>
        <v>0.51907943901540743</v>
      </c>
      <c r="BC38" s="7">
        <f t="shared" si="5"/>
        <v>0.27499431405993496</v>
      </c>
      <c r="BD38" s="7">
        <f t="shared" si="6"/>
        <v>0.13837024277229312</v>
      </c>
      <c r="BE38" s="7">
        <f t="shared" si="36"/>
        <v>6.7142705367502975</v>
      </c>
      <c r="BF38" s="7">
        <f t="shared" si="36"/>
        <v>6.7151138829426502</v>
      </c>
      <c r="BG38" s="7">
        <f t="shared" si="36"/>
        <v>6.7129511868997627</v>
      </c>
      <c r="BH38" s="7">
        <f t="shared" si="36"/>
        <v>6.7185015889269089</v>
      </c>
      <c r="BI38" s="7">
        <f t="shared" si="36"/>
        <v>6.704285091853861</v>
      </c>
      <c r="BJ38" s="7">
        <f t="shared" si="36"/>
        <v>6.7408894990553616</v>
      </c>
      <c r="BK38" s="7">
        <f t="shared" si="36"/>
        <v>6.6478104588007794</v>
      </c>
      <c r="BL38" s="7">
        <f t="shared" si="8"/>
        <v>6.8939320392926451</v>
      </c>
    </row>
    <row r="39" spans="1:64" ht="12.95" customHeight="1">
      <c r="A39" s="59" t="s">
        <v>261</v>
      </c>
      <c r="B39" s="59" t="s">
        <v>127</v>
      </c>
      <c r="C39" s="34">
        <v>24354.483</v>
      </c>
      <c r="D39" s="34" t="s">
        <v>149</v>
      </c>
      <c r="E39" s="32">
        <f t="shared" si="12"/>
        <v>-23744.046309912446</v>
      </c>
      <c r="F39" s="1">
        <f t="shared" si="13"/>
        <v>-23744</v>
      </c>
      <c r="G39" s="1">
        <f t="shared" si="14"/>
        <v>-3.2215999999607448E-2</v>
      </c>
      <c r="H39" s="1">
        <f t="shared" si="15"/>
        <v>-3.2215999999607448E-2</v>
      </c>
      <c r="N39" s="2"/>
      <c r="O39" s="2"/>
      <c r="P39" s="2"/>
      <c r="Q39" s="5">
        <f t="shared" si="35"/>
        <v>9335.9830000000002</v>
      </c>
      <c r="R39" s="1">
        <f t="shared" si="16"/>
        <v>0</v>
      </c>
      <c r="S39" s="100">
        <f t="shared" si="17"/>
        <v>0.2</v>
      </c>
      <c r="T39" s="1">
        <f t="shared" si="18"/>
        <v>0</v>
      </c>
      <c r="U39" s="5"/>
      <c r="V39" s="1">
        <f t="shared" si="19"/>
        <v>-2.7593201664440667E-2</v>
      </c>
      <c r="Z39" s="7">
        <f t="shared" si="20"/>
        <v>-23744</v>
      </c>
      <c r="AA39" s="102">
        <f t="shared" si="21"/>
        <v>-2.9233347662662237E-2</v>
      </c>
      <c r="AB39" s="102">
        <f t="shared" si="22"/>
        <v>-2.7593201664440667E-2</v>
      </c>
      <c r="AC39" s="102">
        <f t="shared" si="23"/>
        <v>-3.2215999999607448E-2</v>
      </c>
      <c r="AD39" s="102">
        <f t="shared" si="24"/>
        <v>-2.9826523369452101E-3</v>
      </c>
      <c r="AE39" s="102">
        <f t="shared" si="25"/>
        <v>1.7792429926169446E-6</v>
      </c>
      <c r="AF39" s="7">
        <f t="shared" si="26"/>
        <v>-3.2215999999607448E-2</v>
      </c>
      <c r="AG39" s="103"/>
      <c r="AH39" s="7">
        <f t="shared" si="27"/>
        <v>-4.6227983351667798E-3</v>
      </c>
      <c r="AI39" s="7">
        <f t="shared" si="28"/>
        <v>0.5917049058980357</v>
      </c>
      <c r="AJ39" s="7">
        <f t="shared" si="29"/>
        <v>-4.2402412863120985E-2</v>
      </c>
      <c r="AK39" s="7">
        <f t="shared" si="30"/>
        <v>0.13222770908085066</v>
      </c>
      <c r="AL39" s="7">
        <f t="shared" si="31"/>
        <v>-0.31319438879445138</v>
      </c>
      <c r="AM39" s="7">
        <f t="shared" si="32"/>
        <v>-0.15788993752052297</v>
      </c>
      <c r="AN39" s="102">
        <f t="shared" si="37"/>
        <v>5.7935482571723265</v>
      </c>
      <c r="AO39" s="102">
        <f t="shared" si="37"/>
        <v>5.7927668731551778</v>
      </c>
      <c r="AP39" s="102">
        <f t="shared" si="37"/>
        <v>5.794829679007111</v>
      </c>
      <c r="AQ39" s="102">
        <f t="shared" si="37"/>
        <v>5.7893790671558421</v>
      </c>
      <c r="AR39" s="102">
        <f t="shared" si="37"/>
        <v>5.8037473652164113</v>
      </c>
      <c r="AS39" s="102">
        <f t="shared" si="37"/>
        <v>5.7656270897363742</v>
      </c>
      <c r="AT39" s="102">
        <f t="shared" si="37"/>
        <v>5.8651815426681422</v>
      </c>
      <c r="AU39" s="102">
        <f t="shared" si="34"/>
        <v>5.5914101273334911</v>
      </c>
      <c r="AW39" s="7">
        <v>-12000</v>
      </c>
      <c r="AX39" s="7">
        <f t="shared" si="0"/>
        <v>-1.2344002350448812E-2</v>
      </c>
      <c r="AY39" s="7">
        <f t="shared" si="1"/>
        <v>-3.0056988654893296E-2</v>
      </c>
      <c r="AZ39" s="7">
        <f t="shared" si="2"/>
        <v>1.7712986304444484E-2</v>
      </c>
      <c r="BA39" s="7">
        <f t="shared" si="3"/>
        <v>0.59431821910105953</v>
      </c>
      <c r="BB39" s="7">
        <f t="shared" si="4"/>
        <v>0.56725567192686466</v>
      </c>
      <c r="BC39" s="7">
        <f t="shared" si="5"/>
        <v>0.33239040802682296</v>
      </c>
      <c r="BD39" s="7">
        <f t="shared" si="6"/>
        <v>0.16774245148106098</v>
      </c>
      <c r="BE39" s="7">
        <f t="shared" si="36"/>
        <v>6.8020606920615716</v>
      </c>
      <c r="BF39" s="7">
        <f t="shared" si="36"/>
        <v>6.8028001659289563</v>
      </c>
      <c r="BG39" s="7">
        <f t="shared" si="36"/>
        <v>6.8008162655008659</v>
      </c>
      <c r="BH39" s="7">
        <f t="shared" si="36"/>
        <v>6.8061438771113005</v>
      </c>
      <c r="BI39" s="7">
        <f t="shared" si="36"/>
        <v>6.7918733002207778</v>
      </c>
      <c r="BJ39" s="7">
        <f t="shared" si="36"/>
        <v>6.8303677916811809</v>
      </c>
      <c r="BK39" s="7">
        <f t="shared" si="36"/>
        <v>6.7283299999826873</v>
      </c>
      <c r="BL39" s="7">
        <f t="shared" si="8"/>
        <v>7.0151645329597292</v>
      </c>
    </row>
    <row r="40" spans="1:64" ht="12.95" customHeight="1">
      <c r="A40" s="59" t="s">
        <v>261</v>
      </c>
      <c r="B40" s="59" t="s">
        <v>127</v>
      </c>
      <c r="C40" s="34">
        <v>24361.442999999999</v>
      </c>
      <c r="D40" s="34" t="s">
        <v>149</v>
      </c>
      <c r="E40" s="32">
        <f t="shared" si="12"/>
        <v>-23734.041436849275</v>
      </c>
      <c r="F40" s="1">
        <f t="shared" si="13"/>
        <v>-23734</v>
      </c>
      <c r="G40" s="1">
        <f t="shared" si="14"/>
        <v>-2.8826000001572538E-2</v>
      </c>
      <c r="H40" s="1">
        <f t="shared" si="15"/>
        <v>-2.8826000001572538E-2</v>
      </c>
      <c r="N40" s="2"/>
      <c r="O40" s="2"/>
      <c r="P40" s="2"/>
      <c r="Q40" s="5">
        <f t="shared" si="35"/>
        <v>9342.9429999999993</v>
      </c>
      <c r="R40" s="1">
        <f t="shared" si="16"/>
        <v>0</v>
      </c>
      <c r="S40" s="100">
        <f t="shared" si="17"/>
        <v>0.2</v>
      </c>
      <c r="T40" s="1">
        <f t="shared" si="18"/>
        <v>0</v>
      </c>
      <c r="U40" s="5"/>
      <c r="V40" s="1">
        <f t="shared" si="19"/>
        <v>-2.4224182721883078E-2</v>
      </c>
      <c r="Z40" s="7">
        <f t="shared" si="20"/>
        <v>-23734</v>
      </c>
      <c r="AA40" s="102">
        <f t="shared" si="21"/>
        <v>-2.9220650284604865E-2</v>
      </c>
      <c r="AB40" s="102">
        <f t="shared" si="22"/>
        <v>-2.4224182721883078E-2</v>
      </c>
      <c r="AC40" s="102">
        <f t="shared" si="23"/>
        <v>-2.8826000001572538E-2</v>
      </c>
      <c r="AD40" s="102">
        <f t="shared" si="24"/>
        <v>3.946502830323266E-4</v>
      </c>
      <c r="AE40" s="102">
        <f t="shared" si="25"/>
        <v>3.11497691794991E-8</v>
      </c>
      <c r="AF40" s="7">
        <f t="shared" si="26"/>
        <v>-2.8826000001572538E-2</v>
      </c>
      <c r="AG40" s="103"/>
      <c r="AH40" s="7">
        <f t="shared" si="27"/>
        <v>-4.6018172796894602E-3</v>
      </c>
      <c r="AI40" s="7">
        <f t="shared" si="28"/>
        <v>0.59162878002105268</v>
      </c>
      <c r="AJ40" s="7">
        <f t="shared" si="29"/>
        <v>-4.1826693399277595E-2</v>
      </c>
      <c r="AK40" s="7">
        <f t="shared" si="30"/>
        <v>0.13199241496922537</v>
      </c>
      <c r="AL40" s="7">
        <f t="shared" si="31"/>
        <v>-0.31261815808416554</v>
      </c>
      <c r="AM40" s="7">
        <f t="shared" si="32"/>
        <v>-0.15759465309521237</v>
      </c>
      <c r="AN40" s="102">
        <f t="shared" si="37"/>
        <v>5.794427915345115</v>
      </c>
      <c r="AO40" s="102">
        <f t="shared" si="37"/>
        <v>5.7936453700848807</v>
      </c>
      <c r="AP40" s="102">
        <f t="shared" si="37"/>
        <v>5.7957102750475613</v>
      </c>
      <c r="AQ40" s="102">
        <f t="shared" si="37"/>
        <v>5.7902566784107785</v>
      </c>
      <c r="AR40" s="102">
        <f t="shared" si="37"/>
        <v>5.804626173794853</v>
      </c>
      <c r="AS40" s="102">
        <f t="shared" si="37"/>
        <v>5.7665210950128607</v>
      </c>
      <c r="AT40" s="102">
        <f t="shared" si="37"/>
        <v>5.8659929784298432</v>
      </c>
      <c r="AU40" s="102">
        <f t="shared" si="34"/>
        <v>5.5926224522701613</v>
      </c>
      <c r="AW40" s="7">
        <v>-11000</v>
      </c>
      <c r="AX40" s="7">
        <f t="shared" si="0"/>
        <v>-1.1003938583922082E-2</v>
      </c>
      <c r="AY40" s="7">
        <f t="shared" si="1"/>
        <v>-3.0124764867766041E-2</v>
      </c>
      <c r="AZ40" s="7">
        <f t="shared" si="2"/>
        <v>1.9120826283843959E-2</v>
      </c>
      <c r="BA40" s="7">
        <f t="shared" si="3"/>
        <v>0.60328177428969409</v>
      </c>
      <c r="BB40" s="7">
        <f t="shared" si="4"/>
        <v>0.61482978275183486</v>
      </c>
      <c r="BC40" s="7">
        <f t="shared" si="5"/>
        <v>0.3913908580303444</v>
      </c>
      <c r="BD40" s="7">
        <f t="shared" si="6"/>
        <v>0.19823246323766383</v>
      </c>
      <c r="BE40" s="7">
        <f t="shared" si="36"/>
        <v>6.8910752137128712</v>
      </c>
      <c r="BF40" s="7">
        <f t="shared" si="36"/>
        <v>6.8916591078302369</v>
      </c>
      <c r="BG40" s="7">
        <f t="shared" si="36"/>
        <v>6.8900019575997868</v>
      </c>
      <c r="BH40" s="7">
        <f t="shared" si="36"/>
        <v>6.8947101206392576</v>
      </c>
      <c r="BI40" s="7">
        <f t="shared" si="36"/>
        <v>6.8813735945337715</v>
      </c>
      <c r="BJ40" s="7">
        <f t="shared" si="36"/>
        <v>6.9194823822041069</v>
      </c>
      <c r="BK40" s="7">
        <f t="shared" si="36"/>
        <v>6.8130600786126321</v>
      </c>
      <c r="BL40" s="7">
        <f t="shared" si="8"/>
        <v>7.1363970266268142</v>
      </c>
    </row>
    <row r="41" spans="1:64" ht="12.95" customHeight="1">
      <c r="A41" s="59" t="s">
        <v>261</v>
      </c>
      <c r="B41" s="59" t="s">
        <v>127</v>
      </c>
      <c r="C41" s="34">
        <v>24363.531999999999</v>
      </c>
      <c r="D41" s="34" t="s">
        <v>149</v>
      </c>
      <c r="E41" s="32">
        <f t="shared" si="12"/>
        <v>-23731.03853744856</v>
      </c>
      <c r="F41" s="1">
        <f t="shared" si="13"/>
        <v>-23731</v>
      </c>
      <c r="G41" s="1">
        <f t="shared" si="14"/>
        <v>-2.6809000002685934E-2</v>
      </c>
      <c r="H41" s="1">
        <f t="shared" si="15"/>
        <v>-2.6809000002685934E-2</v>
      </c>
      <c r="N41" s="2"/>
      <c r="O41" s="2"/>
      <c r="P41" s="2"/>
      <c r="Q41" s="5">
        <f t="shared" si="35"/>
        <v>9345.0319999999992</v>
      </c>
      <c r="R41" s="1">
        <f t="shared" si="16"/>
        <v>0</v>
      </c>
      <c r="S41" s="100">
        <f t="shared" si="17"/>
        <v>0.2</v>
      </c>
      <c r="T41" s="1">
        <f t="shared" si="18"/>
        <v>0</v>
      </c>
      <c r="U41" s="5"/>
      <c r="V41" s="1">
        <f t="shared" si="19"/>
        <v>-2.2213477200939816E-2</v>
      </c>
      <c r="Z41" s="7">
        <f t="shared" si="20"/>
        <v>-23731</v>
      </c>
      <c r="AA41" s="102">
        <f t="shared" si="21"/>
        <v>-2.9216839698061804E-2</v>
      </c>
      <c r="AB41" s="102">
        <f t="shared" si="22"/>
        <v>-2.2213477200939816E-2</v>
      </c>
      <c r="AC41" s="102">
        <f t="shared" si="23"/>
        <v>-2.6809000002685934E-2</v>
      </c>
      <c r="AD41" s="102">
        <f t="shared" si="24"/>
        <v>2.4078396953758699E-3</v>
      </c>
      <c r="AE41" s="102">
        <f t="shared" si="25"/>
        <v>1.1595383997255525E-6</v>
      </c>
      <c r="AF41" s="7">
        <f t="shared" si="26"/>
        <v>-2.6809000002685934E-2</v>
      </c>
      <c r="AG41" s="103"/>
      <c r="AH41" s="7">
        <f t="shared" si="27"/>
        <v>-4.5955228017461177E-3</v>
      </c>
      <c r="AI41" s="7">
        <f t="shared" si="28"/>
        <v>0.59160597253795899</v>
      </c>
      <c r="AJ41" s="7">
        <f t="shared" si="29"/>
        <v>-4.1654003925102254E-2</v>
      </c>
      <c r="AK41" s="7">
        <f t="shared" si="30"/>
        <v>0.13192183007309904</v>
      </c>
      <c r="AL41" s="7">
        <f t="shared" si="31"/>
        <v>-0.31244531797821895</v>
      </c>
      <c r="AM41" s="7">
        <f t="shared" si="32"/>
        <v>-0.15750608791332793</v>
      </c>
      <c r="AN41" s="102">
        <f t="shared" si="37"/>
        <v>5.794691790419308</v>
      </c>
      <c r="AO41" s="102">
        <f t="shared" si="37"/>
        <v>5.7939088980342728</v>
      </c>
      <c r="AP41" s="102">
        <f t="shared" si="37"/>
        <v>5.795974429390788</v>
      </c>
      <c r="AQ41" s="102">
        <f t="shared" si="37"/>
        <v>5.7905199458025951</v>
      </c>
      <c r="AR41" s="102">
        <f t="shared" si="37"/>
        <v>5.8048897801734025</v>
      </c>
      <c r="AS41" s="102">
        <f t="shared" si="37"/>
        <v>5.7667893050132246</v>
      </c>
      <c r="AT41" s="102">
        <f t="shared" si="37"/>
        <v>5.8662363307841776</v>
      </c>
      <c r="AU41" s="102">
        <f t="shared" si="34"/>
        <v>5.5929861497511633</v>
      </c>
      <c r="AW41" s="7">
        <v>-10000</v>
      </c>
      <c r="AX41" s="7">
        <f t="shared" si="0"/>
        <v>-9.7338379557625268E-3</v>
      </c>
      <c r="AY41" s="7">
        <f t="shared" si="1"/>
        <v>-3.0130396172629779E-2</v>
      </c>
      <c r="AZ41" s="7">
        <f t="shared" si="2"/>
        <v>2.0396558216867252E-2</v>
      </c>
      <c r="BA41" s="7">
        <f t="shared" si="3"/>
        <v>0.61399145358529994</v>
      </c>
      <c r="BB41" s="7">
        <f t="shared" si="4"/>
        <v>0.6617294425726824</v>
      </c>
      <c r="BC41" s="7">
        <f t="shared" si="5"/>
        <v>0.45234387495244616</v>
      </c>
      <c r="BD41" s="7">
        <f t="shared" si="6"/>
        <v>0.23010902984704099</v>
      </c>
      <c r="BE41" s="7">
        <f t="shared" si="36"/>
        <v>6.9815504258098136</v>
      </c>
      <c r="BF41" s="7">
        <f t="shared" si="36"/>
        <v>6.9819629842587387</v>
      </c>
      <c r="BG41" s="7">
        <f t="shared" si="36"/>
        <v>6.9807080921295972</v>
      </c>
      <c r="BH41" s="7">
        <f t="shared" si="36"/>
        <v>6.9845292568902231</v>
      </c>
      <c r="BI41" s="7">
        <f t="shared" si="36"/>
        <v>6.9729315481667031</v>
      </c>
      <c r="BJ41" s="7">
        <f t="shared" si="36"/>
        <v>7.0084918650986436</v>
      </c>
      <c r="BK41" s="7">
        <f t="shared" si="36"/>
        <v>6.9025365255191478</v>
      </c>
      <c r="BL41" s="7">
        <f t="shared" si="8"/>
        <v>7.2576295202938983</v>
      </c>
    </row>
    <row r="42" spans="1:64" ht="12.95" customHeight="1">
      <c r="A42" s="59" t="s">
        <v>261</v>
      </c>
      <c r="B42" s="59" t="s">
        <v>127</v>
      </c>
      <c r="C42" s="34">
        <v>24382.314999999999</v>
      </c>
      <c r="D42" s="34" t="s">
        <v>149</v>
      </c>
      <c r="E42" s="32">
        <f t="shared" si="12"/>
        <v>-23704.038317513852</v>
      </c>
      <c r="F42" s="1">
        <f t="shared" si="13"/>
        <v>-23704</v>
      </c>
      <c r="G42" s="1">
        <f t="shared" si="14"/>
        <v>-2.6656000001821667E-2</v>
      </c>
      <c r="H42" s="1">
        <f t="shared" si="15"/>
        <v>-2.6656000001821667E-2</v>
      </c>
      <c r="N42" s="2"/>
      <c r="O42" s="2"/>
      <c r="P42" s="2"/>
      <c r="Q42" s="5">
        <f t="shared" si="35"/>
        <v>9363.8149999999987</v>
      </c>
      <c r="R42" s="1">
        <f t="shared" si="16"/>
        <v>0</v>
      </c>
      <c r="S42" s="100">
        <f t="shared" si="17"/>
        <v>0.2</v>
      </c>
      <c r="T42" s="1">
        <f t="shared" si="18"/>
        <v>0</v>
      </c>
      <c r="U42" s="5"/>
      <c r="V42" s="1">
        <f t="shared" si="19"/>
        <v>-2.2117130784655346E-2</v>
      </c>
      <c r="Z42" s="7">
        <f t="shared" si="20"/>
        <v>-23704</v>
      </c>
      <c r="AA42" s="102">
        <f t="shared" si="21"/>
        <v>-2.918251596739678E-2</v>
      </c>
      <c r="AB42" s="102">
        <f t="shared" si="22"/>
        <v>-2.2117130784655346E-2</v>
      </c>
      <c r="AC42" s="102">
        <f t="shared" si="23"/>
        <v>-2.6656000001821667E-2</v>
      </c>
      <c r="AD42" s="102">
        <f t="shared" si="24"/>
        <v>2.5265159655751129E-3</v>
      </c>
      <c r="AE42" s="102">
        <f t="shared" si="25"/>
        <v>1.2766565848611892E-6</v>
      </c>
      <c r="AF42" s="7">
        <f t="shared" si="26"/>
        <v>-2.6656000001821667E-2</v>
      </c>
      <c r="AG42" s="103"/>
      <c r="AH42" s="7">
        <f t="shared" si="27"/>
        <v>-4.5388692171663223E-3</v>
      </c>
      <c r="AI42" s="7">
        <f t="shared" si="28"/>
        <v>0.59140133342737111</v>
      </c>
      <c r="AJ42" s="7">
        <f t="shared" si="29"/>
        <v>-4.0100345635434409E-2</v>
      </c>
      <c r="AK42" s="7">
        <f t="shared" si="30"/>
        <v>0.13128663523592798</v>
      </c>
      <c r="AL42" s="7">
        <f t="shared" si="31"/>
        <v>-0.31089035986458391</v>
      </c>
      <c r="AM42" s="7">
        <f t="shared" si="32"/>
        <v>-0.15670941842344174</v>
      </c>
      <c r="AN42" s="102">
        <f t="shared" si="37"/>
        <v>5.7970662025006883</v>
      </c>
      <c r="AO42" s="102">
        <f t="shared" si="37"/>
        <v>5.796280212098762</v>
      </c>
      <c r="AP42" s="102">
        <f t="shared" si="37"/>
        <v>5.7983513113158391</v>
      </c>
      <c r="AQ42" s="102">
        <f t="shared" si="37"/>
        <v>5.7928890218716038</v>
      </c>
      <c r="AR42" s="102">
        <f t="shared" si="37"/>
        <v>5.8072614868486916</v>
      </c>
      <c r="AS42" s="102">
        <f t="shared" si="37"/>
        <v>5.7692033706364318</v>
      </c>
      <c r="AT42" s="102">
        <f t="shared" si="37"/>
        <v>5.8684248773869383</v>
      </c>
      <c r="AU42" s="102">
        <f t="shared" si="34"/>
        <v>5.5962594270801738</v>
      </c>
      <c r="AW42" s="7">
        <v>-9000</v>
      </c>
      <c r="AX42" s="7">
        <f t="shared" si="0"/>
        <v>-8.5489891736856977E-3</v>
      </c>
      <c r="AY42" s="7">
        <f t="shared" si="1"/>
        <v>-3.0073882569484487E-2</v>
      </c>
      <c r="AZ42" s="7">
        <f t="shared" si="2"/>
        <v>2.1524893395798789E-2</v>
      </c>
      <c r="BA42" s="7">
        <f t="shared" si="3"/>
        <v>0.62663156500472694</v>
      </c>
      <c r="BB42" s="7">
        <f t="shared" si="4"/>
        <v>0.70783485681314728</v>
      </c>
      <c r="BC42" s="7">
        <f t="shared" si="5"/>
        <v>0.51564908934586173</v>
      </c>
      <c r="BD42" s="7">
        <f t="shared" si="6"/>
        <v>0.26369347856931974</v>
      </c>
      <c r="BE42" s="7">
        <f t="shared" si="36"/>
        <v>7.0737498624376567</v>
      </c>
      <c r="BF42" s="7">
        <f t="shared" si="36"/>
        <v>7.0740068067147988</v>
      </c>
      <c r="BG42" s="7">
        <f t="shared" si="36"/>
        <v>7.0731558578108267</v>
      </c>
      <c r="BH42" s="7">
        <f t="shared" si="36"/>
        <v>7.0759768420477593</v>
      </c>
      <c r="BI42" s="7">
        <f t="shared" si="36"/>
        <v>7.0666555656800121</v>
      </c>
      <c r="BJ42" s="7">
        <f t="shared" si="36"/>
        <v>7.0978002062116925</v>
      </c>
      <c r="BK42" s="7">
        <f t="shared" si="36"/>
        <v>6.9972254980463271</v>
      </c>
      <c r="BL42" s="7">
        <f t="shared" si="8"/>
        <v>7.3788620139609824</v>
      </c>
    </row>
    <row r="43" spans="1:64" ht="12.95" customHeight="1">
      <c r="A43" s="59" t="s">
        <v>261</v>
      </c>
      <c r="B43" s="59" t="s">
        <v>127</v>
      </c>
      <c r="C43" s="34">
        <v>24386.49</v>
      </c>
      <c r="D43" s="34" t="s">
        <v>149</v>
      </c>
      <c r="E43" s="32">
        <f t="shared" si="12"/>
        <v>-23698.036831157704</v>
      </c>
      <c r="F43" s="1">
        <f t="shared" si="13"/>
        <v>-23698</v>
      </c>
      <c r="G43" s="1">
        <f t="shared" si="14"/>
        <v>-2.5622000001021661E-2</v>
      </c>
      <c r="H43" s="1">
        <f t="shared" si="15"/>
        <v>-2.5622000001021661E-2</v>
      </c>
      <c r="N43" s="2"/>
      <c r="O43" s="2"/>
      <c r="P43" s="2"/>
      <c r="Q43" s="5">
        <f t="shared" si="35"/>
        <v>9367.9900000000016</v>
      </c>
      <c r="R43" s="1">
        <f t="shared" si="16"/>
        <v>0</v>
      </c>
      <c r="S43" s="100">
        <f t="shared" si="17"/>
        <v>0.2</v>
      </c>
      <c r="T43" s="1">
        <f t="shared" si="18"/>
        <v>0</v>
      </c>
      <c r="U43" s="5"/>
      <c r="V43" s="1">
        <f t="shared" si="19"/>
        <v>-2.1095721257126082E-2</v>
      </c>
      <c r="Z43" s="7">
        <f t="shared" si="20"/>
        <v>-23698</v>
      </c>
      <c r="AA43" s="102">
        <f t="shared" si="21"/>
        <v>-2.9174881531538979E-2</v>
      </c>
      <c r="AB43" s="102">
        <f t="shared" si="22"/>
        <v>-2.1095721257126082E-2</v>
      </c>
      <c r="AC43" s="102">
        <f t="shared" si="23"/>
        <v>-2.5622000001021661E-2</v>
      </c>
      <c r="AD43" s="102">
        <f t="shared" si="24"/>
        <v>3.5528815305173184E-3</v>
      </c>
      <c r="AE43" s="102">
        <f t="shared" si="25"/>
        <v>2.5245934339782169E-6</v>
      </c>
      <c r="AF43" s="7">
        <f t="shared" si="26"/>
        <v>-2.5622000001021661E-2</v>
      </c>
      <c r="AG43" s="103"/>
      <c r="AH43" s="7">
        <f t="shared" si="27"/>
        <v>-4.526278743895577E-3</v>
      </c>
      <c r="AI43" s="7">
        <f t="shared" si="28"/>
        <v>0.59135601149483885</v>
      </c>
      <c r="AJ43" s="7">
        <f t="shared" si="29"/>
        <v>-3.9755221810932828E-2</v>
      </c>
      <c r="AK43" s="7">
        <f t="shared" si="30"/>
        <v>0.13114549773093889</v>
      </c>
      <c r="AL43" s="7">
        <f t="shared" si="31"/>
        <v>-0.31054496060596964</v>
      </c>
      <c r="AM43" s="7">
        <f t="shared" si="32"/>
        <v>-0.15653248245073095</v>
      </c>
      <c r="AN43" s="102">
        <f t="shared" si="37"/>
        <v>5.7975937365681727</v>
      </c>
      <c r="AO43" s="102">
        <f t="shared" si="37"/>
        <v>5.7968070641399141</v>
      </c>
      <c r="AP43" s="102">
        <f t="shared" si="37"/>
        <v>5.7988793835537606</v>
      </c>
      <c r="AQ43" s="102">
        <f t="shared" si="37"/>
        <v>5.7934154027780487</v>
      </c>
      <c r="AR43" s="102">
        <f t="shared" si="37"/>
        <v>5.8077883494873586</v>
      </c>
      <c r="AS43" s="102">
        <f t="shared" si="37"/>
        <v>5.7697398727667677</v>
      </c>
      <c r="AT43" s="102">
        <f t="shared" si="37"/>
        <v>5.8689108246568864</v>
      </c>
      <c r="AU43" s="102">
        <f t="shared" si="34"/>
        <v>5.5969868220421768</v>
      </c>
      <c r="AW43" s="7">
        <v>-8000</v>
      </c>
      <c r="AX43" s="7">
        <f t="shared" si="0"/>
        <v>-7.4662135218539379E-3</v>
      </c>
      <c r="AY43" s="7">
        <f t="shared" si="1"/>
        <v>-2.9955224058330183E-2</v>
      </c>
      <c r="AZ43" s="7">
        <f t="shared" si="2"/>
        <v>2.2489010536476246E-2</v>
      </c>
      <c r="BA43" s="7">
        <f t="shared" si="3"/>
        <v>0.64143076816179323</v>
      </c>
      <c r="BB43" s="7">
        <f t="shared" si="4"/>
        <v>0.75296235583081572</v>
      </c>
      <c r="BC43" s="7">
        <f t="shared" si="5"/>
        <v>0.5817729260353286</v>
      </c>
      <c r="BD43" s="7">
        <f t="shared" si="6"/>
        <v>0.29937844498869937</v>
      </c>
      <c r="BE43" s="7">
        <f t="shared" si="36"/>
        <v>7.1679720796241826</v>
      </c>
      <c r="BF43" s="7">
        <f t="shared" si="36"/>
        <v>7.1681094567389483</v>
      </c>
      <c r="BG43" s="7">
        <f t="shared" si="36"/>
        <v>7.1676042071973427</v>
      </c>
      <c r="BH43" s="7">
        <f t="shared" si="36"/>
        <v>7.1694639674942344</v>
      </c>
      <c r="BI43" s="7">
        <f t="shared" si="36"/>
        <v>7.1626391094457365</v>
      </c>
      <c r="BJ43" s="7">
        <f t="shared" si="36"/>
        <v>7.1879715762067811</v>
      </c>
      <c r="BK43" s="7">
        <f t="shared" si="36"/>
        <v>7.0975166371784777</v>
      </c>
      <c r="BL43" s="7">
        <f t="shared" si="8"/>
        <v>7.5000945076280674</v>
      </c>
    </row>
    <row r="44" spans="1:64" ht="12.95" customHeight="1">
      <c r="A44" s="59" t="s">
        <v>261</v>
      </c>
      <c r="B44" s="59" t="s">
        <v>127</v>
      </c>
      <c r="C44" s="34">
        <v>24393.445</v>
      </c>
      <c r="D44" s="34" t="s">
        <v>149</v>
      </c>
      <c r="E44" s="32">
        <f t="shared" si="12"/>
        <v>-23688.039145503342</v>
      </c>
      <c r="F44" s="1">
        <f t="shared" si="13"/>
        <v>-23688</v>
      </c>
      <c r="G44" s="1">
        <f t="shared" si="14"/>
        <v>-2.7232000000367407E-2</v>
      </c>
      <c r="H44" s="1">
        <f t="shared" si="15"/>
        <v>-2.7232000000367407E-2</v>
      </c>
      <c r="N44" s="2"/>
      <c r="O44" s="2"/>
      <c r="P44" s="2"/>
      <c r="Q44" s="5">
        <f t="shared" si="35"/>
        <v>9374.9449999999997</v>
      </c>
      <c r="R44" s="1">
        <f t="shared" si="16"/>
        <v>0</v>
      </c>
      <c r="S44" s="100">
        <f t="shared" si="17"/>
        <v>0.2</v>
      </c>
      <c r="T44" s="1">
        <f t="shared" si="18"/>
        <v>0</v>
      </c>
      <c r="U44" s="5"/>
      <c r="V44" s="1">
        <f t="shared" si="19"/>
        <v>-2.2726706001003259E-2</v>
      </c>
      <c r="Z44" s="7">
        <f t="shared" si="20"/>
        <v>-23688</v>
      </c>
      <c r="AA44" s="102">
        <f t="shared" si="21"/>
        <v>-2.9162151877769819E-2</v>
      </c>
      <c r="AB44" s="102">
        <f t="shared" si="22"/>
        <v>-2.2726706001003259E-2</v>
      </c>
      <c r="AC44" s="102">
        <f t="shared" si="23"/>
        <v>-2.7232000000367407E-2</v>
      </c>
      <c r="AD44" s="102">
        <f t="shared" si="24"/>
        <v>1.9301518774024126E-3</v>
      </c>
      <c r="AE44" s="102">
        <f t="shared" si="25"/>
        <v>7.4509725396801165E-7</v>
      </c>
      <c r="AF44" s="7">
        <f t="shared" si="26"/>
        <v>-2.7232000000367407E-2</v>
      </c>
      <c r="AG44" s="103"/>
      <c r="AH44" s="7">
        <f t="shared" si="27"/>
        <v>-4.5052939993641492E-3</v>
      </c>
      <c r="AI44" s="7">
        <f t="shared" si="28"/>
        <v>0.59128059878236283</v>
      </c>
      <c r="AJ44" s="7">
        <f t="shared" si="29"/>
        <v>-3.9180123246828701E-2</v>
      </c>
      <c r="AK44" s="7">
        <f t="shared" si="30"/>
        <v>0.13091028219661763</v>
      </c>
      <c r="AL44" s="7">
        <f t="shared" si="31"/>
        <v>-0.30996941359521341</v>
      </c>
      <c r="AM44" s="7">
        <f t="shared" si="32"/>
        <v>-0.15623767107052303</v>
      </c>
      <c r="AN44" s="102">
        <f t="shared" si="37"/>
        <v>5.7984728689011353</v>
      </c>
      <c r="AO44" s="102">
        <f t="shared" si="37"/>
        <v>5.7976850649905272</v>
      </c>
      <c r="AP44" s="102">
        <f t="shared" si="37"/>
        <v>5.7997594041740443</v>
      </c>
      <c r="AQ44" s="102">
        <f t="shared" si="37"/>
        <v>5.7942926396087566</v>
      </c>
      <c r="AR44" s="102">
        <f t="shared" si="37"/>
        <v>5.8086663059886448</v>
      </c>
      <c r="AS44" s="102">
        <f t="shared" si="37"/>
        <v>5.7706340779806888</v>
      </c>
      <c r="AT44" s="102">
        <f t="shared" si="37"/>
        <v>5.8697204171123296</v>
      </c>
      <c r="AU44" s="102">
        <f t="shared" si="34"/>
        <v>5.5981991469788479</v>
      </c>
      <c r="AW44" s="7">
        <v>-7000</v>
      </c>
      <c r="AX44" s="7">
        <f t="shared" si="0"/>
        <v>-6.5042445013024953E-3</v>
      </c>
      <c r="AY44" s="7">
        <f t="shared" si="1"/>
        <v>-2.9774420639166854E-2</v>
      </c>
      <c r="AZ44" s="7">
        <f t="shared" si="2"/>
        <v>2.3270176137864359E-2</v>
      </c>
      <c r="BA44" s="7">
        <f t="shared" si="3"/>
        <v>0.65867205887926139</v>
      </c>
      <c r="BB44" s="7">
        <f t="shared" si="4"/>
        <v>0.79683961084026733</v>
      </c>
      <c r="BC44" s="7">
        <f t="shared" si="5"/>
        <v>0.65126698709205255</v>
      </c>
      <c r="BD44" s="7">
        <f t="shared" si="6"/>
        <v>0.33765332329652969</v>
      </c>
      <c r="BE44" s="7">
        <f t="shared" si="36"/>
        <v>7.2645581220549165</v>
      </c>
      <c r="BF44" s="7">
        <f t="shared" si="36"/>
        <v>7.2646184150258692</v>
      </c>
      <c r="BG44" s="7">
        <f t="shared" si="36"/>
        <v>7.2643657126372663</v>
      </c>
      <c r="BH44" s="7">
        <f t="shared" si="36"/>
        <v>7.2654254888784857</v>
      </c>
      <c r="BI44" s="7">
        <f t="shared" si="36"/>
        <v>7.2609922095157406</v>
      </c>
      <c r="BJ44" s="7">
        <f t="shared" si="36"/>
        <v>7.2797383670690454</v>
      </c>
      <c r="BK44" s="7">
        <f t="shared" si="36"/>
        <v>7.2037173478733179</v>
      </c>
      <c r="BL44" s="7">
        <f t="shared" si="8"/>
        <v>7.6213270012951515</v>
      </c>
    </row>
    <row r="45" spans="1:64" ht="12.95" customHeight="1">
      <c r="A45" s="59" t="s">
        <v>277</v>
      </c>
      <c r="B45" s="59" t="s">
        <v>127</v>
      </c>
      <c r="C45" s="34">
        <v>24422.659</v>
      </c>
      <c r="D45" s="34" t="s">
        <v>149</v>
      </c>
      <c r="E45" s="32">
        <f t="shared" si="12"/>
        <v>-23646.044553309734</v>
      </c>
      <c r="F45" s="1">
        <f t="shared" si="13"/>
        <v>-23646</v>
      </c>
      <c r="G45" s="1">
        <f t="shared" si="14"/>
        <v>-3.0994000000646338E-2</v>
      </c>
      <c r="H45" s="1">
        <f t="shared" si="15"/>
        <v>-3.0994000000646338E-2</v>
      </c>
      <c r="N45" s="2"/>
      <c r="O45" s="2"/>
      <c r="P45" s="2"/>
      <c r="Q45" s="5">
        <f t="shared" si="35"/>
        <v>9404.1589999999997</v>
      </c>
      <c r="R45" s="1">
        <f t="shared" si="16"/>
        <v>0</v>
      </c>
      <c r="S45" s="100">
        <f t="shared" si="17"/>
        <v>0.2</v>
      </c>
      <c r="T45" s="1">
        <f t="shared" si="18"/>
        <v>0</v>
      </c>
      <c r="U45" s="5"/>
      <c r="V45" s="1">
        <f t="shared" si="19"/>
        <v>-2.6576850163258614E-2</v>
      </c>
      <c r="Z45" s="7">
        <f t="shared" si="20"/>
        <v>-23646</v>
      </c>
      <c r="AA45" s="102">
        <f t="shared" si="21"/>
        <v>-2.9108611234755364E-2</v>
      </c>
      <c r="AB45" s="102">
        <f t="shared" si="22"/>
        <v>-2.6576850163258614E-2</v>
      </c>
      <c r="AC45" s="102">
        <f t="shared" si="23"/>
        <v>-3.0994000000646338E-2</v>
      </c>
      <c r="AD45" s="102">
        <f t="shared" si="24"/>
        <v>-1.8853887658909739E-3</v>
      </c>
      <c r="AE45" s="102">
        <f t="shared" si="25"/>
        <v>7.1093815970957801E-7</v>
      </c>
      <c r="AF45" s="7">
        <f t="shared" si="26"/>
        <v>-3.0994000000646338E-2</v>
      </c>
      <c r="AG45" s="103"/>
      <c r="AH45" s="7">
        <f t="shared" si="27"/>
        <v>-4.417149837387723E-3</v>
      </c>
      <c r="AI45" s="7">
        <f t="shared" si="28"/>
        <v>0.59096555329500289</v>
      </c>
      <c r="AJ45" s="7">
        <f t="shared" si="29"/>
        <v>-3.6766178531235351E-2</v>
      </c>
      <c r="AK45" s="7">
        <f t="shared" si="30"/>
        <v>0.12992256280276665</v>
      </c>
      <c r="AL45" s="7">
        <f t="shared" si="31"/>
        <v>-0.3075537259991562</v>
      </c>
      <c r="AM45" s="7">
        <f t="shared" si="32"/>
        <v>-0.15500057640331399</v>
      </c>
      <c r="AN45" s="102">
        <f t="shared" si="37"/>
        <v>5.8021639856077929</v>
      </c>
      <c r="AO45" s="102">
        <f t="shared" si="37"/>
        <v>5.8013715015473926</v>
      </c>
      <c r="AP45" s="102">
        <f t="shared" si="37"/>
        <v>5.8034541328843838</v>
      </c>
      <c r="AQ45" s="102">
        <f t="shared" si="37"/>
        <v>5.7979761573512096</v>
      </c>
      <c r="AR45" s="102">
        <f t="shared" si="37"/>
        <v>5.81235170850786</v>
      </c>
      <c r="AS45" s="102">
        <f t="shared" si="37"/>
        <v>5.7743902205876063</v>
      </c>
      <c r="AT45" s="102">
        <f t="shared" si="37"/>
        <v>5.8731163545581788</v>
      </c>
      <c r="AU45" s="102">
        <f t="shared" si="34"/>
        <v>5.6032909117128655</v>
      </c>
      <c r="AW45" s="7">
        <v>-6000</v>
      </c>
      <c r="AX45" s="7">
        <f t="shared" si="0"/>
        <v>-5.6841908989732522E-3</v>
      </c>
      <c r="AY45" s="7">
        <f t="shared" si="1"/>
        <v>-2.9531472311994513E-2</v>
      </c>
      <c r="AZ45" s="7">
        <f t="shared" si="2"/>
        <v>2.3847281413021261E-2</v>
      </c>
      <c r="BA45" s="7">
        <f t="shared" si="3"/>
        <v>0.67870508904335791</v>
      </c>
      <c r="BB45" s="7">
        <f t="shared" si="4"/>
        <v>0.83906923357752083</v>
      </c>
      <c r="BC45" s="7">
        <f t="shared" si="5"/>
        <v>0.72479080877444502</v>
      </c>
      <c r="BD45" s="7">
        <f t="shared" si="6"/>
        <v>0.37914010803025466</v>
      </c>
      <c r="BE45" s="7">
        <f t="shared" si="36"/>
        <v>7.3638991005544439</v>
      </c>
      <c r="BF45" s="7">
        <f t="shared" si="36"/>
        <v>7.3639191513245228</v>
      </c>
      <c r="BG45" s="7">
        <f t="shared" si="36"/>
        <v>7.3638199009690171</v>
      </c>
      <c r="BH45" s="7">
        <f t="shared" si="36"/>
        <v>7.3643113661539861</v>
      </c>
      <c r="BI45" s="7">
        <f t="shared" si="36"/>
        <v>7.3618821540695407</v>
      </c>
      <c r="BJ45" s="7">
        <f t="shared" si="36"/>
        <v>7.373999273009991</v>
      </c>
      <c r="BK45" s="7">
        <f t="shared" si="36"/>
        <v>7.3160482865645697</v>
      </c>
      <c r="BL45" s="7">
        <f t="shared" si="8"/>
        <v>7.7425594949622356</v>
      </c>
    </row>
    <row r="46" spans="1:64" ht="12.95" customHeight="1">
      <c r="A46" s="59" t="s">
        <v>277</v>
      </c>
      <c r="B46" s="59" t="s">
        <v>140</v>
      </c>
      <c r="C46" s="34">
        <v>24429.965</v>
      </c>
      <c r="D46" s="34" t="s">
        <v>149</v>
      </c>
      <c r="E46" s="32">
        <f t="shared" si="12"/>
        <v>-23635.542311556925</v>
      </c>
      <c r="F46" s="1">
        <f t="shared" si="13"/>
        <v>-23635.5</v>
      </c>
      <c r="G46" s="1">
        <f t="shared" si="14"/>
        <v>-2.9434500000206754E-2</v>
      </c>
      <c r="H46" s="1">
        <f t="shared" si="15"/>
        <v>-2.9434500000206754E-2</v>
      </c>
      <c r="N46" s="2"/>
      <c r="O46" s="2"/>
      <c r="P46" s="2"/>
      <c r="Q46" s="5">
        <f t="shared" si="35"/>
        <v>9411.4650000000001</v>
      </c>
      <c r="R46" s="1">
        <f t="shared" si="16"/>
        <v>0</v>
      </c>
      <c r="S46" s="100">
        <f t="shared" si="17"/>
        <v>0.2</v>
      </c>
      <c r="T46" s="1">
        <f t="shared" si="18"/>
        <v>0</v>
      </c>
      <c r="U46" s="5"/>
      <c r="V46" s="1">
        <f t="shared" si="19"/>
        <v>-2.5039388210950926E-2</v>
      </c>
      <c r="Z46" s="7">
        <f t="shared" si="20"/>
        <v>-23635.5</v>
      </c>
      <c r="AA46" s="102">
        <f t="shared" si="21"/>
        <v>-2.9095206937673698E-2</v>
      </c>
      <c r="AB46" s="102">
        <f t="shared" si="22"/>
        <v>-2.5039388210950926E-2</v>
      </c>
      <c r="AC46" s="102">
        <f t="shared" si="23"/>
        <v>-2.9434500000206754E-2</v>
      </c>
      <c r="AD46" s="102">
        <f t="shared" si="24"/>
        <v>-3.3929306253305605E-4</v>
      </c>
      <c r="AE46" s="102">
        <f t="shared" si="25"/>
        <v>2.3023956456612057E-8</v>
      </c>
      <c r="AF46" s="7">
        <f t="shared" si="26"/>
        <v>-2.9434500000206754E-2</v>
      </c>
      <c r="AG46" s="103"/>
      <c r="AH46" s="7">
        <f t="shared" si="27"/>
        <v>-4.3951117892558275E-3</v>
      </c>
      <c r="AI46" s="7">
        <f t="shared" si="28"/>
        <v>0.59088721727022131</v>
      </c>
      <c r="AJ46" s="7">
        <f t="shared" si="29"/>
        <v>-3.6163062557577189E-2</v>
      </c>
      <c r="AK46" s="7">
        <f t="shared" si="30"/>
        <v>0.12967567976917982</v>
      </c>
      <c r="AL46" s="7">
        <f t="shared" si="31"/>
        <v>-0.30695020864381706</v>
      </c>
      <c r="AM46" s="7">
        <f t="shared" si="32"/>
        <v>-0.15469158236262162</v>
      </c>
      <c r="AN46" s="102">
        <f t="shared" si="37"/>
        <v>5.8030864532820852</v>
      </c>
      <c r="AO46" s="102">
        <f t="shared" si="37"/>
        <v>5.8022928175691373</v>
      </c>
      <c r="AP46" s="102">
        <f t="shared" si="37"/>
        <v>5.804377473425836</v>
      </c>
      <c r="AQ46" s="102">
        <f t="shared" si="37"/>
        <v>5.798896817051034</v>
      </c>
      <c r="AR46" s="102">
        <f t="shared" si="37"/>
        <v>5.8132725516914876</v>
      </c>
      <c r="AS46" s="102">
        <f t="shared" si="37"/>
        <v>5.7753293783772852</v>
      </c>
      <c r="AT46" s="102">
        <f t="shared" si="37"/>
        <v>5.8739642441517086</v>
      </c>
      <c r="AU46" s="102">
        <f t="shared" si="34"/>
        <v>5.6045638528963693</v>
      </c>
      <c r="AW46" s="7">
        <v>-5000</v>
      </c>
      <c r="AX46" s="7">
        <f t="shared" si="0"/>
        <v>-5.030066610664085E-3</v>
      </c>
      <c r="AY46" s="7">
        <f t="shared" si="1"/>
        <v>-2.922637907681315E-2</v>
      </c>
      <c r="AZ46" s="7">
        <f t="shared" si="2"/>
        <v>2.4196312466149065E-2</v>
      </c>
      <c r="BA46" s="7">
        <f t="shared" si="3"/>
        <v>0.70196119610797703</v>
      </c>
      <c r="BB46" s="7">
        <f t="shared" si="4"/>
        <v>0.87907609056173297</v>
      </c>
      <c r="BC46" s="7">
        <f t="shared" si="5"/>
        <v>0.80314125221033927</v>
      </c>
      <c r="BD46" s="7">
        <f t="shared" si="6"/>
        <v>0.42464583245997317</v>
      </c>
      <c r="BE46" s="7">
        <f t="shared" si="36"/>
        <v>7.4664450076933395</v>
      </c>
      <c r="BF46" s="7">
        <f t="shared" si="36"/>
        <v>7.466449292500525</v>
      </c>
      <c r="BG46" s="7">
        <f t="shared" si="36"/>
        <v>7.4664228743262289</v>
      </c>
      <c r="BH46" s="7">
        <f t="shared" si="36"/>
        <v>7.4665857840235077</v>
      </c>
      <c r="BI46" s="7">
        <f t="shared" si="36"/>
        <v>7.465582222359048</v>
      </c>
      <c r="BJ46" s="7">
        <f t="shared" si="36"/>
        <v>7.4718041580284309</v>
      </c>
      <c r="BK46" s="7">
        <f t="shared" si="36"/>
        <v>7.4346401220743692</v>
      </c>
      <c r="BL46" s="7">
        <f t="shared" si="8"/>
        <v>7.8637919886293197</v>
      </c>
    </row>
    <row r="47" spans="1:64" ht="12.95" customHeight="1">
      <c r="A47" s="59" t="s">
        <v>261</v>
      </c>
      <c r="B47" s="59" t="s">
        <v>127</v>
      </c>
      <c r="C47" s="34">
        <v>24457.45</v>
      </c>
      <c r="D47" s="34" t="s">
        <v>149</v>
      </c>
      <c r="E47" s="32">
        <f t="shared" si="12"/>
        <v>-23596.033125329723</v>
      </c>
      <c r="F47" s="1">
        <f t="shared" si="13"/>
        <v>-23596</v>
      </c>
      <c r="G47" s="1">
        <f t="shared" si="14"/>
        <v>-2.3044000001391396E-2</v>
      </c>
      <c r="H47" s="1">
        <f t="shared" si="15"/>
        <v>-2.3044000001391396E-2</v>
      </c>
      <c r="N47" s="2"/>
      <c r="O47" s="2"/>
      <c r="P47" s="2"/>
      <c r="Q47" s="5">
        <f t="shared" si="35"/>
        <v>9438.9500000000007</v>
      </c>
      <c r="R47" s="1">
        <f t="shared" si="16"/>
        <v>0</v>
      </c>
      <c r="S47" s="100">
        <f t="shared" si="17"/>
        <v>0.2</v>
      </c>
      <c r="T47" s="1">
        <f t="shared" si="18"/>
        <v>0</v>
      </c>
      <c r="U47" s="5"/>
      <c r="V47" s="1">
        <f t="shared" si="19"/>
        <v>-1.8731800070103683E-2</v>
      </c>
      <c r="Z47" s="7">
        <f t="shared" si="20"/>
        <v>-23596</v>
      </c>
      <c r="AA47" s="102">
        <f t="shared" si="21"/>
        <v>-2.9044713060797863E-2</v>
      </c>
      <c r="AB47" s="102">
        <f t="shared" si="22"/>
        <v>-1.8731800070103683E-2</v>
      </c>
      <c r="AC47" s="102">
        <f t="shared" si="23"/>
        <v>-2.3044000001391396E-2</v>
      </c>
      <c r="AD47" s="102">
        <f t="shared" si="24"/>
        <v>6.0007130594064671E-3</v>
      </c>
      <c r="AE47" s="102">
        <f t="shared" si="25"/>
        <v>7.2017114442662653E-6</v>
      </c>
      <c r="AF47" s="7">
        <f t="shared" si="26"/>
        <v>-2.3044000001391396E-2</v>
      </c>
      <c r="AG47" s="103"/>
      <c r="AH47" s="7">
        <f t="shared" si="27"/>
        <v>-4.3121999312877128E-3</v>
      </c>
      <c r="AI47" s="7">
        <f t="shared" si="28"/>
        <v>0.59059404492495871</v>
      </c>
      <c r="AJ47" s="7">
        <f t="shared" si="29"/>
        <v>-3.3895520689012193E-2</v>
      </c>
      <c r="AK47" s="7">
        <f t="shared" si="30"/>
        <v>0.12874709653267974</v>
      </c>
      <c r="AL47" s="7">
        <f t="shared" si="31"/>
        <v>-0.30468127381008764</v>
      </c>
      <c r="AM47" s="7">
        <f t="shared" si="32"/>
        <v>-0.15353017104477368</v>
      </c>
      <c r="AN47" s="102">
        <f t="shared" si="37"/>
        <v>5.8065555793540691</v>
      </c>
      <c r="AO47" s="102">
        <f t="shared" si="37"/>
        <v>5.8057576781121938</v>
      </c>
      <c r="AP47" s="102">
        <f t="shared" si="37"/>
        <v>5.8078497744132154</v>
      </c>
      <c r="AQ47" s="102">
        <f t="shared" si="37"/>
        <v>5.8023594723388356</v>
      </c>
      <c r="AR47" s="102">
        <f t="shared" si="37"/>
        <v>5.8167348637978016</v>
      </c>
      <c r="AS47" s="102">
        <f t="shared" si="37"/>
        <v>5.7788628422861708</v>
      </c>
      <c r="AT47" s="102">
        <f t="shared" si="37"/>
        <v>5.8771500197697266</v>
      </c>
      <c r="AU47" s="102">
        <f t="shared" si="34"/>
        <v>5.6093525363962193</v>
      </c>
      <c r="AW47" s="7">
        <v>-4000</v>
      </c>
      <c r="AX47" s="7">
        <f t="shared" si="0"/>
        <v>-4.5693767683974047E-3</v>
      </c>
      <c r="AY47" s="7">
        <f t="shared" si="1"/>
        <v>-2.8859140933622764E-2</v>
      </c>
      <c r="AZ47" s="7">
        <f t="shared" si="2"/>
        <v>2.428976416522536E-2</v>
      </c>
      <c r="BA47" s="7">
        <f t="shared" si="3"/>
        <v>0.72897144743757158</v>
      </c>
      <c r="BB47" s="7">
        <f t="shared" si="4"/>
        <v>0.91603107653001314</v>
      </c>
      <c r="BC47" s="7">
        <f t="shared" si="5"/>
        <v>0.88729173811496431</v>
      </c>
      <c r="BD47" s="7">
        <f t="shared" si="6"/>
        <v>0.47524212366026364</v>
      </c>
      <c r="BE47" s="7">
        <f t="shared" si="36"/>
        <v>7.5727162644507482</v>
      </c>
      <c r="BF47" s="7">
        <f t="shared" si="36"/>
        <v>7.5727166256002585</v>
      </c>
      <c r="BG47" s="7">
        <f t="shared" si="36"/>
        <v>7.5727135939542389</v>
      </c>
      <c r="BH47" s="7">
        <f t="shared" si="36"/>
        <v>7.5727390438964308</v>
      </c>
      <c r="BI47" s="7">
        <f t="shared" si="36"/>
        <v>7.5725254672615696</v>
      </c>
      <c r="BJ47" s="7">
        <f t="shared" si="36"/>
        <v>7.5743227333683798</v>
      </c>
      <c r="BK47" s="7">
        <f t="shared" si="36"/>
        <v>7.5595316174830991</v>
      </c>
      <c r="BL47" s="7">
        <f t="shared" si="8"/>
        <v>7.9850244822964047</v>
      </c>
    </row>
    <row r="48" spans="1:64" ht="12.95" customHeight="1">
      <c r="A48" s="59" t="s">
        <v>261</v>
      </c>
      <c r="B48" s="59" t="s">
        <v>127</v>
      </c>
      <c r="C48" s="34">
        <v>24526.312999999998</v>
      </c>
      <c r="D48" s="34" t="s">
        <v>149</v>
      </c>
      <c r="E48" s="32">
        <f t="shared" si="12"/>
        <v>-23497.043818756552</v>
      </c>
      <c r="F48" s="1">
        <f t="shared" si="13"/>
        <v>-23497</v>
      </c>
      <c r="G48" s="1">
        <f t="shared" si="14"/>
        <v>-3.0483000005915528E-2</v>
      </c>
      <c r="H48" s="1">
        <f t="shared" si="15"/>
        <v>-3.0483000005915528E-2</v>
      </c>
      <c r="N48" s="2"/>
      <c r="O48" s="2"/>
      <c r="P48" s="2"/>
      <c r="Q48" s="5">
        <f t="shared" si="35"/>
        <v>9507.8129999999983</v>
      </c>
      <c r="R48" s="1">
        <f t="shared" si="16"/>
        <v>0</v>
      </c>
      <c r="S48" s="100">
        <f t="shared" si="17"/>
        <v>0.2</v>
      </c>
      <c r="T48" s="1">
        <f t="shared" si="18"/>
        <v>0</v>
      </c>
      <c r="U48" s="5"/>
      <c r="V48" s="1">
        <f t="shared" si="19"/>
        <v>-2.6378647644530229E-2</v>
      </c>
      <c r="Z48" s="7">
        <f t="shared" si="20"/>
        <v>-23497</v>
      </c>
      <c r="AA48" s="102">
        <f t="shared" si="21"/>
        <v>-2.8917689570768582E-2</v>
      </c>
      <c r="AB48" s="102">
        <f t="shared" si="22"/>
        <v>-2.6378647644530229E-2</v>
      </c>
      <c r="AC48" s="102">
        <f t="shared" si="23"/>
        <v>-3.0483000005915528E-2</v>
      </c>
      <c r="AD48" s="102">
        <f t="shared" si="24"/>
        <v>-1.5653104351469466E-3</v>
      </c>
      <c r="AE48" s="102">
        <f t="shared" si="25"/>
        <v>4.9003935167598469E-7</v>
      </c>
      <c r="AF48" s="7">
        <f t="shared" si="26"/>
        <v>-3.0483000005915528E-2</v>
      </c>
      <c r="AG48" s="103"/>
      <c r="AH48" s="7">
        <f t="shared" si="27"/>
        <v>-4.1043523613852996E-3</v>
      </c>
      <c r="AI48" s="7">
        <f t="shared" si="28"/>
        <v>0.58986977338218094</v>
      </c>
      <c r="AJ48" s="7">
        <f t="shared" si="29"/>
        <v>-2.8221461437459551E-2</v>
      </c>
      <c r="AK48" s="7">
        <f t="shared" si="30"/>
        <v>0.1264209165087738</v>
      </c>
      <c r="AL48" s="7">
        <f t="shared" si="31"/>
        <v>-0.29900446824887961</v>
      </c>
      <c r="AM48" s="7">
        <f t="shared" si="32"/>
        <v>-0.1506261205445468</v>
      </c>
      <c r="AN48" s="102">
        <f t="shared" si="37"/>
        <v>5.815242722216901</v>
      </c>
      <c r="AO48" s="102">
        <f t="shared" si="37"/>
        <v>5.8144346056704039</v>
      </c>
      <c r="AP48" s="102">
        <f t="shared" si="37"/>
        <v>5.8165441114594794</v>
      </c>
      <c r="AQ48" s="102">
        <f t="shared" si="37"/>
        <v>5.8110327130877018</v>
      </c>
      <c r="AR48" s="102">
        <f t="shared" si="37"/>
        <v>5.825400042045489</v>
      </c>
      <c r="AS48" s="102">
        <f t="shared" si="37"/>
        <v>5.7877219774284638</v>
      </c>
      <c r="AT48" s="102">
        <f t="shared" si="37"/>
        <v>5.8851077198706925</v>
      </c>
      <c r="AU48" s="102">
        <f t="shared" si="34"/>
        <v>5.6213545532692608</v>
      </c>
      <c r="AW48" s="7">
        <v>-3000</v>
      </c>
      <c r="AX48" s="7">
        <f t="shared" si="0"/>
        <v>-4.3337586265990678E-3</v>
      </c>
      <c r="AY48" s="7">
        <f t="shared" si="1"/>
        <v>-2.8429757882423363E-2</v>
      </c>
      <c r="AZ48" s="7">
        <f t="shared" si="2"/>
        <v>2.4095999255824296E-2</v>
      </c>
      <c r="BA48" s="7">
        <f t="shared" si="3"/>
        <v>0.760387398170558</v>
      </c>
      <c r="BB48" s="7">
        <f t="shared" si="4"/>
        <v>0.94873983357076053</v>
      </c>
      <c r="BC48" s="7">
        <f t="shared" si="5"/>
        <v>0.97844534208144485</v>
      </c>
      <c r="BD48" s="7">
        <f t="shared" si="6"/>
        <v>0.53239007893897949</v>
      </c>
      <c r="BE48" s="7">
        <f t="shared" si="36"/>
        <v>7.683319266432302</v>
      </c>
      <c r="BF48" s="7">
        <f t="shared" si="36"/>
        <v>7.6833192505330263</v>
      </c>
      <c r="BG48" s="7">
        <f t="shared" si="36"/>
        <v>7.6833194686643953</v>
      </c>
      <c r="BH48" s="7">
        <f t="shared" si="36"/>
        <v>7.6833164760178443</v>
      </c>
      <c r="BI48" s="7">
        <f t="shared" si="36"/>
        <v>7.6833575380746693</v>
      </c>
      <c r="BJ48" s="7">
        <f t="shared" si="36"/>
        <v>7.6827949774511888</v>
      </c>
      <c r="BK48" s="7">
        <f t="shared" si="36"/>
        <v>7.6906690611135211</v>
      </c>
      <c r="BL48" s="7">
        <f t="shared" si="8"/>
        <v>8.1062569759634879</v>
      </c>
    </row>
    <row r="49" spans="1:64" ht="12.95" customHeight="1">
      <c r="A49" s="59" t="s">
        <v>261</v>
      </c>
      <c r="B49" s="59" t="s">
        <v>127</v>
      </c>
      <c r="C49" s="34">
        <v>24535.362000000001</v>
      </c>
      <c r="D49" s="34" t="s">
        <v>149</v>
      </c>
      <c r="E49" s="32">
        <f t="shared" si="12"/>
        <v>-23484.036046292662</v>
      </c>
      <c r="F49" s="1">
        <f t="shared" si="13"/>
        <v>-23484</v>
      </c>
      <c r="G49" s="1">
        <f t="shared" si="14"/>
        <v>-2.5075999998080079E-2</v>
      </c>
      <c r="H49" s="1">
        <f t="shared" si="15"/>
        <v>-2.5075999998080079E-2</v>
      </c>
      <c r="N49" s="2"/>
      <c r="O49" s="2"/>
      <c r="P49" s="2"/>
      <c r="Q49" s="5">
        <f t="shared" si="35"/>
        <v>9516.862000000001</v>
      </c>
      <c r="R49" s="1">
        <f t="shared" si="16"/>
        <v>0</v>
      </c>
      <c r="S49" s="100">
        <f t="shared" si="17"/>
        <v>0.2</v>
      </c>
      <c r="T49" s="1">
        <f t="shared" si="18"/>
        <v>0</v>
      </c>
      <c r="U49" s="5"/>
      <c r="V49" s="1">
        <f t="shared" si="19"/>
        <v>-2.0998944885798225E-2</v>
      </c>
      <c r="Z49" s="7">
        <f t="shared" si="20"/>
        <v>-23484</v>
      </c>
      <c r="AA49" s="102">
        <f t="shared" si="21"/>
        <v>-2.8900960343185754E-2</v>
      </c>
      <c r="AB49" s="102">
        <f t="shared" si="22"/>
        <v>-2.0998944885798225E-2</v>
      </c>
      <c r="AC49" s="102">
        <f t="shared" si="23"/>
        <v>-2.5075999998080079E-2</v>
      </c>
      <c r="AD49" s="102">
        <f t="shared" si="24"/>
        <v>3.8249603451056755E-3</v>
      </c>
      <c r="AE49" s="102">
        <f t="shared" si="25"/>
        <v>2.9260643283261856E-6</v>
      </c>
      <c r="AF49" s="7">
        <f t="shared" si="26"/>
        <v>-2.5075999998080079E-2</v>
      </c>
      <c r="AG49" s="103"/>
      <c r="AH49" s="7">
        <f t="shared" si="27"/>
        <v>-4.0770551122818535E-3</v>
      </c>
      <c r="AI49" s="7">
        <f t="shared" si="28"/>
        <v>0.58977577929014946</v>
      </c>
      <c r="AJ49" s="7">
        <f t="shared" si="29"/>
        <v>-2.7477350157478962E-2</v>
      </c>
      <c r="AK49" s="7">
        <f t="shared" si="30"/>
        <v>0.1261155805580649</v>
      </c>
      <c r="AL49" s="7">
        <f t="shared" si="31"/>
        <v>-0.29826006822129686</v>
      </c>
      <c r="AM49" s="7">
        <f t="shared" si="32"/>
        <v>-0.15024549729323194</v>
      </c>
      <c r="AN49" s="102">
        <f t="shared" si="37"/>
        <v>5.8163826559911023</v>
      </c>
      <c r="AO49" s="102">
        <f t="shared" si="37"/>
        <v>5.8155732497320187</v>
      </c>
      <c r="AP49" s="102">
        <f t="shared" si="37"/>
        <v>5.817684908003157</v>
      </c>
      <c r="AQ49" s="102">
        <f t="shared" si="37"/>
        <v>5.8121710693715123</v>
      </c>
      <c r="AR49" s="102">
        <f t="shared" si="37"/>
        <v>5.8265365719807205</v>
      </c>
      <c r="AS49" s="102">
        <f t="shared" si="37"/>
        <v>5.7888856332950214</v>
      </c>
      <c r="AT49" s="102">
        <f t="shared" si="37"/>
        <v>5.8861498357639688</v>
      </c>
      <c r="AU49" s="102">
        <f t="shared" si="34"/>
        <v>5.622930575686933</v>
      </c>
      <c r="AW49" s="7">
        <v>-2000</v>
      </c>
      <c r="AX49" s="7">
        <f t="shared" si="0"/>
        <v>-4.3596652917583072E-3</v>
      </c>
      <c r="AY49" s="7">
        <f t="shared" si="1"/>
        <v>-2.7938229923214944E-2</v>
      </c>
      <c r="AZ49" s="7">
        <f t="shared" si="2"/>
        <v>2.3578564631456637E-2</v>
      </c>
      <c r="BA49" s="7">
        <f t="shared" si="3"/>
        <v>0.79700235327149516</v>
      </c>
      <c r="BB49" s="7">
        <f t="shared" si="4"/>
        <v>0.97547865852109938</v>
      </c>
      <c r="BC49" s="7">
        <f t="shared" si="5"/>
        <v>1.0781061933319311</v>
      </c>
      <c r="BD49" s="7">
        <f t="shared" si="6"/>
        <v>0.59814321221505473</v>
      </c>
      <c r="BE49" s="7">
        <f t="shared" si="36"/>
        <v>7.798966273079027</v>
      </c>
      <c r="BF49" s="7">
        <f t="shared" si="36"/>
        <v>7.7989662729184817</v>
      </c>
      <c r="BG49" s="7">
        <f t="shared" si="36"/>
        <v>7.7989662797214718</v>
      </c>
      <c r="BH49" s="7">
        <f t="shared" si="36"/>
        <v>7.7989659914498048</v>
      </c>
      <c r="BI49" s="7">
        <f t="shared" si="36"/>
        <v>7.7989782080719356</v>
      </c>
      <c r="BJ49" s="7">
        <f t="shared" si="36"/>
        <v>7.7984628362311472</v>
      </c>
      <c r="BK49" s="7">
        <f t="shared" si="36"/>
        <v>7.8279070549819707</v>
      </c>
      <c r="BL49" s="7">
        <f t="shared" si="8"/>
        <v>8.2274894696305729</v>
      </c>
    </row>
    <row r="50" spans="1:64" ht="12.95" customHeight="1">
      <c r="A50" s="59" t="s">
        <v>261</v>
      </c>
      <c r="B50" s="59" t="s">
        <v>127</v>
      </c>
      <c r="C50" s="34">
        <v>24761.454000000002</v>
      </c>
      <c r="D50" s="34" t="s">
        <v>149</v>
      </c>
      <c r="E50" s="32">
        <f t="shared" si="12"/>
        <v>-23159.03291976983</v>
      </c>
      <c r="F50" s="1">
        <f t="shared" si="13"/>
        <v>-23159</v>
      </c>
      <c r="G50" s="1">
        <f t="shared" si="14"/>
        <v>-2.2901000000274507E-2</v>
      </c>
      <c r="H50" s="1">
        <f t="shared" si="15"/>
        <v>-2.2901000000274507E-2</v>
      </c>
      <c r="N50" s="2"/>
      <c r="O50" s="2"/>
      <c r="P50" s="2"/>
      <c r="Q50" s="5">
        <f t="shared" si="35"/>
        <v>9742.9540000000015</v>
      </c>
      <c r="R50" s="1">
        <f t="shared" si="16"/>
        <v>0</v>
      </c>
      <c r="S50" s="100">
        <f t="shared" si="17"/>
        <v>0.2</v>
      </c>
      <c r="T50" s="1">
        <f t="shared" si="18"/>
        <v>0</v>
      </c>
      <c r="U50" s="5"/>
      <c r="V50" s="1">
        <f t="shared" si="19"/>
        <v>-1.9506590985048904E-2</v>
      </c>
      <c r="Z50" s="7">
        <f t="shared" si="20"/>
        <v>-23159</v>
      </c>
      <c r="AA50" s="102">
        <f t="shared" si="21"/>
        <v>-2.8479101475072446E-2</v>
      </c>
      <c r="AB50" s="102">
        <f t="shared" si="22"/>
        <v>-1.9506590985048904E-2</v>
      </c>
      <c r="AC50" s="102">
        <f t="shared" si="23"/>
        <v>-2.2901000000274507E-2</v>
      </c>
      <c r="AD50" s="102">
        <f t="shared" si="24"/>
        <v>5.5781014747979391E-3</v>
      </c>
      <c r="AE50" s="102">
        <f t="shared" si="25"/>
        <v>6.2230432126285891E-6</v>
      </c>
      <c r="AF50" s="7">
        <f t="shared" si="26"/>
        <v>-2.2901000000274507E-2</v>
      </c>
      <c r="AG50" s="103"/>
      <c r="AH50" s="7">
        <f t="shared" si="27"/>
        <v>-3.394409015225603E-3</v>
      </c>
      <c r="AI50" s="7">
        <f t="shared" si="28"/>
        <v>0.5875089383429295</v>
      </c>
      <c r="AJ50" s="7">
        <f t="shared" si="29"/>
        <v>-8.9466518648404839E-3</v>
      </c>
      <c r="AK50" s="7">
        <f t="shared" si="30"/>
        <v>0.11849124427367989</v>
      </c>
      <c r="AL50" s="7">
        <f t="shared" si="31"/>
        <v>-0.27972603052147493</v>
      </c>
      <c r="AM50" s="7">
        <f t="shared" si="32"/>
        <v>-0.14078219257806093</v>
      </c>
      <c r="AN50" s="102">
        <f t="shared" si="37"/>
        <v>5.8448221929507493</v>
      </c>
      <c r="AO50" s="102">
        <f t="shared" si="37"/>
        <v>5.8439846948974683</v>
      </c>
      <c r="AP50" s="102">
        <f t="shared" si="37"/>
        <v>5.8461396577553106</v>
      </c>
      <c r="AQ50" s="102">
        <f t="shared" si="37"/>
        <v>5.8405903051064634</v>
      </c>
      <c r="AR50" s="102">
        <f t="shared" si="37"/>
        <v>5.8548517260875137</v>
      </c>
      <c r="AS50" s="102">
        <f t="shared" si="37"/>
        <v>5.8180032183147512</v>
      </c>
      <c r="AT50" s="102">
        <f t="shared" si="37"/>
        <v>5.9119937255496344</v>
      </c>
      <c r="AU50" s="102">
        <f t="shared" si="34"/>
        <v>5.662331136128735</v>
      </c>
      <c r="AW50" s="7">
        <v>-1000</v>
      </c>
      <c r="AX50" s="7">
        <f t="shared" si="0"/>
        <v>-4.68902048674864E-3</v>
      </c>
      <c r="AY50" s="7">
        <f t="shared" si="1"/>
        <v>-2.7384557055997502E-2</v>
      </c>
      <c r="AZ50" s="7">
        <f t="shared" si="2"/>
        <v>2.2695536569248862E-2</v>
      </c>
      <c r="BA50" s="7">
        <f t="shared" si="3"/>
        <v>0.83976627091890244</v>
      </c>
      <c r="BB50" s="7">
        <f t="shared" si="4"/>
        <v>0.9937520087782904</v>
      </c>
      <c r="BC50" s="7">
        <f t="shared" si="5"/>
        <v>1.1881733522833093</v>
      </c>
      <c r="BD50" s="7">
        <f t="shared" si="6"/>
        <v>0.67549067098991289</v>
      </c>
      <c r="BE50" s="7">
        <f t="shared" si="36"/>
        <v>7.9204985308782847</v>
      </c>
      <c r="BF50" s="7">
        <f t="shared" si="36"/>
        <v>7.9204985321757979</v>
      </c>
      <c r="BG50" s="7">
        <f t="shared" si="36"/>
        <v>7.9204985776607977</v>
      </c>
      <c r="BH50" s="7">
        <f t="shared" si="36"/>
        <v>7.9205001721409234</v>
      </c>
      <c r="BI50" s="7">
        <f t="shared" si="36"/>
        <v>7.9205560426653756</v>
      </c>
      <c r="BJ50" s="7">
        <f t="shared" si="36"/>
        <v>7.9224850201854835</v>
      </c>
      <c r="BK50" s="7">
        <f t="shared" si="36"/>
        <v>7.9710106491426567</v>
      </c>
      <c r="BL50" s="7">
        <f t="shared" si="8"/>
        <v>8.3487219632976561</v>
      </c>
    </row>
    <row r="51" spans="1:64" ht="12.95" customHeight="1">
      <c r="A51" s="59" t="s">
        <v>261</v>
      </c>
      <c r="B51" s="59" t="s">
        <v>127</v>
      </c>
      <c r="C51" s="34">
        <v>24766.315999999999</v>
      </c>
      <c r="D51" s="34" t="s">
        <v>149</v>
      </c>
      <c r="E51" s="32">
        <f t="shared" si="12"/>
        <v>-23152.043883443232</v>
      </c>
      <c r="F51" s="1">
        <f t="shared" si="13"/>
        <v>-23152</v>
      </c>
      <c r="G51" s="1">
        <f t="shared" si="14"/>
        <v>-3.0528000002959743E-2</v>
      </c>
      <c r="H51" s="1">
        <f t="shared" si="15"/>
        <v>-3.0528000002959743E-2</v>
      </c>
      <c r="N51" s="2"/>
      <c r="O51" s="2"/>
      <c r="P51" s="2"/>
      <c r="Q51" s="5">
        <f t="shared" si="35"/>
        <v>9747.8159999999989</v>
      </c>
      <c r="R51" s="1">
        <f t="shared" si="16"/>
        <v>0</v>
      </c>
      <c r="S51" s="100">
        <f t="shared" si="17"/>
        <v>0.2</v>
      </c>
      <c r="T51" s="1">
        <f t="shared" si="18"/>
        <v>0</v>
      </c>
      <c r="U51" s="5"/>
      <c r="V51" s="1">
        <f t="shared" si="19"/>
        <v>-2.7148297073576275E-2</v>
      </c>
      <c r="Z51" s="7">
        <f t="shared" si="20"/>
        <v>-23152</v>
      </c>
      <c r="AA51" s="102">
        <f t="shared" si="21"/>
        <v>-2.8469940132547517E-2</v>
      </c>
      <c r="AB51" s="102">
        <f t="shared" si="22"/>
        <v>-2.7148297073576275E-2</v>
      </c>
      <c r="AC51" s="102">
        <f t="shared" si="23"/>
        <v>-3.0528000002959743E-2</v>
      </c>
      <c r="AD51" s="102">
        <f t="shared" si="24"/>
        <v>-2.0580598704122259E-3</v>
      </c>
      <c r="AE51" s="102">
        <f t="shared" si="25"/>
        <v>8.4712208604023764E-7</v>
      </c>
      <c r="AF51" s="7">
        <f t="shared" si="26"/>
        <v>-3.0528000002959743E-2</v>
      </c>
      <c r="AG51" s="103"/>
      <c r="AH51" s="7">
        <f t="shared" si="27"/>
        <v>-3.3797029293834674E-3</v>
      </c>
      <c r="AI51" s="7">
        <f t="shared" si="28"/>
        <v>0.58746185554589081</v>
      </c>
      <c r="AJ51" s="7">
        <f t="shared" si="29"/>
        <v>-8.5490393280786541E-3</v>
      </c>
      <c r="AK51" s="7">
        <f t="shared" si="30"/>
        <v>0.11832721701646898</v>
      </c>
      <c r="AL51" s="7">
        <f t="shared" si="31"/>
        <v>-0.27932840276760934</v>
      </c>
      <c r="AM51" s="7">
        <f t="shared" si="32"/>
        <v>-0.14057944395664576</v>
      </c>
      <c r="AN51" s="102">
        <f t="shared" si="37"/>
        <v>5.8454335210850541</v>
      </c>
      <c r="AO51" s="102">
        <f t="shared" si="37"/>
        <v>5.8445955098331597</v>
      </c>
      <c r="AP51" s="102">
        <f t="shared" si="37"/>
        <v>5.8467511763812272</v>
      </c>
      <c r="AQ51" s="102">
        <f t="shared" si="37"/>
        <v>5.8412016072303814</v>
      </c>
      <c r="AR51" s="102">
        <f t="shared" si="37"/>
        <v>5.8554595436656829</v>
      </c>
      <c r="AS51" s="102">
        <f t="shared" si="37"/>
        <v>5.8186309338320639</v>
      </c>
      <c r="AT51" s="102">
        <f t="shared" si="37"/>
        <v>5.912546023301565</v>
      </c>
      <c r="AU51" s="102">
        <f t="shared" si="34"/>
        <v>5.663179763584405</v>
      </c>
      <c r="AW51" s="7">
        <v>0</v>
      </c>
      <c r="AX51" s="7">
        <f t="shared" si="0"/>
        <v>-5.3696322245693762E-3</v>
      </c>
      <c r="AY51" s="7">
        <f t="shared" si="1"/>
        <v>-2.6768739280771045E-2</v>
      </c>
      <c r="AZ51" s="7">
        <f t="shared" si="2"/>
        <v>2.1399107056201669E-2</v>
      </c>
      <c r="BA51" s="7">
        <f t="shared" si="3"/>
        <v>0.88977727212105007</v>
      </c>
      <c r="BB51" s="7">
        <f t="shared" si="4"/>
        <v>0.99993903227663572</v>
      </c>
      <c r="BC51" s="7">
        <f t="shared" si="5"/>
        <v>1.311059562039445</v>
      </c>
      <c r="BD51" s="7">
        <f t="shared" si="6"/>
        <v>0.76896682441148789</v>
      </c>
      <c r="BE51" s="7">
        <f t="shared" si="36"/>
        <v>8.0489098116333153</v>
      </c>
      <c r="BF51" s="7">
        <f t="shared" si="36"/>
        <v>8.0489101208677596</v>
      </c>
      <c r="BG51" s="7">
        <f t="shared" si="36"/>
        <v>8.048913840760072</v>
      </c>
      <c r="BH51" s="7">
        <f t="shared" si="36"/>
        <v>8.0489585831911352</v>
      </c>
      <c r="BI51" s="7">
        <f t="shared" si="36"/>
        <v>8.0494959479067152</v>
      </c>
      <c r="BJ51" s="7">
        <f t="shared" si="36"/>
        <v>8.0558394877052333</v>
      </c>
      <c r="BK51" s="7">
        <f t="shared" si="36"/>
        <v>8.1196587905943911</v>
      </c>
      <c r="BL51" s="7">
        <f t="shared" si="8"/>
        <v>8.4699544569647411</v>
      </c>
    </row>
    <row r="52" spans="1:64" ht="12.95" customHeight="1">
      <c r="A52" s="59" t="s">
        <v>277</v>
      </c>
      <c r="B52" s="59" t="s">
        <v>140</v>
      </c>
      <c r="C52" s="34">
        <v>24802.84</v>
      </c>
      <c r="D52" s="34" t="s">
        <v>149</v>
      </c>
      <c r="E52" s="32">
        <f t="shared" si="12"/>
        <v>-23099.541299569762</v>
      </c>
      <c r="F52" s="1">
        <f t="shared" si="13"/>
        <v>-23099.5</v>
      </c>
      <c r="G52" s="1">
        <f t="shared" si="14"/>
        <v>-2.8730500001984183E-2</v>
      </c>
      <c r="H52" s="1">
        <f t="shared" si="15"/>
        <v>-2.8730500001984183E-2</v>
      </c>
      <c r="N52" s="2"/>
      <c r="O52" s="2"/>
      <c r="P52" s="2"/>
      <c r="Q52" s="5">
        <f t="shared" si="35"/>
        <v>9784.34</v>
      </c>
      <c r="R52" s="1">
        <f t="shared" si="16"/>
        <v>0</v>
      </c>
      <c r="S52" s="100">
        <f t="shared" si="17"/>
        <v>0.2</v>
      </c>
      <c r="T52" s="1">
        <f t="shared" si="18"/>
        <v>0</v>
      </c>
      <c r="U52" s="5"/>
      <c r="V52" s="1">
        <f t="shared" si="19"/>
        <v>-2.5461094278293517E-2</v>
      </c>
      <c r="Z52" s="7">
        <f t="shared" si="20"/>
        <v>-23099.5</v>
      </c>
      <c r="AA52" s="102">
        <f t="shared" si="21"/>
        <v>-2.8401131439155541E-2</v>
      </c>
      <c r="AB52" s="102">
        <f t="shared" si="22"/>
        <v>-2.5461094278293517E-2</v>
      </c>
      <c r="AC52" s="102">
        <f t="shared" si="23"/>
        <v>-2.8730500001984183E-2</v>
      </c>
      <c r="AD52" s="102">
        <f t="shared" si="24"/>
        <v>-3.2936856282864135E-4</v>
      </c>
      <c r="AE52" s="102">
        <f t="shared" si="25"/>
        <v>2.1696730035960935E-8</v>
      </c>
      <c r="AF52" s="7">
        <f t="shared" si="26"/>
        <v>-2.8730500001984183E-2</v>
      </c>
      <c r="AG52" s="103"/>
      <c r="AH52" s="7">
        <f t="shared" si="27"/>
        <v>-3.2694057236906651E-3</v>
      </c>
      <c r="AI52" s="7">
        <f t="shared" si="28"/>
        <v>0.58711105378357442</v>
      </c>
      <c r="AJ52" s="7">
        <f t="shared" si="29"/>
        <v>-5.5689530383643479E-3</v>
      </c>
      <c r="AK52" s="7">
        <f t="shared" si="30"/>
        <v>0.11709726302861058</v>
      </c>
      <c r="AL52" s="7">
        <f t="shared" si="31"/>
        <v>-0.27634824112412998</v>
      </c>
      <c r="AM52" s="7">
        <f t="shared" si="32"/>
        <v>-0.13906023240541118</v>
      </c>
      <c r="AN52" s="102">
        <f t="shared" si="37"/>
        <v>5.850016890265854</v>
      </c>
      <c r="AO52" s="102">
        <f t="shared" si="37"/>
        <v>5.849175159306724</v>
      </c>
      <c r="AP52" s="102">
        <f t="shared" si="37"/>
        <v>5.8513357861817807</v>
      </c>
      <c r="AQ52" s="102">
        <f t="shared" si="37"/>
        <v>5.8457853428011752</v>
      </c>
      <c r="AR52" s="102">
        <f t="shared" si="37"/>
        <v>5.8600154667922508</v>
      </c>
      <c r="AS52" s="102">
        <f t="shared" si="37"/>
        <v>5.8233395810684216</v>
      </c>
      <c r="AT52" s="102">
        <f t="shared" si="37"/>
        <v>5.9166825469055517</v>
      </c>
      <c r="AU52" s="102">
        <f t="shared" si="34"/>
        <v>5.6695444695019264</v>
      </c>
      <c r="AW52" s="7">
        <v>1000</v>
      </c>
      <c r="AX52" s="7">
        <f t="shared" si="0"/>
        <v>-6.4548945498421606E-3</v>
      </c>
      <c r="AY52" s="7">
        <f t="shared" si="1"/>
        <v>-2.6090776597535566E-2</v>
      </c>
      <c r="AZ52" s="7">
        <f t="shared" si="2"/>
        <v>1.9635882047693405E-2</v>
      </c>
      <c r="BA52" s="7">
        <f t="shared" si="3"/>
        <v>0.94821152129505726</v>
      </c>
      <c r="BB52" s="7">
        <f t="shared" si="4"/>
        <v>0.98879886666523098</v>
      </c>
      <c r="BC52" s="7">
        <f t="shared" si="5"/>
        <v>1.4498309982137985</v>
      </c>
      <c r="BD52" s="7">
        <f t="shared" si="6"/>
        <v>0.88580236393574263</v>
      </c>
      <c r="BE52" s="7">
        <f t="shared" si="36"/>
        <v>8.1853649958962951</v>
      </c>
      <c r="BF52" s="7">
        <f t="shared" si="36"/>
        <v>8.1853696343262623</v>
      </c>
      <c r="BG52" s="7">
        <f t="shared" si="36"/>
        <v>8.18540285126093</v>
      </c>
      <c r="BH52" s="7">
        <f t="shared" si="36"/>
        <v>8.1856406322457627</v>
      </c>
      <c r="BI52" s="7">
        <f t="shared" si="36"/>
        <v>8.1873380001455942</v>
      </c>
      <c r="BJ52" s="7">
        <f t="shared" si="36"/>
        <v>8.1992211213876462</v>
      </c>
      <c r="BK52" s="7">
        <f t="shared" si="36"/>
        <v>8.2734490361220487</v>
      </c>
      <c r="BL52" s="7">
        <f t="shared" si="8"/>
        <v>8.5911869506318261</v>
      </c>
    </row>
    <row r="53" spans="1:64" ht="12.95" customHeight="1">
      <c r="A53" s="59" t="s">
        <v>201</v>
      </c>
      <c r="B53" s="59" t="s">
        <v>127</v>
      </c>
      <c r="C53" s="34">
        <v>25153.103999999999</v>
      </c>
      <c r="D53" s="34" t="s">
        <v>149</v>
      </c>
      <c r="E53" s="32">
        <f t="shared" si="12"/>
        <v>-22596.04318770206</v>
      </c>
      <c r="F53" s="1">
        <f t="shared" ref="F53:F84" si="38">ROUND(2*E53,0)/2</f>
        <v>-22596</v>
      </c>
      <c r="G53" s="1">
        <f t="shared" si="14"/>
        <v>-3.0044000002817484E-2</v>
      </c>
      <c r="H53" s="1">
        <f t="shared" ref="H53:H84" si="39">G53</f>
        <v>-3.0044000002817484E-2</v>
      </c>
      <c r="N53" s="2"/>
      <c r="O53" s="2"/>
      <c r="P53" s="2"/>
      <c r="Q53" s="5">
        <f t="shared" si="35"/>
        <v>10134.603999999999</v>
      </c>
      <c r="R53" s="1">
        <f t="shared" ref="R53:R84" si="40">+(P53-I53)^2</f>
        <v>0</v>
      </c>
      <c r="S53" s="100">
        <f t="shared" ref="S53:S84" si="41">S$14</f>
        <v>0.2</v>
      </c>
      <c r="T53" s="1">
        <f t="shared" si="18"/>
        <v>0</v>
      </c>
      <c r="U53" s="5"/>
      <c r="V53" s="1">
        <f t="shared" ref="V53:V84" si="42">AB53</f>
        <v>-2.7832228704379357E-2</v>
      </c>
      <c r="Z53" s="7">
        <f t="shared" si="20"/>
        <v>-22596</v>
      </c>
      <c r="AA53" s="102">
        <f t="shared" si="21"/>
        <v>-2.7732692994093606E-2</v>
      </c>
      <c r="AB53" s="102">
        <f t="shared" si="22"/>
        <v>-2.7832228704379357E-2</v>
      </c>
      <c r="AC53" s="102">
        <f t="shared" si="23"/>
        <v>-3.0044000002817484E-2</v>
      </c>
      <c r="AD53" s="102">
        <f t="shared" si="24"/>
        <v>-2.3113070087238778E-3</v>
      </c>
      <c r="AE53" s="102">
        <f t="shared" si="25"/>
        <v>1.0684280177152239E-6</v>
      </c>
      <c r="AF53" s="7">
        <f t="shared" si="26"/>
        <v>-3.0044000002817484E-2</v>
      </c>
      <c r="AG53" s="103"/>
      <c r="AH53" s="7">
        <f t="shared" si="27"/>
        <v>-2.211771298438127E-3</v>
      </c>
      <c r="AI53" s="7">
        <f t="shared" si="28"/>
        <v>0.58395186568936375</v>
      </c>
      <c r="AJ53" s="7">
        <f t="shared" si="29"/>
        <v>2.2834459564792041E-2</v>
      </c>
      <c r="AK53" s="7">
        <f t="shared" si="30"/>
        <v>0.10532331580965681</v>
      </c>
      <c r="AL53" s="7">
        <f t="shared" si="31"/>
        <v>-0.24794281490734027</v>
      </c>
      <c r="AM53" s="7">
        <f t="shared" si="32"/>
        <v>-0.12461043801834107</v>
      </c>
      <c r="AN53" s="102">
        <f t="shared" ref="AN53:AT68" si="43">$AU53+$AB$7*SIN(AO53)</f>
        <v>5.8938364053509957</v>
      </c>
      <c r="AO53" s="102">
        <f t="shared" si="43"/>
        <v>5.8929712746047587</v>
      </c>
      <c r="AP53" s="102">
        <f t="shared" si="43"/>
        <v>5.8951499615398069</v>
      </c>
      <c r="AQ53" s="102">
        <f t="shared" si="43"/>
        <v>5.8896595622118459</v>
      </c>
      <c r="AR53" s="102">
        <f t="shared" si="43"/>
        <v>5.9034721754260646</v>
      </c>
      <c r="AS53" s="102">
        <f t="shared" si="43"/>
        <v>5.8685694768458605</v>
      </c>
      <c r="AT53" s="102">
        <f t="shared" si="43"/>
        <v>5.9558586548594574</v>
      </c>
      <c r="AU53" s="102">
        <f t="shared" si="34"/>
        <v>5.7305850300633034</v>
      </c>
      <c r="AW53" s="7">
        <v>2000</v>
      </c>
      <c r="AX53" s="7">
        <f t="shared" si="0"/>
        <v>-8.0018301100079417E-3</v>
      </c>
      <c r="AY53" s="7">
        <f t="shared" si="1"/>
        <v>-2.5350669006291071E-2</v>
      </c>
      <c r="AZ53" s="7">
        <f t="shared" si="2"/>
        <v>1.7348838896283129E-2</v>
      </c>
      <c r="BA53" s="7">
        <f t="shared" si="3"/>
        <v>1.0161105274697255</v>
      </c>
      <c r="BB53" s="7">
        <f t="shared" si="4"/>
        <v>0.95284270244953828</v>
      </c>
      <c r="BC53" s="7">
        <f t="shared" si="5"/>
        <v>1.6083437298613599</v>
      </c>
      <c r="BD53" s="7">
        <f t="shared" si="6"/>
        <v>1.0382703759428062</v>
      </c>
      <c r="BE53" s="7">
        <f t="shared" si="36"/>
        <v>8.3312014127613558</v>
      </c>
      <c r="BF53" s="7">
        <f t="shared" si="36"/>
        <v>8.3312284717327607</v>
      </c>
      <c r="BG53" s="7">
        <f t="shared" si="36"/>
        <v>8.3313657152525309</v>
      </c>
      <c r="BH53" s="7">
        <f t="shared" si="36"/>
        <v>8.332061256603156</v>
      </c>
      <c r="BI53" s="7">
        <f t="shared" si="36"/>
        <v>8.3355719638774346</v>
      </c>
      <c r="BJ53" s="7">
        <f t="shared" si="36"/>
        <v>8.3529446575570017</v>
      </c>
      <c r="BK53" s="7">
        <f t="shared" si="36"/>
        <v>8.4319034598914886</v>
      </c>
      <c r="BL53" s="7">
        <f t="shared" si="8"/>
        <v>8.7124194442989094</v>
      </c>
    </row>
    <row r="54" spans="1:64" ht="12.95" customHeight="1">
      <c r="A54" s="59" t="s">
        <v>277</v>
      </c>
      <c r="B54" s="59" t="s">
        <v>140</v>
      </c>
      <c r="C54" s="34">
        <v>25175.714</v>
      </c>
      <c r="D54" s="34" t="s">
        <v>149</v>
      </c>
      <c r="E54" s="32">
        <f t="shared" si="12"/>
        <v>-22563.541725064366</v>
      </c>
      <c r="F54" s="1">
        <f t="shared" si="38"/>
        <v>-22563.5</v>
      </c>
      <c r="G54" s="1">
        <f t="shared" si="14"/>
        <v>-2.902650000032736E-2</v>
      </c>
      <c r="H54" s="1">
        <f t="shared" si="39"/>
        <v>-2.902650000032736E-2</v>
      </c>
      <c r="N54" s="2"/>
      <c r="O54" s="2"/>
      <c r="P54" s="2"/>
      <c r="Q54" s="5">
        <f t="shared" si="35"/>
        <v>10157.214</v>
      </c>
      <c r="R54" s="1">
        <f t="shared" si="40"/>
        <v>0</v>
      </c>
      <c r="S54" s="100">
        <f t="shared" si="41"/>
        <v>0.2</v>
      </c>
      <c r="T54" s="1">
        <f t="shared" si="18"/>
        <v>0</v>
      </c>
      <c r="U54" s="5"/>
      <c r="V54" s="1">
        <f t="shared" si="42"/>
        <v>-2.6882966756772129E-2</v>
      </c>
      <c r="Z54" s="7">
        <f t="shared" si="20"/>
        <v>-22563.5</v>
      </c>
      <c r="AA54" s="102">
        <f t="shared" si="21"/>
        <v>-2.7689035542575745E-2</v>
      </c>
      <c r="AB54" s="102">
        <f t="shared" si="22"/>
        <v>-2.6882966756772129E-2</v>
      </c>
      <c r="AC54" s="102">
        <f t="shared" si="23"/>
        <v>-2.902650000032736E-2</v>
      </c>
      <c r="AD54" s="102">
        <f t="shared" si="24"/>
        <v>-1.3374644577516144E-3</v>
      </c>
      <c r="AE54" s="102">
        <f t="shared" si="25"/>
        <v>3.57762235149764E-7</v>
      </c>
      <c r="AF54" s="7">
        <f t="shared" si="26"/>
        <v>-2.902650000032736E-2</v>
      </c>
      <c r="AG54" s="103"/>
      <c r="AH54" s="7">
        <f t="shared" si="27"/>
        <v>-2.1435332435552298E-3</v>
      </c>
      <c r="AI54" s="7">
        <f t="shared" si="28"/>
        <v>0.58376054497226693</v>
      </c>
      <c r="AJ54" s="7">
        <f t="shared" si="29"/>
        <v>2.4657019385960106E-2</v>
      </c>
      <c r="AK54" s="7">
        <f t="shared" si="30"/>
        <v>0.10456465461482532</v>
      </c>
      <c r="AL54" s="7">
        <f t="shared" si="31"/>
        <v>-0.24611974078145846</v>
      </c>
      <c r="AM54" s="7">
        <f t="shared" si="32"/>
        <v>-0.12368485170375078</v>
      </c>
      <c r="AN54" s="102">
        <f t="shared" si="43"/>
        <v>5.8966566921949077</v>
      </c>
      <c r="AO54" s="102">
        <f t="shared" si="43"/>
        <v>5.895790855898186</v>
      </c>
      <c r="AP54" s="102">
        <f t="shared" si="43"/>
        <v>5.8979688106547661</v>
      </c>
      <c r="AQ54" s="102">
        <f t="shared" si="43"/>
        <v>5.8924866102198665</v>
      </c>
      <c r="AR54" s="102">
        <f t="shared" si="43"/>
        <v>5.9062628971723186</v>
      </c>
      <c r="AS54" s="102">
        <f t="shared" si="43"/>
        <v>5.8714935345431751</v>
      </c>
      <c r="AT54" s="102">
        <f t="shared" si="43"/>
        <v>5.9583576810789998</v>
      </c>
      <c r="AU54" s="102">
        <f t="shared" si="34"/>
        <v>5.7345250861074843</v>
      </c>
      <c r="AW54" s="7">
        <v>3000</v>
      </c>
      <c r="AX54" s="7">
        <f t="shared" si="0"/>
        <v>-1.0065574084115927E-2</v>
      </c>
      <c r="AY54" s="7">
        <f t="shared" si="1"/>
        <v>-2.4548416507037554E-2</v>
      </c>
      <c r="AZ54" s="7">
        <f t="shared" si="2"/>
        <v>1.4482842422921628E-2</v>
      </c>
      <c r="BA54" s="7">
        <f t="shared" si="3"/>
        <v>1.0938662782402848</v>
      </c>
      <c r="BB54" s="7">
        <f t="shared" si="4"/>
        <v>0.88173152757023732</v>
      </c>
      <c r="BC54" s="7">
        <f t="shared" si="5"/>
        <v>1.7912932673309954</v>
      </c>
      <c r="BD54" s="7">
        <f t="shared" si="6"/>
        <v>1.248953110641682</v>
      </c>
      <c r="BE54" s="7">
        <f t="shared" si="36"/>
        <v>8.4878808342972363</v>
      </c>
      <c r="BF54" s="7">
        <f t="shared" si="36"/>
        <v>8.4879735578975168</v>
      </c>
      <c r="BG54" s="7">
        <f t="shared" si="36"/>
        <v>8.4883381949969952</v>
      </c>
      <c r="BH54" s="7">
        <f t="shared" si="36"/>
        <v>8.4897703877838424</v>
      </c>
      <c r="BI54" s="7">
        <f t="shared" si="36"/>
        <v>8.4953689753010035</v>
      </c>
      <c r="BJ54" s="7">
        <f t="shared" si="36"/>
        <v>8.5168645319764558</v>
      </c>
      <c r="BK54" s="7">
        <f t="shared" si="36"/>
        <v>8.5944756690784025</v>
      </c>
      <c r="BL54" s="7">
        <f t="shared" si="8"/>
        <v>8.8336519379659943</v>
      </c>
    </row>
    <row r="55" spans="1:64" ht="12.95" customHeight="1">
      <c r="A55" s="59" t="s">
        <v>300</v>
      </c>
      <c r="B55" s="59" t="s">
        <v>127</v>
      </c>
      <c r="C55" s="34">
        <v>25183.713</v>
      </c>
      <c r="D55" s="34" t="s">
        <v>149</v>
      </c>
      <c r="E55" s="32">
        <f t="shared" si="12"/>
        <v>-22552.043308450528</v>
      </c>
      <c r="F55" s="1">
        <f t="shared" si="38"/>
        <v>-22552</v>
      </c>
      <c r="G55" s="1">
        <f t="shared" si="14"/>
        <v>-3.0128000002150657E-2</v>
      </c>
      <c r="H55" s="1">
        <f t="shared" si="39"/>
        <v>-3.0128000002150657E-2</v>
      </c>
      <c r="N55" s="2"/>
      <c r="O55" s="2"/>
      <c r="P55" s="2"/>
      <c r="Q55" s="5">
        <f t="shared" si="35"/>
        <v>10165.213</v>
      </c>
      <c r="R55" s="1">
        <f t="shared" si="40"/>
        <v>0</v>
      </c>
      <c r="S55" s="100">
        <f t="shared" si="41"/>
        <v>0.2</v>
      </c>
      <c r="T55" s="1">
        <f t="shared" si="18"/>
        <v>0</v>
      </c>
      <c r="U55" s="5"/>
      <c r="V55" s="1">
        <f t="shared" si="42"/>
        <v>-2.8008611121578247E-2</v>
      </c>
      <c r="Z55" s="7">
        <f t="shared" si="20"/>
        <v>-22552</v>
      </c>
      <c r="AA55" s="102">
        <f t="shared" si="21"/>
        <v>-2.7673573208891137E-2</v>
      </c>
      <c r="AB55" s="102">
        <f t="shared" si="22"/>
        <v>-2.8008611121578247E-2</v>
      </c>
      <c r="AC55" s="102">
        <f t="shared" si="23"/>
        <v>-3.0128000002150657E-2</v>
      </c>
      <c r="AD55" s="102">
        <f t="shared" si="24"/>
        <v>-2.4544267932595197E-3</v>
      </c>
      <c r="AE55" s="102">
        <f t="shared" si="25"/>
        <v>1.2048421766940418E-6</v>
      </c>
      <c r="AF55" s="7">
        <f t="shared" si="26"/>
        <v>-3.0128000002150657E-2</v>
      </c>
      <c r="AG55" s="103"/>
      <c r="AH55" s="7">
        <f t="shared" si="27"/>
        <v>-2.1193888805724095E-3</v>
      </c>
      <c r="AI55" s="7">
        <f t="shared" si="28"/>
        <v>0.58369320847512751</v>
      </c>
      <c r="AJ55" s="7">
        <f t="shared" si="29"/>
        <v>2.5301615702121909E-2</v>
      </c>
      <c r="AK55" s="7">
        <f t="shared" si="30"/>
        <v>0.10429624272603635</v>
      </c>
      <c r="AL55" s="7">
        <f t="shared" si="31"/>
        <v>-0.24547494325675462</v>
      </c>
      <c r="AM55" s="7">
        <f t="shared" si="32"/>
        <v>-0.12335753394438817</v>
      </c>
      <c r="AN55" s="102">
        <f t="shared" si="43"/>
        <v>5.8976544116653757</v>
      </c>
      <c r="AO55" s="102">
        <f t="shared" si="43"/>
        <v>5.8967883500967293</v>
      </c>
      <c r="AP55" s="102">
        <f t="shared" si="43"/>
        <v>5.8989659892137256</v>
      </c>
      <c r="AQ55" s="102">
        <f t="shared" si="43"/>
        <v>5.8934868168028469</v>
      </c>
      <c r="AR55" s="102">
        <f t="shared" si="43"/>
        <v>5.9072499784264227</v>
      </c>
      <c r="AS55" s="102">
        <f t="shared" si="43"/>
        <v>5.8725283349906165</v>
      </c>
      <c r="AT55" s="102">
        <f t="shared" si="43"/>
        <v>5.9592411184365792</v>
      </c>
      <c r="AU55" s="102">
        <f t="shared" si="34"/>
        <v>5.7359192597846551</v>
      </c>
      <c r="AW55" s="7">
        <v>4000</v>
      </c>
      <c r="AX55" s="7">
        <f t="shared" si="0"/>
        <v>-1.2686669549843342E-2</v>
      </c>
      <c r="AY55" s="7">
        <f t="shared" si="1"/>
        <v>-2.3684019099775019E-2</v>
      </c>
      <c r="AZ55" s="7">
        <f t="shared" si="2"/>
        <v>1.0997349549931677E-2</v>
      </c>
      <c r="BA55" s="7">
        <f t="shared" si="3"/>
        <v>1.180139356474994</v>
      </c>
      <c r="BB55" s="7">
        <f t="shared" si="4"/>
        <v>0.76230178620460154</v>
      </c>
      <c r="BC55" s="7">
        <f t="shared" si="5"/>
        <v>2.0039512787948781</v>
      </c>
      <c r="BD55" s="7">
        <f t="shared" si="6"/>
        <v>1.5641962107564982</v>
      </c>
      <c r="BE55" s="7">
        <f t="shared" si="36"/>
        <v>8.6568181789918413</v>
      </c>
      <c r="BF55" s="7">
        <f t="shared" si="36"/>
        <v>8.6570339960241984</v>
      </c>
      <c r="BG55" s="7">
        <f t="shared" si="36"/>
        <v>8.6577326933547241</v>
      </c>
      <c r="BH55" s="7">
        <f t="shared" si="36"/>
        <v>8.6599914734930206</v>
      </c>
      <c r="BI55" s="7">
        <f t="shared" si="36"/>
        <v>8.6672605509283684</v>
      </c>
      <c r="BJ55" s="7">
        <f t="shared" si="36"/>
        <v>8.6903234057895116</v>
      </c>
      <c r="BK55" s="7">
        <f t="shared" si="36"/>
        <v>8.7605588245463686</v>
      </c>
      <c r="BL55" s="7">
        <f t="shared" si="8"/>
        <v>8.9548844316330793</v>
      </c>
    </row>
    <row r="56" spans="1:64" ht="12.95" customHeight="1">
      <c r="A56" s="59" t="s">
        <v>277</v>
      </c>
      <c r="B56" s="59" t="s">
        <v>127</v>
      </c>
      <c r="C56" s="34">
        <v>25197.626</v>
      </c>
      <c r="D56" s="34" t="s">
        <v>149</v>
      </c>
      <c r="E56" s="32">
        <f t="shared" si="12"/>
        <v>-22532.043624696515</v>
      </c>
      <c r="F56" s="1">
        <f t="shared" si="38"/>
        <v>-22532</v>
      </c>
      <c r="G56" s="1">
        <f t="shared" si="14"/>
        <v>-3.0348000003868947E-2</v>
      </c>
      <c r="H56" s="1">
        <f t="shared" si="39"/>
        <v>-3.0348000003868947E-2</v>
      </c>
      <c r="N56" s="2"/>
      <c r="O56" s="2"/>
      <c r="P56" s="2"/>
      <c r="Q56" s="5">
        <f t="shared" si="35"/>
        <v>10179.126</v>
      </c>
      <c r="R56" s="1">
        <f t="shared" si="40"/>
        <v>0</v>
      </c>
      <c r="S56" s="100">
        <f t="shared" si="41"/>
        <v>0.2</v>
      </c>
      <c r="T56" s="1">
        <f t="shared" si="18"/>
        <v>0</v>
      </c>
      <c r="U56" s="5"/>
      <c r="V56" s="1">
        <f t="shared" si="42"/>
        <v>-2.827059948755508E-2</v>
      </c>
      <c r="Z56" s="7">
        <f t="shared" si="20"/>
        <v>-22532</v>
      </c>
      <c r="AA56" s="102">
        <f t="shared" si="21"/>
        <v>-2.764666445037476E-2</v>
      </c>
      <c r="AB56" s="102">
        <f t="shared" si="22"/>
        <v>-2.827059948755508E-2</v>
      </c>
      <c r="AC56" s="102">
        <f t="shared" si="23"/>
        <v>-3.0348000003868947E-2</v>
      </c>
      <c r="AD56" s="102">
        <f t="shared" si="24"/>
        <v>-2.7013355534941871E-3</v>
      </c>
      <c r="AE56" s="102">
        <f t="shared" si="25"/>
        <v>1.4594427545143494E-6</v>
      </c>
      <c r="AF56" s="7">
        <f t="shared" si="26"/>
        <v>-3.0348000003868947E-2</v>
      </c>
      <c r="AG56" s="103"/>
      <c r="AH56" s="7">
        <f t="shared" si="27"/>
        <v>-2.0774005163138667E-3</v>
      </c>
      <c r="AI56" s="7">
        <f t="shared" si="28"/>
        <v>0.58357655112844087</v>
      </c>
      <c r="AJ56" s="7">
        <f t="shared" si="29"/>
        <v>2.6422268204202765E-2</v>
      </c>
      <c r="AK56" s="7">
        <f t="shared" si="30"/>
        <v>0.1038294859200309</v>
      </c>
      <c r="AL56" s="7">
        <f t="shared" si="31"/>
        <v>-0.24435391573912288</v>
      </c>
      <c r="AM56" s="7">
        <f t="shared" si="32"/>
        <v>-0.12278853008558474</v>
      </c>
      <c r="AN56" s="102">
        <f t="shared" si="43"/>
        <v>5.8993892932346226</v>
      </c>
      <c r="AO56" s="102">
        <f t="shared" si="43"/>
        <v>5.8985228703798169</v>
      </c>
      <c r="AP56" s="102">
        <f t="shared" si="43"/>
        <v>5.9006998899608112</v>
      </c>
      <c r="AQ56" s="102">
        <f t="shared" si="43"/>
        <v>5.8952261417741383</v>
      </c>
      <c r="AR56" s="102">
        <f t="shared" si="43"/>
        <v>5.9089661390504542</v>
      </c>
      <c r="AS56" s="102">
        <f t="shared" si="43"/>
        <v>5.8743281547813284</v>
      </c>
      <c r="AT56" s="102">
        <f t="shared" si="43"/>
        <v>5.960776497912402</v>
      </c>
      <c r="AU56" s="102">
        <f t="shared" si="34"/>
        <v>5.7383439096579973</v>
      </c>
      <c r="AW56" s="7">
        <v>5000</v>
      </c>
      <c r="AX56" s="7">
        <f t="shared" si="0"/>
        <v>-1.5865835910770801E-2</v>
      </c>
      <c r="AY56" s="7">
        <f t="shared" si="1"/>
        <v>-2.2757476784503468E-2</v>
      </c>
      <c r="AZ56" s="7">
        <f t="shared" si="2"/>
        <v>6.8916408737326679E-3</v>
      </c>
      <c r="BA56" s="7">
        <f t="shared" si="3"/>
        <v>1.2699689163695964</v>
      </c>
      <c r="BB56" s="7">
        <f t="shared" si="4"/>
        <v>0.58078503062262277</v>
      </c>
      <c r="BC56" s="7">
        <f t="shared" si="5"/>
        <v>2.2511206913836466</v>
      </c>
      <c r="BD56" s="7">
        <f t="shared" si="6"/>
        <v>2.0955888329362713</v>
      </c>
      <c r="BE56" s="7">
        <f t="shared" si="36"/>
        <v>8.8389646471834258</v>
      </c>
      <c r="BF56" s="7">
        <f t="shared" si="36"/>
        <v>8.8393210010994672</v>
      </c>
      <c r="BG56" s="7">
        <f t="shared" si="36"/>
        <v>8.8403169149195158</v>
      </c>
      <c r="BH56" s="7">
        <f t="shared" si="36"/>
        <v>8.8430967575906987</v>
      </c>
      <c r="BI56" s="7">
        <f t="shared" si="36"/>
        <v>8.850829304970496</v>
      </c>
      <c r="BJ56" s="7">
        <f t="shared" si="36"/>
        <v>8.8721393702968552</v>
      </c>
      <c r="BK56" s="7">
        <f t="shared" si="36"/>
        <v>8.9294945488360078</v>
      </c>
      <c r="BL56" s="7">
        <f t="shared" si="8"/>
        <v>9.0761169253001626</v>
      </c>
    </row>
    <row r="57" spans="1:64" ht="12.95" customHeight="1">
      <c r="A57" s="59" t="s">
        <v>277</v>
      </c>
      <c r="B57" s="59" t="s">
        <v>140</v>
      </c>
      <c r="C57" s="34">
        <v>25501.282999999999</v>
      </c>
      <c r="D57" s="34" t="s">
        <v>149</v>
      </c>
      <c r="E57" s="32">
        <f t="shared" si="12"/>
        <v>-22095.542225308018</v>
      </c>
      <c r="F57" s="1">
        <f t="shared" si="38"/>
        <v>-22095.5</v>
      </c>
      <c r="G57" s="1">
        <f t="shared" si="14"/>
        <v>-2.9374500001722481E-2</v>
      </c>
      <c r="H57" s="1">
        <f t="shared" si="39"/>
        <v>-2.9374500001722481E-2</v>
      </c>
      <c r="N57" s="2"/>
      <c r="O57" s="2"/>
      <c r="P57" s="2"/>
      <c r="Q57" s="5">
        <f t="shared" si="35"/>
        <v>10482.782999999999</v>
      </c>
      <c r="R57" s="1">
        <f t="shared" si="40"/>
        <v>0</v>
      </c>
      <c r="S57" s="100">
        <f t="shared" si="41"/>
        <v>0.2</v>
      </c>
      <c r="T57" s="1">
        <f t="shared" si="18"/>
        <v>0</v>
      </c>
      <c r="U57" s="5"/>
      <c r="V57" s="1">
        <f t="shared" si="42"/>
        <v>-2.8212741010889567E-2</v>
      </c>
      <c r="Z57" s="7">
        <f t="shared" si="20"/>
        <v>-22095.5</v>
      </c>
      <c r="AA57" s="102">
        <f t="shared" si="21"/>
        <v>-2.7053943753118637E-2</v>
      </c>
      <c r="AB57" s="102">
        <f t="shared" si="22"/>
        <v>-2.8212741010889567E-2</v>
      </c>
      <c r="AC57" s="102">
        <f t="shared" si="23"/>
        <v>-2.9374500001722481E-2</v>
      </c>
      <c r="AD57" s="102">
        <f t="shared" si="24"/>
        <v>-2.3205562486038438E-3</v>
      </c>
      <c r="AE57" s="102">
        <f t="shared" si="25"/>
        <v>1.0769962605868689E-6</v>
      </c>
      <c r="AF57" s="7">
        <f t="shared" si="26"/>
        <v>-2.9374500001722481E-2</v>
      </c>
      <c r="AG57" s="103"/>
      <c r="AH57" s="7">
        <f t="shared" si="27"/>
        <v>-1.161758990832915E-3</v>
      </c>
      <c r="AI57" s="7">
        <f t="shared" si="28"/>
        <v>0.58117134003738347</v>
      </c>
      <c r="AJ57" s="7">
        <f t="shared" si="29"/>
        <v>5.0760569339275474E-2</v>
      </c>
      <c r="AK57" s="7">
        <f t="shared" si="30"/>
        <v>9.3656844439799575E-2</v>
      </c>
      <c r="AL57" s="7">
        <f t="shared" si="31"/>
        <v>-0.21999686606692018</v>
      </c>
      <c r="AM57" s="7">
        <f t="shared" si="32"/>
        <v>-0.11044423850147822</v>
      </c>
      <c r="AN57" s="102">
        <f t="shared" si="43"/>
        <v>5.9371668202854204</v>
      </c>
      <c r="AO57" s="102">
        <f t="shared" si="43"/>
        <v>5.9363024260384893</v>
      </c>
      <c r="AP57" s="102">
        <f t="shared" si="43"/>
        <v>5.9384432579340638</v>
      </c>
      <c r="AQ57" s="102">
        <f t="shared" si="43"/>
        <v>5.9331380565554079</v>
      </c>
      <c r="AR57" s="102">
        <f t="shared" si="43"/>
        <v>5.9462664761687059</v>
      </c>
      <c r="AS57" s="102">
        <f t="shared" si="43"/>
        <v>5.9136621658648147</v>
      </c>
      <c r="AT57" s="102">
        <f t="shared" si="43"/>
        <v>5.9939695619250877</v>
      </c>
      <c r="AU57" s="102">
        <f t="shared" si="34"/>
        <v>5.7912618931436795</v>
      </c>
      <c r="AW57" s="7">
        <v>6000</v>
      </c>
      <c r="AX57" s="7">
        <f t="shared" si="0"/>
        <v>-1.9523849300965505E-2</v>
      </c>
      <c r="AY57" s="7">
        <f t="shared" si="1"/>
        <v>-2.1768789561222895E-2</v>
      </c>
      <c r="AZ57" s="7">
        <f t="shared" si="2"/>
        <v>2.2449402602573911E-3</v>
      </c>
      <c r="BA57" s="7">
        <f t="shared" si="3"/>
        <v>1.3525344299618698</v>
      </c>
      <c r="BB57" s="7">
        <f t="shared" si="4"/>
        <v>0.32981369367636532</v>
      </c>
      <c r="BC57" s="7">
        <f t="shared" si="5"/>
        <v>2.5347071747091729</v>
      </c>
      <c r="BD57" s="7">
        <f t="shared" si="6"/>
        <v>3.1937407025951696</v>
      </c>
      <c r="BE57" s="7">
        <f t="shared" si="36"/>
        <v>9.0340579205551901</v>
      </c>
      <c r="BF57" s="7">
        <f t="shared" si="36"/>
        <v>9.0344628375290874</v>
      </c>
      <c r="BG57" s="7">
        <f t="shared" si="36"/>
        <v>9.0354828377908269</v>
      </c>
      <c r="BH57" s="7">
        <f t="shared" si="36"/>
        <v>9.0380503673789541</v>
      </c>
      <c r="BI57" s="7">
        <f t="shared" si="36"/>
        <v>9.0445014998456266</v>
      </c>
      <c r="BJ57" s="7">
        <f t="shared" si="36"/>
        <v>9.0606381549225326</v>
      </c>
      <c r="BK57" s="7">
        <f t="shared" si="36"/>
        <v>9.100582590701972</v>
      </c>
      <c r="BL57" s="7">
        <f t="shared" si="8"/>
        <v>9.1973494189672476</v>
      </c>
    </row>
    <row r="58" spans="1:64" ht="12.95" customHeight="1">
      <c r="A58" s="59" t="s">
        <v>277</v>
      </c>
      <c r="B58" s="59" t="s">
        <v>127</v>
      </c>
      <c r="C58" s="34">
        <v>25519.023000000001</v>
      </c>
      <c r="D58" s="34" t="s">
        <v>149</v>
      </c>
      <c r="E58" s="32">
        <f t="shared" si="12"/>
        <v>-22070.041298851022</v>
      </c>
      <c r="F58" s="1">
        <f t="shared" si="38"/>
        <v>-22070</v>
      </c>
      <c r="G58" s="1">
        <f t="shared" si="14"/>
        <v>-2.8729999998176936E-2</v>
      </c>
      <c r="H58" s="1">
        <f t="shared" si="39"/>
        <v>-2.8729999998176936E-2</v>
      </c>
      <c r="N58" s="2"/>
      <c r="O58" s="2"/>
      <c r="P58" s="2"/>
      <c r="Q58" s="5">
        <f t="shared" si="35"/>
        <v>10500.523000000001</v>
      </c>
      <c r="R58" s="1">
        <f t="shared" si="40"/>
        <v>0</v>
      </c>
      <c r="S58" s="100">
        <f t="shared" si="41"/>
        <v>0.2</v>
      </c>
      <c r="T58" s="1">
        <f t="shared" si="18"/>
        <v>0</v>
      </c>
      <c r="U58" s="5"/>
      <c r="V58" s="1">
        <f t="shared" si="42"/>
        <v>-2.7621676919370709E-2</v>
      </c>
      <c r="Z58" s="7">
        <f t="shared" si="20"/>
        <v>-22070</v>
      </c>
      <c r="AA58" s="102">
        <f t="shared" si="21"/>
        <v>-2.7019006567163627E-2</v>
      </c>
      <c r="AB58" s="102">
        <f t="shared" si="22"/>
        <v>-2.7621676919370709E-2</v>
      </c>
      <c r="AC58" s="102">
        <f t="shared" si="23"/>
        <v>-2.8729999998176936E-2</v>
      </c>
      <c r="AD58" s="102">
        <f t="shared" si="24"/>
        <v>-1.7109934310133093E-3</v>
      </c>
      <c r="AE58" s="102">
        <f t="shared" si="25"/>
        <v>5.8549970419413924E-7</v>
      </c>
      <c r="AF58" s="7">
        <f t="shared" si="26"/>
        <v>-2.8729999998176936E-2</v>
      </c>
      <c r="AG58" s="103"/>
      <c r="AH58" s="7">
        <f t="shared" si="27"/>
        <v>-1.1083230788062266E-3</v>
      </c>
      <c r="AI58" s="7">
        <f t="shared" si="28"/>
        <v>0.58103907536516219</v>
      </c>
      <c r="AJ58" s="7">
        <f t="shared" si="29"/>
        <v>5.2175406266527641E-2</v>
      </c>
      <c r="AK58" s="7">
        <f t="shared" si="30"/>
        <v>9.3063389931936635E-2</v>
      </c>
      <c r="AL58" s="7">
        <f t="shared" si="31"/>
        <v>-0.21858015137026079</v>
      </c>
      <c r="AM58" s="7">
        <f t="shared" si="32"/>
        <v>-0.10972729662923585</v>
      </c>
      <c r="AN58" s="102">
        <f t="shared" si="43"/>
        <v>5.9393688463275121</v>
      </c>
      <c r="AO58" s="102">
        <f t="shared" si="43"/>
        <v>5.9385051710613386</v>
      </c>
      <c r="AP58" s="102">
        <f t="shared" si="43"/>
        <v>5.9406425325130883</v>
      </c>
      <c r="AQ58" s="102">
        <f t="shared" si="43"/>
        <v>5.9353501450655797</v>
      </c>
      <c r="AR58" s="102">
        <f t="shared" si="43"/>
        <v>5.9484366301537968</v>
      </c>
      <c r="AS58" s="102">
        <f t="shared" si="43"/>
        <v>5.9159631594395599</v>
      </c>
      <c r="AT58" s="102">
        <f t="shared" si="43"/>
        <v>5.9958905863156442</v>
      </c>
      <c r="AU58" s="102">
        <f t="shared" si="34"/>
        <v>5.7943533217321903</v>
      </c>
      <c r="AW58" s="7">
        <v>7000</v>
      </c>
      <c r="AX58" s="7">
        <f t="shared" si="0"/>
        <v>-2.3460256723908748E-2</v>
      </c>
      <c r="AY58" s="7">
        <f t="shared" si="1"/>
        <v>-2.0717957429933303E-2</v>
      </c>
      <c r="AZ58" s="7">
        <f t="shared" si="2"/>
        <v>-2.7422992939754452E-3</v>
      </c>
      <c r="BA58" s="7">
        <f t="shared" si="3"/>
        <v>1.4110592232099872</v>
      </c>
      <c r="BB58" s="7">
        <f t="shared" si="4"/>
        <v>2.0785457266543513E-2</v>
      </c>
      <c r="BC58" s="7">
        <f t="shared" si="5"/>
        <v>2.850026440057063</v>
      </c>
      <c r="BD58" s="7">
        <f t="shared" si="6"/>
        <v>6.8108419850950082</v>
      </c>
      <c r="BE58" s="7">
        <f t="shared" si="36"/>
        <v>9.239724395743167</v>
      </c>
      <c r="BF58" s="7">
        <f t="shared" si="36"/>
        <v>9.2399848558828399</v>
      </c>
      <c r="BG58" s="7">
        <f t="shared" si="36"/>
        <v>9.2406022211259984</v>
      </c>
      <c r="BH58" s="7">
        <f t="shared" si="36"/>
        <v>9.2420652707489186</v>
      </c>
      <c r="BI58" s="7">
        <f t="shared" si="36"/>
        <v>9.2455308745990035</v>
      </c>
      <c r="BJ58" s="7">
        <f t="shared" si="36"/>
        <v>9.2537314412763525</v>
      </c>
      <c r="BK58" s="7">
        <f t="shared" si="36"/>
        <v>9.2730911043288113</v>
      </c>
      <c r="BL58" s="7">
        <f t="shared" si="8"/>
        <v>9.3185819126343308</v>
      </c>
    </row>
    <row r="59" spans="1:64" ht="12.95" customHeight="1">
      <c r="A59" s="59" t="s">
        <v>310</v>
      </c>
      <c r="B59" s="59" t="s">
        <v>127</v>
      </c>
      <c r="C59" s="34">
        <v>25646.333999999999</v>
      </c>
      <c r="D59" s="34" t="s">
        <v>149</v>
      </c>
      <c r="E59" s="32">
        <f t="shared" si="12"/>
        <v>-21887.034058255391</v>
      </c>
      <c r="F59" s="1">
        <f t="shared" si="38"/>
        <v>-21887</v>
      </c>
      <c r="G59" s="1">
        <f t="shared" si="14"/>
        <v>-2.3693000002822373E-2</v>
      </c>
      <c r="H59" s="1">
        <f t="shared" si="39"/>
        <v>-2.3693000002822373E-2</v>
      </c>
      <c r="N59" s="2"/>
      <c r="O59" s="2"/>
      <c r="P59" s="2"/>
      <c r="Q59" s="5">
        <f t="shared" si="35"/>
        <v>10627.833999999999</v>
      </c>
      <c r="R59" s="1">
        <f t="shared" si="40"/>
        <v>0</v>
      </c>
      <c r="S59" s="100">
        <f t="shared" si="41"/>
        <v>0.2</v>
      </c>
      <c r="T59" s="1">
        <f t="shared" si="18"/>
        <v>0</v>
      </c>
      <c r="U59" s="5"/>
      <c r="V59" s="1">
        <f t="shared" si="42"/>
        <v>-2.2967934228204149E-2</v>
      </c>
      <c r="Z59" s="7">
        <f t="shared" si="20"/>
        <v>-21887</v>
      </c>
      <c r="AA59" s="102">
        <f t="shared" si="21"/>
        <v>-2.6767319241530106E-2</v>
      </c>
      <c r="AB59" s="102">
        <f t="shared" si="22"/>
        <v>-2.2967934228204149E-2</v>
      </c>
      <c r="AC59" s="102">
        <f t="shared" si="23"/>
        <v>-2.3693000002822373E-2</v>
      </c>
      <c r="AD59" s="102">
        <f t="shared" si="24"/>
        <v>3.0743192387077331E-3</v>
      </c>
      <c r="AE59" s="102">
        <f t="shared" si="25"/>
        <v>1.8902877562976992E-6</v>
      </c>
      <c r="AF59" s="7">
        <f t="shared" si="26"/>
        <v>-2.3693000002822373E-2</v>
      </c>
      <c r="AG59" s="103"/>
      <c r="AH59" s="7">
        <f t="shared" si="27"/>
        <v>-7.2506577461822395E-4</v>
      </c>
      <c r="AI59" s="7">
        <f t="shared" si="28"/>
        <v>0.58011625412897327</v>
      </c>
      <c r="AJ59" s="7">
        <f t="shared" si="29"/>
        <v>6.2306753640323828E-2</v>
      </c>
      <c r="AK59" s="7">
        <f t="shared" si="30"/>
        <v>8.8807042906612815E-2</v>
      </c>
      <c r="AL59" s="7">
        <f t="shared" si="31"/>
        <v>-0.20843212123435809</v>
      </c>
      <c r="AM59" s="7">
        <f t="shared" si="32"/>
        <v>-0.10459500341614525</v>
      </c>
      <c r="AN59" s="102">
        <f t="shared" si="43"/>
        <v>5.9551565502403019</v>
      </c>
      <c r="AO59" s="102">
        <f t="shared" si="43"/>
        <v>5.954300029069195</v>
      </c>
      <c r="AP59" s="102">
        <f t="shared" si="43"/>
        <v>5.9564080466556124</v>
      </c>
      <c r="AQ59" s="102">
        <f t="shared" si="43"/>
        <v>5.951217190243189</v>
      </c>
      <c r="AR59" s="102">
        <f t="shared" si="43"/>
        <v>5.9639829739347006</v>
      </c>
      <c r="AS59" s="102">
        <f t="shared" si="43"/>
        <v>5.9324862521098147</v>
      </c>
      <c r="AT59" s="102">
        <f t="shared" si="43"/>
        <v>6.0096209301950303</v>
      </c>
      <c r="AU59" s="102">
        <f t="shared" si="34"/>
        <v>5.8165388680732661</v>
      </c>
      <c r="AW59" s="7">
        <v>8000</v>
      </c>
      <c r="AX59" s="7">
        <f t="shared" si="0"/>
        <v>-2.7350210931695179E-2</v>
      </c>
      <c r="AY59" s="7">
        <f t="shared" si="1"/>
        <v>-1.9604980390634692E-2</v>
      </c>
      <c r="AZ59" s="7">
        <f t="shared" si="2"/>
        <v>-7.7452305410604851E-3</v>
      </c>
      <c r="BA59" s="7">
        <f t="shared" si="3"/>
        <v>1.428800768963868</v>
      </c>
      <c r="BB59" s="7">
        <f t="shared" si="4"/>
        <v>-0.30734755180249196</v>
      </c>
      <c r="BC59" s="7">
        <f t="shared" si="5"/>
        <v>-3.0999675039337404</v>
      </c>
      <c r="BD59" s="7">
        <f t="shared" si="6"/>
        <v>-48.040937574281408</v>
      </c>
      <c r="BE59" s="7">
        <f t="shared" si="36"/>
        <v>9.4510869145584078</v>
      </c>
      <c r="BF59" s="7">
        <f t="shared" si="36"/>
        <v>9.4510466622569869</v>
      </c>
      <c r="BG59" s="7">
        <f t="shared" si="36"/>
        <v>9.4509528395120075</v>
      </c>
      <c r="BH59" s="7">
        <f t="shared" si="36"/>
        <v>9.4507341521025641</v>
      </c>
      <c r="BI59" s="7">
        <f t="shared" si="36"/>
        <v>9.4502244278075676</v>
      </c>
      <c r="BJ59" s="7">
        <f t="shared" si="36"/>
        <v>9.4490363699587281</v>
      </c>
      <c r="BK59" s="7">
        <f t="shared" si="36"/>
        <v>9.4462673923338762</v>
      </c>
      <c r="BL59" s="7">
        <f t="shared" si="8"/>
        <v>9.4398144063014158</v>
      </c>
    </row>
    <row r="60" spans="1:64" ht="12.95" customHeight="1">
      <c r="A60" s="59" t="s">
        <v>310</v>
      </c>
      <c r="B60" s="59" t="s">
        <v>127</v>
      </c>
      <c r="C60" s="34">
        <v>25655.374</v>
      </c>
      <c r="D60" s="34" t="s">
        <v>149</v>
      </c>
      <c r="E60" s="32">
        <f t="shared" si="12"/>
        <v>-21874.039223127358</v>
      </c>
      <c r="F60" s="1">
        <f t="shared" si="38"/>
        <v>-21874</v>
      </c>
      <c r="G60" s="1">
        <f t="shared" si="14"/>
        <v>-2.7286000000458444E-2</v>
      </c>
      <c r="H60" s="1">
        <f t="shared" si="39"/>
        <v>-2.7286000000458444E-2</v>
      </c>
      <c r="N60" s="2"/>
      <c r="O60" s="2"/>
      <c r="P60" s="2"/>
      <c r="Q60" s="5">
        <f t="shared" si="35"/>
        <v>10636.874</v>
      </c>
      <c r="R60" s="1">
        <f t="shared" si="40"/>
        <v>0</v>
      </c>
      <c r="S60" s="100">
        <f t="shared" si="41"/>
        <v>0.2</v>
      </c>
      <c r="T60" s="1">
        <f t="shared" si="18"/>
        <v>0</v>
      </c>
      <c r="U60" s="5"/>
      <c r="V60" s="1">
        <f t="shared" si="42"/>
        <v>-2.658814417345156E-2</v>
      </c>
      <c r="Z60" s="7">
        <f t="shared" si="20"/>
        <v>-21874</v>
      </c>
      <c r="AA60" s="102">
        <f t="shared" si="21"/>
        <v>-2.6749376622514753E-2</v>
      </c>
      <c r="AB60" s="102">
        <f t="shared" si="22"/>
        <v>-2.658814417345156E-2</v>
      </c>
      <c r="AC60" s="102">
        <f t="shared" si="23"/>
        <v>-2.7286000000458444E-2</v>
      </c>
      <c r="AD60" s="102">
        <f t="shared" si="24"/>
        <v>-5.3662337794369019E-4</v>
      </c>
      <c r="AE60" s="102">
        <f t="shared" si="25"/>
        <v>5.7592929951139317E-8</v>
      </c>
      <c r="AF60" s="7">
        <f t="shared" si="26"/>
        <v>-2.7286000000458444E-2</v>
      </c>
      <c r="AG60" s="103"/>
      <c r="AH60" s="7">
        <f t="shared" si="27"/>
        <v>-6.97855827006885E-4</v>
      </c>
      <c r="AI60" s="7">
        <f t="shared" si="28"/>
        <v>0.5800524523339039</v>
      </c>
      <c r="AJ60" s="7">
        <f t="shared" si="29"/>
        <v>6.3024995289650054E-2</v>
      </c>
      <c r="AK60" s="7">
        <f t="shared" si="30"/>
        <v>8.850484803520052E-2</v>
      </c>
      <c r="AL60" s="7">
        <f t="shared" si="31"/>
        <v>-0.20771246513033939</v>
      </c>
      <c r="AM60" s="7">
        <f t="shared" si="32"/>
        <v>-0.10423125247847033</v>
      </c>
      <c r="AN60" s="102">
        <f t="shared" si="43"/>
        <v>5.9562770935345322</v>
      </c>
      <c r="AO60" s="102">
        <f t="shared" si="43"/>
        <v>5.9554212146018237</v>
      </c>
      <c r="AP60" s="102">
        <f t="shared" si="43"/>
        <v>5.9575268508036245</v>
      </c>
      <c r="AQ60" s="102">
        <f t="shared" si="43"/>
        <v>5.952343844259536</v>
      </c>
      <c r="AR60" s="102">
        <f t="shared" si="43"/>
        <v>5.9650855359086767</v>
      </c>
      <c r="AS60" s="102">
        <f t="shared" si="43"/>
        <v>5.9336606942134393</v>
      </c>
      <c r="AT60" s="102">
        <f t="shared" si="43"/>
        <v>6.0105926453087397</v>
      </c>
      <c r="AU60" s="102">
        <f t="shared" si="34"/>
        <v>5.8181148904909383</v>
      </c>
      <c r="AW60" s="7">
        <v>9000</v>
      </c>
      <c r="AX60" s="7">
        <f t="shared" si="0"/>
        <v>-3.0815741364275201E-2</v>
      </c>
      <c r="AY60" s="7">
        <f t="shared" si="1"/>
        <v>-1.8429858443327063E-2</v>
      </c>
      <c r="AZ60" s="7">
        <f t="shared" si="2"/>
        <v>-1.238588292094814E-2</v>
      </c>
      <c r="BA60" s="7">
        <f t="shared" si="3"/>
        <v>1.3997954156786714</v>
      </c>
      <c r="BB60" s="7">
        <f t="shared" si="4"/>
        <v>-0.59953865249406646</v>
      </c>
      <c r="BC60" s="7">
        <f t="shared" si="5"/>
        <v>-2.7694473638530934</v>
      </c>
      <c r="BD60" s="7">
        <f t="shared" si="6"/>
        <v>-5.3120772473034661</v>
      </c>
      <c r="BE60" s="7">
        <f t="shared" si="36"/>
        <v>9.6616092738566639</v>
      </c>
      <c r="BF60" s="7">
        <f t="shared" si="36"/>
        <v>9.6612938066843803</v>
      </c>
      <c r="BG60" s="7">
        <f t="shared" si="36"/>
        <v>9.6605377665115526</v>
      </c>
      <c r="BH60" s="7">
        <f t="shared" si="36"/>
        <v>9.658726418702706</v>
      </c>
      <c r="BI60" s="7">
        <f t="shared" si="36"/>
        <v>9.654389893713299</v>
      </c>
      <c r="BJ60" s="7">
        <f t="shared" si="36"/>
        <v>9.644025536104369</v>
      </c>
      <c r="BK60" s="7">
        <f t="shared" si="36"/>
        <v>9.6193489548571129</v>
      </c>
      <c r="BL60" s="7">
        <f t="shared" si="8"/>
        <v>9.5610468999685008</v>
      </c>
    </row>
    <row r="61" spans="1:64" ht="12.95" customHeight="1">
      <c r="A61" s="59" t="s">
        <v>310</v>
      </c>
      <c r="B61" s="59" t="s">
        <v>127</v>
      </c>
      <c r="C61" s="34">
        <v>25808.417000000001</v>
      </c>
      <c r="D61" s="34" t="s">
        <v>149</v>
      </c>
      <c r="E61" s="32">
        <f t="shared" si="12"/>
        <v>-21654.042701833219</v>
      </c>
      <c r="F61" s="1">
        <f t="shared" si="38"/>
        <v>-21654</v>
      </c>
      <c r="G61" s="1">
        <f t="shared" si="14"/>
        <v>-2.9706000001169741E-2</v>
      </c>
      <c r="H61" s="1">
        <f t="shared" si="39"/>
        <v>-2.9706000001169741E-2</v>
      </c>
      <c r="N61" s="2"/>
      <c r="O61" s="2"/>
      <c r="P61" s="2"/>
      <c r="Q61" s="5">
        <f t="shared" si="35"/>
        <v>10789.917000000001</v>
      </c>
      <c r="R61" s="1">
        <f t="shared" si="40"/>
        <v>0</v>
      </c>
      <c r="S61" s="100">
        <f t="shared" si="41"/>
        <v>0.2</v>
      </c>
      <c r="T61" s="1">
        <f t="shared" si="18"/>
        <v>0</v>
      </c>
      <c r="U61" s="5"/>
      <c r="V61" s="1">
        <f t="shared" si="42"/>
        <v>-2.9468260226301404E-2</v>
      </c>
      <c r="Z61" s="7">
        <f t="shared" si="20"/>
        <v>-21654</v>
      </c>
      <c r="AA61" s="102">
        <f t="shared" si="21"/>
        <v>-2.6444499511085219E-2</v>
      </c>
      <c r="AB61" s="102">
        <f t="shared" si="22"/>
        <v>-2.9468260226301404E-2</v>
      </c>
      <c r="AC61" s="102">
        <f t="shared" si="23"/>
        <v>-2.9706000001169741E-2</v>
      </c>
      <c r="AD61" s="102">
        <f t="shared" si="24"/>
        <v>-3.2615004900845221E-3</v>
      </c>
      <c r="AE61" s="102">
        <f t="shared" si="25"/>
        <v>2.1274770893643154E-6</v>
      </c>
      <c r="AF61" s="7">
        <f t="shared" si="26"/>
        <v>-2.9706000001169741E-2</v>
      </c>
      <c r="AG61" s="103"/>
      <c r="AH61" s="7">
        <f t="shared" si="27"/>
        <v>-2.3773977486833629E-4</v>
      </c>
      <c r="AI61" s="7">
        <f t="shared" si="28"/>
        <v>0.57900774473924388</v>
      </c>
      <c r="AJ61" s="7">
        <f t="shared" si="29"/>
        <v>7.5150632702751727E-2</v>
      </c>
      <c r="AK61" s="7">
        <f t="shared" si="30"/>
        <v>8.3394076090357247E-2</v>
      </c>
      <c r="AL61" s="7">
        <f t="shared" si="31"/>
        <v>-0.19555770921179919</v>
      </c>
      <c r="AM61" s="7">
        <f t="shared" si="32"/>
        <v>-9.8091662501329835E-2</v>
      </c>
      <c r="AN61" s="102">
        <f t="shared" si="43"/>
        <v>5.9752209767423237</v>
      </c>
      <c r="AO61" s="102">
        <f t="shared" si="43"/>
        <v>5.9743786868272792</v>
      </c>
      <c r="AP61" s="102">
        <f t="shared" si="43"/>
        <v>5.9764380483654778</v>
      </c>
      <c r="AQ61" s="102">
        <f t="shared" si="43"/>
        <v>5.9714006062047522</v>
      </c>
      <c r="AR61" s="102">
        <f t="shared" si="43"/>
        <v>5.9837086359880809</v>
      </c>
      <c r="AS61" s="102">
        <f t="shared" si="43"/>
        <v>5.9535492259309528</v>
      </c>
      <c r="AT61" s="102">
        <f t="shared" si="43"/>
        <v>6.0269657627732611</v>
      </c>
      <c r="AU61" s="102">
        <f t="shared" si="34"/>
        <v>5.8447860390976976</v>
      </c>
      <c r="AW61" s="7">
        <v>10000</v>
      </c>
      <c r="AX61" s="7">
        <f t="shared" si="0"/>
        <v>-3.3544754012086384E-2</v>
      </c>
      <c r="AY61" s="7">
        <f t="shared" si="1"/>
        <v>-1.7192591588010415E-2</v>
      </c>
      <c r="AZ61" s="7">
        <f t="shared" si="2"/>
        <v>-1.6352162424075972E-2</v>
      </c>
      <c r="BA61" s="7">
        <f t="shared" si="3"/>
        <v>1.333572234924528</v>
      </c>
      <c r="BB61" s="7">
        <f t="shared" si="4"/>
        <v>-0.8141710798046603</v>
      </c>
      <c r="BC61" s="7">
        <f t="shared" si="5"/>
        <v>-2.4610717844973218</v>
      </c>
      <c r="BD61" s="7">
        <f t="shared" si="6"/>
        <v>-2.8246199593305157</v>
      </c>
      <c r="BE61" s="7">
        <f t="shared" si="36"/>
        <v>9.8650139568014374</v>
      </c>
      <c r="BF61" s="7">
        <f t="shared" si="36"/>
        <v>9.8646055473071765</v>
      </c>
      <c r="BG61" s="7">
        <f t="shared" si="36"/>
        <v>9.8635540892743503</v>
      </c>
      <c r="BH61" s="7">
        <f t="shared" si="36"/>
        <v>9.8608494719816289</v>
      </c>
      <c r="BI61" s="7">
        <f t="shared" si="36"/>
        <v>9.8539080720343915</v>
      </c>
      <c r="BJ61" s="7">
        <f t="shared" si="36"/>
        <v>9.8361922799874595</v>
      </c>
      <c r="BK61" s="7">
        <f t="shared" si="36"/>
        <v>9.7915746825446384</v>
      </c>
      <c r="BL61" s="7">
        <f t="shared" si="8"/>
        <v>9.682279393635584</v>
      </c>
    </row>
    <row r="62" spans="1:64" ht="12.95" customHeight="1">
      <c r="A62" s="59" t="s">
        <v>310</v>
      </c>
      <c r="B62" s="59" t="s">
        <v>127</v>
      </c>
      <c r="C62" s="34">
        <v>25810.505000000001</v>
      </c>
      <c r="D62" s="34" t="s">
        <v>149</v>
      </c>
      <c r="E62" s="32">
        <f t="shared" si="12"/>
        <v>-21651.04123991427</v>
      </c>
      <c r="F62" s="1">
        <f t="shared" si="38"/>
        <v>-21651</v>
      </c>
      <c r="G62" s="1">
        <f t="shared" si="14"/>
        <v>-2.8689000002486864E-2</v>
      </c>
      <c r="H62" s="1">
        <f t="shared" si="39"/>
        <v>-2.8689000002486864E-2</v>
      </c>
      <c r="N62" s="2"/>
      <c r="O62" s="2"/>
      <c r="P62" s="2"/>
      <c r="Q62" s="5">
        <f t="shared" si="35"/>
        <v>10792.005000000001</v>
      </c>
      <c r="R62" s="1">
        <f t="shared" si="40"/>
        <v>0</v>
      </c>
      <c r="S62" s="100">
        <f t="shared" si="41"/>
        <v>0.2</v>
      </c>
      <c r="T62" s="1">
        <f t="shared" si="18"/>
        <v>0</v>
      </c>
      <c r="U62" s="5"/>
      <c r="V62" s="1">
        <f t="shared" si="42"/>
        <v>-2.8457529556298985E-2</v>
      </c>
      <c r="Z62" s="7">
        <f t="shared" si="20"/>
        <v>-21651</v>
      </c>
      <c r="AA62" s="102">
        <f t="shared" si="21"/>
        <v>-2.6440326289579066E-2</v>
      </c>
      <c r="AB62" s="102">
        <f t="shared" si="22"/>
        <v>-2.8457529556298985E-2</v>
      </c>
      <c r="AC62" s="102">
        <f t="shared" si="23"/>
        <v>-2.8689000002486864E-2</v>
      </c>
      <c r="AD62" s="102">
        <f t="shared" si="24"/>
        <v>-2.2486737129077984E-3</v>
      </c>
      <c r="AE62" s="102">
        <f t="shared" si="25"/>
        <v>1.0113066934245088E-6</v>
      </c>
      <c r="AF62" s="7">
        <f t="shared" si="26"/>
        <v>-2.8689000002486864E-2</v>
      </c>
      <c r="AG62" s="103"/>
      <c r="AH62" s="7">
        <f t="shared" si="27"/>
        <v>-2.3147044618788027E-4</v>
      </c>
      <c r="AI62" s="7">
        <f t="shared" si="28"/>
        <v>0.57899395379126539</v>
      </c>
      <c r="AJ62" s="7">
        <f t="shared" si="29"/>
        <v>7.531560376282409E-2</v>
      </c>
      <c r="AK62" s="7">
        <f t="shared" si="30"/>
        <v>8.3324426023770146E-2</v>
      </c>
      <c r="AL62" s="7">
        <f t="shared" si="31"/>
        <v>-0.19539226929034878</v>
      </c>
      <c r="AM62" s="7">
        <f t="shared" si="32"/>
        <v>-9.80081472887359E-2</v>
      </c>
      <c r="AN62" s="102">
        <f t="shared" si="43"/>
        <v>5.9754790576515502</v>
      </c>
      <c r="AO62" s="102">
        <f t="shared" si="43"/>
        <v>5.9746369886685882</v>
      </c>
      <c r="AP62" s="102">
        <f t="shared" si="43"/>
        <v>5.9766956413049561</v>
      </c>
      <c r="AQ62" s="102">
        <f t="shared" si="43"/>
        <v>5.9716603492008176</v>
      </c>
      <c r="AR62" s="102">
        <f t="shared" si="43"/>
        <v>5.9839621300138273</v>
      </c>
      <c r="AS62" s="102">
        <f t="shared" si="43"/>
        <v>5.9538206063275352</v>
      </c>
      <c r="AT62" s="102">
        <f t="shared" si="43"/>
        <v>6.027188120215782</v>
      </c>
      <c r="AU62" s="102">
        <f t="shared" si="34"/>
        <v>5.8451497365786986</v>
      </c>
      <c r="AW62" s="7">
        <v>11000</v>
      </c>
      <c r="AX62" s="7">
        <f t="shared" si="0"/>
        <v>-3.5373243091591344E-2</v>
      </c>
      <c r="AY62" s="7">
        <f t="shared" si="1"/>
        <v>-1.5893179824684744E-2</v>
      </c>
      <c r="AZ62" s="7">
        <f t="shared" si="2"/>
        <v>-1.94800632669066E-2</v>
      </c>
      <c r="BA62" s="7">
        <f t="shared" si="3"/>
        <v>1.2478277018262625</v>
      </c>
      <c r="BB62" s="7">
        <f t="shared" si="4"/>
        <v>-0.94113347485288001</v>
      </c>
      <c r="BC62" s="7">
        <f t="shared" si="5"/>
        <v>-2.1864039815021741</v>
      </c>
      <c r="BD62" s="7">
        <f t="shared" si="6"/>
        <v>-1.9321544135692801</v>
      </c>
      <c r="BE62" s="7">
        <f t="shared" si="36"/>
        <v>10.057021474623744</v>
      </c>
      <c r="BF62" s="7">
        <f t="shared" si="36"/>
        <v>10.056696488934385</v>
      </c>
      <c r="BG62" s="7">
        <f t="shared" si="36"/>
        <v>10.055758352779222</v>
      </c>
      <c r="BH62" s="7">
        <f t="shared" si="36"/>
        <v>10.053053832459627</v>
      </c>
      <c r="BI62" s="7">
        <f t="shared" si="36"/>
        <v>10.045286569296346</v>
      </c>
      <c r="BJ62" s="7">
        <f t="shared" si="36"/>
        <v>10.023213769501867</v>
      </c>
      <c r="BK62" s="7">
        <f t="shared" si="36"/>
        <v>9.9621960291206282</v>
      </c>
      <c r="BL62" s="7">
        <f t="shared" si="8"/>
        <v>9.803511887302669</v>
      </c>
    </row>
    <row r="63" spans="1:64" ht="12.95" customHeight="1">
      <c r="A63" s="59" t="s">
        <v>310</v>
      </c>
      <c r="B63" s="59" t="s">
        <v>127</v>
      </c>
      <c r="C63" s="34">
        <v>25826.512999999999</v>
      </c>
      <c r="D63" s="34" t="s">
        <v>149</v>
      </c>
      <c r="E63" s="32">
        <f t="shared" si="12"/>
        <v>-21628.030031868973</v>
      </c>
      <c r="F63" s="1">
        <f t="shared" si="38"/>
        <v>-21628</v>
      </c>
      <c r="G63" s="1">
        <f t="shared" si="14"/>
        <v>-2.0892000000458211E-2</v>
      </c>
      <c r="H63" s="1">
        <f t="shared" si="39"/>
        <v>-2.0892000000458211E-2</v>
      </c>
      <c r="N63" s="2"/>
      <c r="O63" s="2"/>
      <c r="P63" s="2"/>
      <c r="Q63" s="5">
        <f t="shared" si="35"/>
        <v>10808.012999999999</v>
      </c>
      <c r="R63" s="1">
        <f t="shared" si="40"/>
        <v>0</v>
      </c>
      <c r="S63" s="100">
        <f t="shared" si="41"/>
        <v>0.2</v>
      </c>
      <c r="T63" s="1">
        <f t="shared" si="18"/>
        <v>0</v>
      </c>
      <c r="U63" s="5"/>
      <c r="V63" s="1">
        <f t="shared" si="42"/>
        <v>-2.070858969251315E-2</v>
      </c>
      <c r="Z63" s="7">
        <f t="shared" si="20"/>
        <v>-21628</v>
      </c>
      <c r="AA63" s="102">
        <f t="shared" si="21"/>
        <v>-2.6408317725011739E-2</v>
      </c>
      <c r="AB63" s="102">
        <f t="shared" si="22"/>
        <v>-2.070858969251315E-2</v>
      </c>
      <c r="AC63" s="102">
        <f t="shared" si="23"/>
        <v>-2.0892000000458211E-2</v>
      </c>
      <c r="AD63" s="102">
        <f t="shared" si="24"/>
        <v>5.516317724553528E-3</v>
      </c>
      <c r="AE63" s="102">
        <f t="shared" si="25"/>
        <v>6.0859522476446826E-6</v>
      </c>
      <c r="AF63" s="7">
        <f t="shared" si="26"/>
        <v>-2.0892000000458211E-2</v>
      </c>
      <c r="AG63" s="103"/>
      <c r="AH63" s="7">
        <f t="shared" si="27"/>
        <v>-1.8341030794505976E-4</v>
      </c>
      <c r="AI63" s="7">
        <f t="shared" si="28"/>
        <v>0.57888862820382947</v>
      </c>
      <c r="AJ63" s="7">
        <f t="shared" si="29"/>
        <v>7.6580046154860887E-2</v>
      </c>
      <c r="AK63" s="7">
        <f t="shared" si="30"/>
        <v>8.2790479286264707E-2</v>
      </c>
      <c r="AL63" s="7">
        <f t="shared" si="31"/>
        <v>-0.19412416426238832</v>
      </c>
      <c r="AM63" s="7">
        <f t="shared" si="32"/>
        <v>-9.7368044013589658E-2</v>
      </c>
      <c r="AN63" s="102">
        <f t="shared" si="43"/>
        <v>5.9774574640487979</v>
      </c>
      <c r="AO63" s="102">
        <f t="shared" si="43"/>
        <v>5.9766171208076768</v>
      </c>
      <c r="AP63" s="102">
        <f t="shared" si="43"/>
        <v>5.9786702690546312</v>
      </c>
      <c r="AQ63" s="102">
        <f t="shared" si="43"/>
        <v>5.9736516073129255</v>
      </c>
      <c r="AR63" s="102">
        <f t="shared" si="43"/>
        <v>5.9859051827755287</v>
      </c>
      <c r="AS63" s="102">
        <f t="shared" si="43"/>
        <v>5.9559013429117851</v>
      </c>
      <c r="AT63" s="102">
        <f t="shared" si="43"/>
        <v>6.0288920620219795</v>
      </c>
      <c r="AU63" s="102">
        <f t="shared" si="34"/>
        <v>5.847938083933041</v>
      </c>
      <c r="AW63" s="7">
        <v>12000</v>
      </c>
      <c r="AX63" s="7">
        <f t="shared" si="0"/>
        <v>-3.6282969515760127E-2</v>
      </c>
      <c r="AY63" s="7">
        <f t="shared" si="1"/>
        <v>-1.4531623153350059E-2</v>
      </c>
      <c r="AZ63" s="7">
        <f t="shared" si="2"/>
        <v>-2.1751346362410065E-2</v>
      </c>
      <c r="BA63" s="7">
        <f t="shared" si="3"/>
        <v>1.1581304974301059</v>
      </c>
      <c r="BB63" s="7">
        <f t="shared" si="4"/>
        <v>-0.99432714834532998</v>
      </c>
      <c r="BC63" s="7">
        <f t="shared" si="5"/>
        <v>-1.9481422161837409</v>
      </c>
      <c r="BD63" s="7">
        <f t="shared" si="6"/>
        <v>-1.47201691951568</v>
      </c>
      <c r="BE63" s="7">
        <f t="shared" si="36"/>
        <v>10.235853038628697</v>
      </c>
      <c r="BF63" s="7">
        <f t="shared" si="36"/>
        <v>10.235672244956294</v>
      </c>
      <c r="BG63" s="7">
        <f t="shared" si="36"/>
        <v>10.235060899439571</v>
      </c>
      <c r="BH63" s="7">
        <f t="shared" si="36"/>
        <v>10.232996564927317</v>
      </c>
      <c r="BI63" s="7">
        <f t="shared" si="36"/>
        <v>10.226058585000443</v>
      </c>
      <c r="BJ63" s="7">
        <f t="shared" si="36"/>
        <v>10.203094706974248</v>
      </c>
      <c r="BK63" s="7">
        <f t="shared" si="36"/>
        <v>10.130487999541664</v>
      </c>
      <c r="BL63" s="7">
        <f t="shared" si="8"/>
        <v>9.924744380969754</v>
      </c>
    </row>
    <row r="64" spans="1:64" ht="12.95" customHeight="1">
      <c r="A64" s="59" t="s">
        <v>310</v>
      </c>
      <c r="B64" s="59" t="s">
        <v>127</v>
      </c>
      <c r="C64" s="34">
        <v>25879.383000000002</v>
      </c>
      <c r="D64" s="34" t="s">
        <v>149</v>
      </c>
      <c r="E64" s="32">
        <f t="shared" si="12"/>
        <v>-21552.030371114666</v>
      </c>
      <c r="F64" s="1">
        <f t="shared" si="38"/>
        <v>-21552</v>
      </c>
      <c r="G64" s="1">
        <f t="shared" si="14"/>
        <v>-2.1128000000317115E-2</v>
      </c>
      <c r="H64" s="1">
        <f t="shared" si="39"/>
        <v>-2.1128000000317115E-2</v>
      </c>
      <c r="N64" s="2"/>
      <c r="O64" s="2"/>
      <c r="P64" s="2"/>
      <c r="Q64" s="5">
        <f t="shared" si="35"/>
        <v>10860.883000000002</v>
      </c>
      <c r="R64" s="1">
        <f t="shared" si="40"/>
        <v>0</v>
      </c>
      <c r="S64" s="100">
        <f t="shared" si="41"/>
        <v>0.2</v>
      </c>
      <c r="T64" s="1">
        <f t="shared" si="18"/>
        <v>0</v>
      </c>
      <c r="U64" s="5"/>
      <c r="V64" s="1">
        <f t="shared" si="42"/>
        <v>-2.110333641996389E-2</v>
      </c>
      <c r="Z64" s="7">
        <f t="shared" si="20"/>
        <v>-21552</v>
      </c>
      <c r="AA64" s="102">
        <f t="shared" si="21"/>
        <v>-2.6302377190855868E-2</v>
      </c>
      <c r="AB64" s="102">
        <f t="shared" si="22"/>
        <v>-2.110333641996389E-2</v>
      </c>
      <c r="AC64" s="102">
        <f t="shared" si="23"/>
        <v>-2.1128000000317115E-2</v>
      </c>
      <c r="AD64" s="102">
        <f t="shared" si="24"/>
        <v>5.1743771905387523E-3</v>
      </c>
      <c r="AE64" s="102">
        <f t="shared" si="25"/>
        <v>5.354835861993542E-6</v>
      </c>
      <c r="AF64" s="7">
        <f t="shared" si="26"/>
        <v>-2.1128000000317115E-2</v>
      </c>
      <c r="AG64" s="103"/>
      <c r="AH64" s="7">
        <f t="shared" si="27"/>
        <v>-2.4663580353226319E-5</v>
      </c>
      <c r="AI64" s="7">
        <f t="shared" si="28"/>
        <v>0.57854568274984186</v>
      </c>
      <c r="AJ64" s="7">
        <f t="shared" si="29"/>
        <v>8.0753993127049797E-2</v>
      </c>
      <c r="AK64" s="7">
        <f t="shared" si="30"/>
        <v>8.1026596792072025E-2</v>
      </c>
      <c r="AL64" s="7">
        <f t="shared" si="31"/>
        <v>-0.18993723868416018</v>
      </c>
      <c r="AM64" s="7">
        <f t="shared" si="32"/>
        <v>-9.5255161670800156E-2</v>
      </c>
      <c r="AN64" s="102">
        <f t="shared" si="43"/>
        <v>5.9839921410223775</v>
      </c>
      <c r="AO64" s="102">
        <f t="shared" si="43"/>
        <v>5.9831579021872194</v>
      </c>
      <c r="AP64" s="102">
        <f t="shared" si="43"/>
        <v>5.9851919890218985</v>
      </c>
      <c r="AQ64" s="102">
        <f t="shared" si="43"/>
        <v>5.9802301184742923</v>
      </c>
      <c r="AR64" s="102">
        <f t="shared" si="43"/>
        <v>5.9923206930757935</v>
      </c>
      <c r="AS64" s="102">
        <f t="shared" si="43"/>
        <v>5.9627787450316774</v>
      </c>
      <c r="AT64" s="102">
        <f t="shared" si="43"/>
        <v>6.0345125193832505</v>
      </c>
      <c r="AU64" s="102">
        <f t="shared" si="34"/>
        <v>5.8571517534517401</v>
      </c>
      <c r="AW64" s="7">
        <v>13000</v>
      </c>
      <c r="AX64" s="7">
        <f t="shared" si="0"/>
        <v>-3.634634443236498E-2</v>
      </c>
      <c r="AY64" s="7">
        <f t="shared" si="1"/>
        <v>-1.3107921574006358E-2</v>
      </c>
      <c r="AZ64" s="7">
        <f t="shared" si="2"/>
        <v>-2.3238422858358625E-2</v>
      </c>
      <c r="BA64" s="7">
        <f t="shared" si="3"/>
        <v>1.0736877724914133</v>
      </c>
      <c r="BB64" s="7">
        <f t="shared" si="4"/>
        <v>-0.99517961185231174</v>
      </c>
      <c r="BC64" s="7">
        <f t="shared" si="5"/>
        <v>-1.7433486465740693</v>
      </c>
      <c r="BD64" s="7">
        <f t="shared" si="6"/>
        <v>-1.1893596106799833</v>
      </c>
      <c r="BE64" s="7">
        <f t="shared" si="36"/>
        <v>10.401632819007808</v>
      </c>
      <c r="BF64" s="7">
        <f t="shared" si="36"/>
        <v>10.40156175624443</v>
      </c>
      <c r="BG64" s="7">
        <f t="shared" si="36"/>
        <v>10.401265977469036</v>
      </c>
      <c r="BH64" s="7">
        <f t="shared" si="36"/>
        <v>10.400036269363033</v>
      </c>
      <c r="BI64" s="7">
        <f t="shared" si="36"/>
        <v>10.394947452133438</v>
      </c>
      <c r="BJ64" s="7">
        <f t="shared" si="36"/>
        <v>10.37427740549537</v>
      </c>
      <c r="BK64" s="7">
        <f t="shared" si="36"/>
        <v>10.295759792434907</v>
      </c>
      <c r="BL64" s="7">
        <f t="shared" si="8"/>
        <v>10.045976874636837</v>
      </c>
    </row>
    <row r="65" spans="1:64" ht="12.95" customHeight="1">
      <c r="A65" s="59" t="s">
        <v>326</v>
      </c>
      <c r="B65" s="59" t="s">
        <v>127</v>
      </c>
      <c r="C65" s="34">
        <v>25881.455000000002</v>
      </c>
      <c r="D65" s="34" t="s">
        <v>149</v>
      </c>
      <c r="E65" s="32">
        <f t="shared" si="12"/>
        <v>-21549.051908903904</v>
      </c>
      <c r="F65" s="1">
        <f t="shared" si="38"/>
        <v>-21549</v>
      </c>
      <c r="G65" s="1">
        <f t="shared" si="14"/>
        <v>-3.6111000001255888E-2</v>
      </c>
      <c r="H65" s="1">
        <f t="shared" si="39"/>
        <v>-3.6111000001255888E-2</v>
      </c>
      <c r="N65" s="2"/>
      <c r="O65" s="2"/>
      <c r="P65" s="2"/>
      <c r="Q65" s="5">
        <f t="shared" si="35"/>
        <v>10862.955000000002</v>
      </c>
      <c r="R65" s="1">
        <f t="shared" si="40"/>
        <v>0</v>
      </c>
      <c r="S65" s="100">
        <f t="shared" si="41"/>
        <v>0.2</v>
      </c>
      <c r="T65" s="1">
        <f t="shared" si="18"/>
        <v>0</v>
      </c>
      <c r="U65" s="5"/>
      <c r="V65" s="1">
        <f t="shared" si="42"/>
        <v>-3.6092600784708967E-2</v>
      </c>
      <c r="Z65" s="7">
        <f t="shared" si="20"/>
        <v>-21549</v>
      </c>
      <c r="AA65" s="102">
        <f t="shared" si="21"/>
        <v>-2.6298189917882017E-2</v>
      </c>
      <c r="AB65" s="102">
        <f t="shared" si="22"/>
        <v>-3.6092600784708967E-2</v>
      </c>
      <c r="AC65" s="102">
        <f t="shared" si="23"/>
        <v>-3.6111000001255888E-2</v>
      </c>
      <c r="AD65" s="102">
        <f t="shared" si="24"/>
        <v>-9.812810083373872E-3</v>
      </c>
      <c r="AE65" s="102">
        <f t="shared" si="25"/>
        <v>1.9258248346472789E-5</v>
      </c>
      <c r="AF65" s="7">
        <f t="shared" si="26"/>
        <v>-3.6111000001255888E-2</v>
      </c>
      <c r="AG65" s="103"/>
      <c r="AH65" s="7">
        <f t="shared" si="27"/>
        <v>-1.8399216546922837E-5</v>
      </c>
      <c r="AI65" s="7">
        <f t="shared" si="28"/>
        <v>0.57853230538404821</v>
      </c>
      <c r="AJ65" s="7">
        <f t="shared" si="29"/>
        <v>8.0918621995778109E-2</v>
      </c>
      <c r="AK65" s="7">
        <f t="shared" si="30"/>
        <v>8.0956984328819662E-2</v>
      </c>
      <c r="AL65" s="7">
        <f t="shared" si="31"/>
        <v>-0.18977206928031462</v>
      </c>
      <c r="AM65" s="7">
        <f t="shared" si="32"/>
        <v>-9.5171828288162563E-2</v>
      </c>
      <c r="AN65" s="102">
        <f t="shared" si="43"/>
        <v>5.9842500056253742</v>
      </c>
      <c r="AO65" s="102">
        <f t="shared" si="43"/>
        <v>5.9834160204197309</v>
      </c>
      <c r="AP65" s="102">
        <f t="shared" si="43"/>
        <v>5.9854493273715645</v>
      </c>
      <c r="AQ65" s="102">
        <f t="shared" si="43"/>
        <v>5.9804897563104449</v>
      </c>
      <c r="AR65" s="102">
        <f t="shared" si="43"/>
        <v>5.9925737802666097</v>
      </c>
      <c r="AS65" s="102">
        <f t="shared" si="43"/>
        <v>5.9630502818244793</v>
      </c>
      <c r="AT65" s="102">
        <f t="shared" si="43"/>
        <v>6.0347340686392501</v>
      </c>
      <c r="AU65" s="102">
        <f t="shared" si="34"/>
        <v>5.8575154509327412</v>
      </c>
      <c r="AW65" s="7">
        <v>14000</v>
      </c>
      <c r="AX65" s="7">
        <f t="shared" si="0"/>
        <v>-3.5671101669615783E-2</v>
      </c>
      <c r="AY65" s="7">
        <f t="shared" si="1"/>
        <v>-1.162207508665363E-2</v>
      </c>
      <c r="AZ65" s="7">
        <f t="shared" si="2"/>
        <v>-2.4049026582962152E-2</v>
      </c>
      <c r="BA65" s="7">
        <f t="shared" si="3"/>
        <v>0.99834489401251836</v>
      </c>
      <c r="BB65" s="7">
        <f t="shared" si="4"/>
        <v>-0.96252403826645871</v>
      </c>
      <c r="BC65" s="7">
        <f t="shared" si="5"/>
        <v>-1.5669398121823999</v>
      </c>
      <c r="BD65" s="7">
        <f t="shared" si="6"/>
        <v>-0.99615090266701611</v>
      </c>
      <c r="BE65" s="7">
        <f t="shared" si="36"/>
        <v>10.555484030138407</v>
      </c>
      <c r="BF65" s="7">
        <f t="shared" si="36"/>
        <v>10.555465502440626</v>
      </c>
      <c r="BG65" s="7">
        <f t="shared" si="36"/>
        <v>10.555364182572795</v>
      </c>
      <c r="BH65" s="7">
        <f t="shared" si="36"/>
        <v>10.554810493557923</v>
      </c>
      <c r="BI65" s="7">
        <f t="shared" si="36"/>
        <v>10.551796117301832</v>
      </c>
      <c r="BJ65" s="7">
        <f t="shared" si="36"/>
        <v>10.535708886173349</v>
      </c>
      <c r="BK65" s="7">
        <f t="shared" si="36"/>
        <v>10.45736494059625</v>
      </c>
      <c r="BL65" s="7">
        <f t="shared" si="8"/>
        <v>10.167209368303922</v>
      </c>
    </row>
    <row r="66" spans="1:64" ht="12.95" customHeight="1">
      <c r="A66" s="59" t="s">
        <v>326</v>
      </c>
      <c r="B66" s="59" t="s">
        <v>127</v>
      </c>
      <c r="C66" s="34">
        <v>25883.561000000002</v>
      </c>
      <c r="D66" s="34" t="s">
        <v>149</v>
      </c>
      <c r="E66" s="32">
        <f t="shared" si="12"/>
        <v>-21546.024572313239</v>
      </c>
      <c r="F66" s="1">
        <f t="shared" si="38"/>
        <v>-21546</v>
      </c>
      <c r="G66" s="1">
        <f t="shared" si="14"/>
        <v>-1.7094000002543908E-2</v>
      </c>
      <c r="H66" s="1">
        <f t="shared" si="39"/>
        <v>-1.7094000002543908E-2</v>
      </c>
      <c r="N66" s="2"/>
      <c r="O66" s="2"/>
      <c r="P66" s="2"/>
      <c r="Q66" s="5">
        <f t="shared" si="35"/>
        <v>10865.061000000002</v>
      </c>
      <c r="R66" s="1">
        <f t="shared" si="40"/>
        <v>0</v>
      </c>
      <c r="S66" s="100">
        <f t="shared" si="41"/>
        <v>0.2</v>
      </c>
      <c r="T66" s="1">
        <f t="shared" si="18"/>
        <v>0</v>
      </c>
      <c r="U66" s="5"/>
      <c r="V66" s="1">
        <f t="shared" si="42"/>
        <v>-1.7081864998757718E-2</v>
      </c>
      <c r="Z66" s="7">
        <f t="shared" si="20"/>
        <v>-21546</v>
      </c>
      <c r="AA66" s="102">
        <f t="shared" si="21"/>
        <v>-2.6294002236649565E-2</v>
      </c>
      <c r="AB66" s="102">
        <f t="shared" si="22"/>
        <v>-1.7081864998757718E-2</v>
      </c>
      <c r="AC66" s="102">
        <f t="shared" si="23"/>
        <v>-1.7094000002543908E-2</v>
      </c>
      <c r="AD66" s="102">
        <f t="shared" si="24"/>
        <v>9.2000022341056573E-3</v>
      </c>
      <c r="AE66" s="102">
        <f t="shared" si="25"/>
        <v>1.6928008221509819E-5</v>
      </c>
      <c r="AF66" s="7">
        <f t="shared" si="26"/>
        <v>-1.7094000002543908E-2</v>
      </c>
      <c r="AG66" s="103"/>
      <c r="AH66" s="7">
        <f t="shared" si="27"/>
        <v>-1.2135003786191333E-5</v>
      </c>
      <c r="AI66" s="7">
        <f t="shared" si="28"/>
        <v>0.57851894014980676</v>
      </c>
      <c r="AJ66" s="7">
        <f t="shared" si="29"/>
        <v>8.1083240850625515E-2</v>
      </c>
      <c r="AK66" s="7">
        <f t="shared" si="30"/>
        <v>8.0887372958081502E-2</v>
      </c>
      <c r="AL66" s="7">
        <f t="shared" si="31"/>
        <v>-0.18960690770860317</v>
      </c>
      <c r="AM66" s="7">
        <f t="shared" si="32"/>
        <v>-9.5088500166947088E-2</v>
      </c>
      <c r="AN66" s="102">
        <f t="shared" si="43"/>
        <v>5.9845078639604115</v>
      </c>
      <c r="AO66" s="102">
        <f t="shared" si="43"/>
        <v>5.9836741333464314</v>
      </c>
      <c r="AP66" s="102">
        <f t="shared" si="43"/>
        <v>5.9857066583326395</v>
      </c>
      <c r="AQ66" s="102">
        <f t="shared" si="43"/>
        <v>5.9807493911305363</v>
      </c>
      <c r="AR66" s="102">
        <f t="shared" si="43"/>
        <v>5.9928268556365785</v>
      </c>
      <c r="AS66" s="102">
        <f t="shared" si="43"/>
        <v>5.9633218231893874</v>
      </c>
      <c r="AT66" s="102">
        <f t="shared" si="43"/>
        <v>6.0349555944535043</v>
      </c>
      <c r="AU66" s="102">
        <f t="shared" si="34"/>
        <v>5.8578791484137422</v>
      </c>
      <c r="AW66" s="7">
        <v>15000</v>
      </c>
      <c r="AX66" s="7">
        <f t="shared" ref="AX66:AX80" si="44">AB$3+AB$4*AW66+AB$5*AW66^2+AZ66</f>
        <v>-3.4367296095610428E-2</v>
      </c>
      <c r="AY66" s="7">
        <f t="shared" ref="AY66:AY80" si="45">AB$3+AB$4*AW66+AB$5*AW66^2</f>
        <v>-1.0074083691291889E-2</v>
      </c>
      <c r="AZ66" s="7">
        <f t="shared" ref="AZ66:AZ80" si="46">$AB$6*($AB$11/BA66*BB66+$AB$12)</f>
        <v>-2.4293212404318539E-2</v>
      </c>
      <c r="BA66" s="7">
        <f t="shared" ref="BA66:BA80" si="47">1+$AB$7*COS(BC66)</f>
        <v>0.93286841274221666</v>
      </c>
      <c r="BB66" s="7">
        <f t="shared" ref="BB66:BB80" si="48">SIN(BC66+RADIANS($AB$9))</f>
        <v>-0.90986189457671818</v>
      </c>
      <c r="BC66" s="7">
        <f t="shared" ref="BC66:BC80" si="49">2*ATAN(BD66)</f>
        <v>-1.4137303442286635</v>
      </c>
      <c r="BD66" s="7">
        <f t="shared" ref="BD66:BD80" si="50">SQRT((1+$AB$7)/(1-$AB$7))*TAN(BE66/2)</f>
        <v>-0.85409248915251113</v>
      </c>
      <c r="BE66" s="7">
        <f t="shared" si="36"/>
        <v>10.69886023524959</v>
      </c>
      <c r="BF66" s="7">
        <f t="shared" si="36"/>
        <v>10.698857575138062</v>
      </c>
      <c r="BG66" s="7">
        <f t="shared" si="36"/>
        <v>10.698836376776791</v>
      </c>
      <c r="BH66" s="7">
        <f t="shared" si="36"/>
        <v>10.698667500064643</v>
      </c>
      <c r="BI66" s="7">
        <f t="shared" si="36"/>
        <v>10.697325458316689</v>
      </c>
      <c r="BJ66" s="7">
        <f t="shared" si="36"/>
        <v>10.686861596698961</v>
      </c>
      <c r="BK66" s="7">
        <f t="shared" si="36"/>
        <v>10.614710800692754</v>
      </c>
      <c r="BL66" s="7">
        <f t="shared" ref="BL66:BL80" si="51">RADIANS($AB$9)+$AB$18*(AW66-AB$15)</f>
        <v>10.288441861971007</v>
      </c>
    </row>
    <row r="67" spans="1:64" ht="12.95" customHeight="1">
      <c r="A67" s="59" t="s">
        <v>326</v>
      </c>
      <c r="B67" s="59" t="s">
        <v>127</v>
      </c>
      <c r="C67" s="34">
        <v>25917.635999999999</v>
      </c>
      <c r="D67" s="34" t="s">
        <v>149</v>
      </c>
      <c r="E67" s="32">
        <f t="shared" si="12"/>
        <v>-21497.04238127479</v>
      </c>
      <c r="F67" s="1">
        <f t="shared" si="38"/>
        <v>-21497</v>
      </c>
      <c r="G67" s="1">
        <f t="shared" si="14"/>
        <v>-2.9483000002073823E-2</v>
      </c>
      <c r="H67" s="1">
        <f t="shared" si="39"/>
        <v>-2.9483000002073823E-2</v>
      </c>
      <c r="N67" s="2"/>
      <c r="O67" s="2"/>
      <c r="P67" s="2"/>
      <c r="Q67" s="5">
        <f t="shared" si="35"/>
        <v>10899.135999999999</v>
      </c>
      <c r="R67" s="1">
        <f t="shared" si="40"/>
        <v>0</v>
      </c>
      <c r="S67" s="100">
        <f t="shared" si="41"/>
        <v>0.2</v>
      </c>
      <c r="T67" s="1">
        <f t="shared" si="18"/>
        <v>0</v>
      </c>
      <c r="U67" s="5"/>
      <c r="V67" s="1">
        <f t="shared" si="42"/>
        <v>-2.9573158844653107E-2</v>
      </c>
      <c r="Z67" s="7">
        <f t="shared" si="20"/>
        <v>-21497</v>
      </c>
      <c r="AA67" s="102">
        <f t="shared" si="21"/>
        <v>-2.622554589929986E-2</v>
      </c>
      <c r="AB67" s="102">
        <f t="shared" si="22"/>
        <v>-2.9573158844653107E-2</v>
      </c>
      <c r="AC67" s="102">
        <f t="shared" si="23"/>
        <v>-2.9483000002073823E-2</v>
      </c>
      <c r="AD67" s="102">
        <f t="shared" si="24"/>
        <v>-3.2574541027739629E-3</v>
      </c>
      <c r="AE67" s="102">
        <f t="shared" si="25"/>
        <v>2.1222014463357848E-6</v>
      </c>
      <c r="AF67" s="7">
        <f t="shared" si="26"/>
        <v>-2.9483000002073823E-2</v>
      </c>
      <c r="AG67" s="103"/>
      <c r="AH67" s="7">
        <f t="shared" si="27"/>
        <v>9.0158842579284975E-5</v>
      </c>
      <c r="AI67" s="7">
        <f t="shared" si="28"/>
        <v>0.57830235702322985</v>
      </c>
      <c r="AJ67" s="7">
        <f t="shared" si="29"/>
        <v>8.3770600456092012E-2</v>
      </c>
      <c r="AK67" s="7">
        <f t="shared" si="30"/>
        <v>7.9750541216586562E-2</v>
      </c>
      <c r="AL67" s="7">
        <f t="shared" si="31"/>
        <v>-0.1869103712594998</v>
      </c>
      <c r="AM67" s="7">
        <f t="shared" si="32"/>
        <v>-9.3728214710810442E-2</v>
      </c>
      <c r="AN67" s="102">
        <f t="shared" si="43"/>
        <v>5.988718667477591</v>
      </c>
      <c r="AO67" s="102">
        <f t="shared" si="43"/>
        <v>5.9878892313915317</v>
      </c>
      <c r="AP67" s="102">
        <f t="shared" si="43"/>
        <v>5.9899086897281251</v>
      </c>
      <c r="AQ67" s="102">
        <f t="shared" si="43"/>
        <v>5.9849896699944827</v>
      </c>
      <c r="AR67" s="102">
        <f t="shared" si="43"/>
        <v>5.9969587539255276</v>
      </c>
      <c r="AS67" s="102">
        <f t="shared" si="43"/>
        <v>5.9677576445694918</v>
      </c>
      <c r="AT67" s="102">
        <f t="shared" si="43"/>
        <v>6.0385705473890114</v>
      </c>
      <c r="AU67" s="102">
        <f t="shared" si="34"/>
        <v>5.863819540603429</v>
      </c>
      <c r="AW67" s="7">
        <v>16000</v>
      </c>
      <c r="AX67" s="7">
        <f t="shared" si="44"/>
        <v>-3.2533508564375771E-2</v>
      </c>
      <c r="AY67" s="7">
        <f t="shared" si="45"/>
        <v>-8.4639473879211235E-3</v>
      </c>
      <c r="AZ67" s="7">
        <f t="shared" si="46"/>
        <v>-2.4069561176454646E-2</v>
      </c>
      <c r="BA67" s="7">
        <f t="shared" si="47"/>
        <v>0.87663167565522448</v>
      </c>
      <c r="BB67" s="7">
        <f t="shared" si="48"/>
        <v>-0.84600491427441005</v>
      </c>
      <c r="BC67" s="7">
        <f t="shared" si="49"/>
        <v>-1.279226391006963</v>
      </c>
      <c r="BD67" s="7">
        <f t="shared" si="50"/>
        <v>-0.74394276746070631</v>
      </c>
      <c r="BE67" s="7">
        <f t="shared" si="36"/>
        <v>10.83320175277002</v>
      </c>
      <c r="BF67" s="7">
        <f t="shared" si="36"/>
        <v>10.833201632219394</v>
      </c>
      <c r="BG67" s="7">
        <f t="shared" si="36"/>
        <v>10.833199894689026</v>
      </c>
      <c r="BH67" s="7">
        <f t="shared" si="36"/>
        <v>10.83317485321782</v>
      </c>
      <c r="BI67" s="7">
        <f t="shared" si="36"/>
        <v>10.832814377010674</v>
      </c>
      <c r="BJ67" s="7">
        <f t="shared" si="36"/>
        <v>10.827710258547528</v>
      </c>
      <c r="BK67" s="7">
        <f t="shared" si="36"/>
        <v>10.76726725286699</v>
      </c>
      <c r="BL67" s="7">
        <f t="shared" si="51"/>
        <v>10.40967435563809</v>
      </c>
    </row>
    <row r="68" spans="1:64" ht="12.95" customHeight="1">
      <c r="A68" s="59" t="s">
        <v>326</v>
      </c>
      <c r="B68" s="59" t="s">
        <v>127</v>
      </c>
      <c r="C68" s="34">
        <v>25918.34</v>
      </c>
      <c r="D68" s="34" t="s">
        <v>149</v>
      </c>
      <c r="E68" s="32">
        <f t="shared" si="12"/>
        <v>-21496.030394114376</v>
      </c>
      <c r="F68" s="1">
        <f t="shared" si="38"/>
        <v>-21496</v>
      </c>
      <c r="G68" s="1">
        <f t="shared" si="14"/>
        <v>-2.1144000002095709E-2</v>
      </c>
      <c r="H68" s="1">
        <f t="shared" si="39"/>
        <v>-2.1144000002095709E-2</v>
      </c>
      <c r="N68" s="2"/>
      <c r="O68" s="2"/>
      <c r="P68" s="2"/>
      <c r="Q68" s="5">
        <f t="shared" si="35"/>
        <v>10899.84</v>
      </c>
      <c r="R68" s="1">
        <f t="shared" si="40"/>
        <v>0</v>
      </c>
      <c r="S68" s="100">
        <f t="shared" si="41"/>
        <v>0.2</v>
      </c>
      <c r="T68" s="1">
        <f t="shared" si="18"/>
        <v>0</v>
      </c>
      <c r="U68" s="5"/>
      <c r="V68" s="1">
        <f t="shared" si="42"/>
        <v>-2.123624604509327E-2</v>
      </c>
      <c r="Z68" s="7">
        <f t="shared" si="20"/>
        <v>-21496</v>
      </c>
      <c r="AA68" s="102">
        <f t="shared" si="21"/>
        <v>-2.622414770666737E-2</v>
      </c>
      <c r="AB68" s="102">
        <f t="shared" si="22"/>
        <v>-2.123624604509327E-2</v>
      </c>
      <c r="AC68" s="102">
        <f t="shared" si="23"/>
        <v>-2.1144000002095709E-2</v>
      </c>
      <c r="AD68" s="102">
        <f t="shared" si="24"/>
        <v>5.0801477045716616E-3</v>
      </c>
      <c r="AE68" s="102">
        <f t="shared" si="25"/>
        <v>5.1615801400529449E-6</v>
      </c>
      <c r="AF68" s="7">
        <f t="shared" si="26"/>
        <v>-2.1144000002095709E-2</v>
      </c>
      <c r="AG68" s="103"/>
      <c r="AH68" s="7">
        <f t="shared" si="27"/>
        <v>9.2246042997560235E-5</v>
      </c>
      <c r="AI68" s="7">
        <f t="shared" si="28"/>
        <v>0.57829797059707178</v>
      </c>
      <c r="AJ68" s="7">
        <f t="shared" si="29"/>
        <v>8.3825416809527514E-2</v>
      </c>
      <c r="AK68" s="7">
        <f t="shared" si="30"/>
        <v>7.9727343577682283E-2</v>
      </c>
      <c r="AL68" s="7">
        <f t="shared" si="31"/>
        <v>-0.18685536142333761</v>
      </c>
      <c r="AM68" s="7">
        <f t="shared" si="32"/>
        <v>-9.3700468234145753E-2</v>
      </c>
      <c r="AN68" s="102">
        <f t="shared" si="43"/>
        <v>5.9888045850111284</v>
      </c>
      <c r="AO68" s="102">
        <f t="shared" si="43"/>
        <v>5.9879752392410017</v>
      </c>
      <c r="AP68" s="102">
        <f t="shared" si="43"/>
        <v>5.9899944251369837</v>
      </c>
      <c r="AQ68" s="102">
        <f t="shared" si="43"/>
        <v>5.9850761980637843</v>
      </c>
      <c r="AR68" s="102">
        <f t="shared" si="43"/>
        <v>5.9970430458232169</v>
      </c>
      <c r="AS68" s="102">
        <f t="shared" si="43"/>
        <v>5.9678481841802684</v>
      </c>
      <c r="AT68" s="102">
        <f t="shared" si="43"/>
        <v>6.0386442574502519</v>
      </c>
      <c r="AU68" s="102">
        <f t="shared" si="34"/>
        <v>5.863940773097096</v>
      </c>
      <c r="AW68" s="7">
        <v>17000</v>
      </c>
      <c r="AX68" s="7">
        <f t="shared" si="44"/>
        <v>-3.0253298543552038E-2</v>
      </c>
      <c r="AY68" s="7">
        <f t="shared" si="45"/>
        <v>-6.7916661765413458E-3</v>
      </c>
      <c r="AZ68" s="7">
        <f t="shared" si="46"/>
        <v>-2.3461632367010692E-2</v>
      </c>
      <c r="BA68" s="7">
        <f t="shared" si="47"/>
        <v>0.82852717480991978</v>
      </c>
      <c r="BB68" s="7">
        <f t="shared" si="48"/>
        <v>-0.77644126863371177</v>
      </c>
      <c r="BC68" s="7">
        <f t="shared" si="49"/>
        <v>-1.1597781827415616</v>
      </c>
      <c r="BD68" s="7">
        <f t="shared" si="50"/>
        <v>-0.65500994459738993</v>
      </c>
      <c r="BE68" s="7">
        <f t="shared" si="36"/>
        <v>10.959804844355485</v>
      </c>
      <c r="BF68" s="7">
        <f t="shared" si="36"/>
        <v>10.959804844292609</v>
      </c>
      <c r="BG68" s="7">
        <f t="shared" si="36"/>
        <v>10.959804840195838</v>
      </c>
      <c r="BH68" s="7">
        <f t="shared" si="36"/>
        <v>10.959804573271366</v>
      </c>
      <c r="BI68" s="7">
        <f t="shared" si="36"/>
        <v>10.959787186131964</v>
      </c>
      <c r="BJ68" s="7">
        <f t="shared" si="36"/>
        <v>10.958672244056107</v>
      </c>
      <c r="BK68" s="7">
        <f t="shared" si="36"/>
        <v>10.914574482538951</v>
      </c>
      <c r="BL68" s="7">
        <f t="shared" si="51"/>
        <v>10.530906849305175</v>
      </c>
    </row>
    <row r="69" spans="1:64" ht="12.95" customHeight="1">
      <c r="A69" s="59" t="s">
        <v>326</v>
      </c>
      <c r="B69" s="59" t="s">
        <v>127</v>
      </c>
      <c r="C69" s="34">
        <v>25925.303</v>
      </c>
      <c r="D69" s="34" t="s">
        <v>149</v>
      </c>
      <c r="E69" s="32">
        <f t="shared" si="12"/>
        <v>-21486.021208605918</v>
      </c>
      <c r="F69" s="1">
        <f t="shared" si="38"/>
        <v>-21486</v>
      </c>
      <c r="G69" s="1">
        <f t="shared" si="14"/>
        <v>-1.4754000003449619E-2</v>
      </c>
      <c r="H69" s="1">
        <f t="shared" si="39"/>
        <v>-1.4754000003449619E-2</v>
      </c>
      <c r="N69" s="2"/>
      <c r="O69" s="2"/>
      <c r="P69" s="2"/>
      <c r="Q69" s="5">
        <f t="shared" si="35"/>
        <v>10906.803</v>
      </c>
      <c r="R69" s="1">
        <f t="shared" si="40"/>
        <v>0</v>
      </c>
      <c r="S69" s="100">
        <f t="shared" si="41"/>
        <v>0.2</v>
      </c>
      <c r="T69" s="1">
        <f t="shared" si="18"/>
        <v>0</v>
      </c>
      <c r="U69" s="5"/>
      <c r="V69" s="1">
        <f t="shared" si="42"/>
        <v>-1.48671170949825E-2</v>
      </c>
      <c r="Z69" s="7">
        <f t="shared" si="20"/>
        <v>-21486</v>
      </c>
      <c r="AA69" s="102">
        <f t="shared" si="21"/>
        <v>-2.6210163318019963E-2</v>
      </c>
      <c r="AB69" s="102">
        <f t="shared" si="22"/>
        <v>-1.48671170949825E-2</v>
      </c>
      <c r="AC69" s="102">
        <f t="shared" si="23"/>
        <v>-1.4754000003449619E-2</v>
      </c>
      <c r="AD69" s="102">
        <f t="shared" si="24"/>
        <v>1.1456163314570344E-2</v>
      </c>
      <c r="AE69" s="102">
        <f t="shared" si="25"/>
        <v>2.6248735578021477E-5</v>
      </c>
      <c r="AF69" s="7">
        <f t="shared" si="26"/>
        <v>-1.4754000003449619E-2</v>
      </c>
      <c r="AG69" s="103"/>
      <c r="AH69" s="7">
        <f t="shared" si="27"/>
        <v>1.131170915328813E-4</v>
      </c>
      <c r="AI69" s="7">
        <f t="shared" si="28"/>
        <v>0.5782541802641693</v>
      </c>
      <c r="AJ69" s="7">
        <f t="shared" si="29"/>
        <v>8.4373519477059331E-2</v>
      </c>
      <c r="AK69" s="7">
        <f t="shared" si="30"/>
        <v>7.949537377642911E-2</v>
      </c>
      <c r="AL69" s="7">
        <f t="shared" si="31"/>
        <v>-0.18630531011751858</v>
      </c>
      <c r="AM69" s="7">
        <f t="shared" si="32"/>
        <v>-9.3423035059595871E-2</v>
      </c>
      <c r="AN69" s="102">
        <f t="shared" ref="AN69:AT84" si="52">$AU69+$AB$7*SIN(AO69)</f>
        <v>5.9896637226544005</v>
      </c>
      <c r="AO69" s="102">
        <f t="shared" si="52"/>
        <v>5.9888352859224252</v>
      </c>
      <c r="AP69" s="102">
        <f t="shared" si="52"/>
        <v>5.9908517347235213</v>
      </c>
      <c r="AQ69" s="102">
        <f t="shared" si="52"/>
        <v>5.9859414608165071</v>
      </c>
      <c r="AR69" s="102">
        <f t="shared" si="52"/>
        <v>5.9978858935159778</v>
      </c>
      <c r="AS69" s="102">
        <f t="shared" si="52"/>
        <v>5.9687536080336603</v>
      </c>
      <c r="AT69" s="102">
        <f t="shared" si="52"/>
        <v>6.0393812169559284</v>
      </c>
      <c r="AU69" s="102">
        <f t="shared" si="34"/>
        <v>5.8651530980337672</v>
      </c>
      <c r="AW69" s="7">
        <v>18000</v>
      </c>
      <c r="AX69" s="7">
        <f t="shared" si="44"/>
        <v>-2.7595870697508476E-2</v>
      </c>
      <c r="AY69" s="7">
        <f t="shared" si="45"/>
        <v>-5.0572400571525424E-3</v>
      </c>
      <c r="AZ69" s="7">
        <f t="shared" si="46"/>
        <v>-2.2538630640355935E-2</v>
      </c>
      <c r="BA69" s="7">
        <f t="shared" si="47"/>
        <v>0.78738576078799993</v>
      </c>
      <c r="BB69" s="7">
        <f t="shared" si="48"/>
        <v>-0.70449830352077925</v>
      </c>
      <c r="BC69" s="7">
        <f t="shared" si="49"/>
        <v>-1.0524952490784194</v>
      </c>
      <c r="BD69" s="7">
        <f t="shared" si="50"/>
        <v>-0.58088748556363368</v>
      </c>
      <c r="BE69" s="7">
        <f t="shared" si="36"/>
        <v>11.079790824102247</v>
      </c>
      <c r="BF69" s="7">
        <f t="shared" si="36"/>
        <v>11.079790825394534</v>
      </c>
      <c r="BG69" s="7">
        <f t="shared" si="36"/>
        <v>11.079790789597793</v>
      </c>
      <c r="BH69" s="7">
        <f t="shared" si="36"/>
        <v>11.079791781172274</v>
      </c>
      <c r="BI69" s="7">
        <f t="shared" si="36"/>
        <v>11.079764310120044</v>
      </c>
      <c r="BJ69" s="7">
        <f t="shared" si="36"/>
        <v>11.080522102818797</v>
      </c>
      <c r="BK69" s="7">
        <f t="shared" si="36"/>
        <v>11.056249730173871</v>
      </c>
      <c r="BL69" s="7">
        <f t="shared" si="51"/>
        <v>10.65213934297226</v>
      </c>
    </row>
    <row r="70" spans="1:64" ht="12.95" customHeight="1">
      <c r="A70" s="59" t="s">
        <v>326</v>
      </c>
      <c r="B70" s="59" t="s">
        <v>127</v>
      </c>
      <c r="C70" s="34">
        <v>25966.333999999999</v>
      </c>
      <c r="D70" s="34" t="s">
        <v>149</v>
      </c>
      <c r="E70" s="32">
        <f t="shared" si="12"/>
        <v>-21427.039894431342</v>
      </c>
      <c r="F70" s="1">
        <f t="shared" si="38"/>
        <v>-21427</v>
      </c>
      <c r="G70" s="1">
        <f t="shared" si="14"/>
        <v>-2.7753000002121553E-2</v>
      </c>
      <c r="H70" s="1">
        <f t="shared" si="39"/>
        <v>-2.7753000002121553E-2</v>
      </c>
      <c r="N70" s="2"/>
      <c r="O70" s="2"/>
      <c r="P70" s="2"/>
      <c r="Q70" s="5">
        <f t="shared" si="35"/>
        <v>10947.833999999999</v>
      </c>
      <c r="R70" s="1">
        <f t="shared" si="40"/>
        <v>0</v>
      </c>
      <c r="S70" s="100">
        <f t="shared" si="41"/>
        <v>0.2</v>
      </c>
      <c r="T70" s="1">
        <f t="shared" si="18"/>
        <v>0</v>
      </c>
      <c r="U70" s="5"/>
      <c r="V70" s="1">
        <f t="shared" si="42"/>
        <v>-2.7989220411213715E-2</v>
      </c>
      <c r="Z70" s="7">
        <f t="shared" si="20"/>
        <v>-21427</v>
      </c>
      <c r="AA70" s="102">
        <f t="shared" si="21"/>
        <v>-2.6127564797839092E-2</v>
      </c>
      <c r="AB70" s="102">
        <f t="shared" si="22"/>
        <v>-2.7989220411213715E-2</v>
      </c>
      <c r="AC70" s="102">
        <f t="shared" si="23"/>
        <v>-2.7753000002121553E-2</v>
      </c>
      <c r="AD70" s="102">
        <f t="shared" si="24"/>
        <v>-1.6254352042824605E-3</v>
      </c>
      <c r="AE70" s="102">
        <f t="shared" si="25"/>
        <v>5.2840792066415274E-7</v>
      </c>
      <c r="AF70" s="7">
        <f t="shared" si="26"/>
        <v>-2.7753000002121553E-2</v>
      </c>
      <c r="AG70" s="103"/>
      <c r="AH70" s="7">
        <f t="shared" si="27"/>
        <v>2.3622040909216003E-4</v>
      </c>
      <c r="AI70" s="7">
        <f t="shared" si="28"/>
        <v>0.57799855016162915</v>
      </c>
      <c r="AJ70" s="7">
        <f t="shared" si="29"/>
        <v>8.7605077658856542E-2</v>
      </c>
      <c r="AK70" s="7">
        <f t="shared" si="30"/>
        <v>7.8126994379759548E-2</v>
      </c>
      <c r="AL70" s="7">
        <f t="shared" si="31"/>
        <v>-0.18306173648756299</v>
      </c>
      <c r="AM70" s="7">
        <f t="shared" si="32"/>
        <v>-9.1787339904486578E-2</v>
      </c>
      <c r="AN70" s="102">
        <f t="shared" si="52"/>
        <v>5.9947312492321148</v>
      </c>
      <c r="AO70" s="102">
        <f t="shared" si="52"/>
        <v>5.9939083933370352</v>
      </c>
      <c r="AP70" s="102">
        <f t="shared" si="52"/>
        <v>5.9959082243657154</v>
      </c>
      <c r="AQ70" s="102">
        <f t="shared" si="52"/>
        <v>5.9910458545702374</v>
      </c>
      <c r="AR70" s="102">
        <f t="shared" si="52"/>
        <v>6.0028560715670265</v>
      </c>
      <c r="AS70" s="102">
        <f t="shared" si="52"/>
        <v>5.974096632452091</v>
      </c>
      <c r="AT70" s="102">
        <f t="shared" si="52"/>
        <v>6.0437240890163846</v>
      </c>
      <c r="AU70" s="102">
        <f t="shared" si="34"/>
        <v>5.8723058151601251</v>
      </c>
      <c r="AW70" s="7">
        <v>19000</v>
      </c>
      <c r="AX70" s="7">
        <f t="shared" si="44"/>
        <v>-2.4618110524016506E-2</v>
      </c>
      <c r="AY70" s="7">
        <f t="shared" si="45"/>
        <v>-3.2606690297547238E-3</v>
      </c>
      <c r="AZ70" s="7">
        <f t="shared" si="46"/>
        <v>-2.1357441494261782E-2</v>
      </c>
      <c r="BA70" s="7">
        <f t="shared" si="47"/>
        <v>0.75214286447440371</v>
      </c>
      <c r="BB70" s="7">
        <f t="shared" si="48"/>
        <v>-0.63215044969598833</v>
      </c>
      <c r="BC70" s="7">
        <f t="shared" si="49"/>
        <v>-0.95510466599721511</v>
      </c>
      <c r="BD70" s="7">
        <f t="shared" si="50"/>
        <v>-0.51750372531110833</v>
      </c>
      <c r="BE70" s="7">
        <f t="shared" si="36"/>
        <v>11.194113574258919</v>
      </c>
      <c r="BF70" s="7">
        <f t="shared" si="36"/>
        <v>11.194113584207265</v>
      </c>
      <c r="BG70" s="7">
        <f t="shared" si="36"/>
        <v>11.194113466682458</v>
      </c>
      <c r="BH70" s="7">
        <f t="shared" ref="BH70:BK80" si="53">$BL70+$AB$7*SIN(BI70)</f>
        <v>11.194114855057643</v>
      </c>
      <c r="BI70" s="7">
        <f t="shared" si="53"/>
        <v>11.194098452924354</v>
      </c>
      <c r="BJ70" s="7">
        <f t="shared" si="53"/>
        <v>11.194292140837856</v>
      </c>
      <c r="BK70" s="7">
        <f t="shared" si="53"/>
        <v>11.191992909934001</v>
      </c>
      <c r="BL70" s="7">
        <f t="shared" si="51"/>
        <v>10.773371836639344</v>
      </c>
    </row>
    <row r="71" spans="1:64" ht="12.95" customHeight="1">
      <c r="A71" s="59" t="s">
        <v>326</v>
      </c>
      <c r="B71" s="59" t="s">
        <v>127</v>
      </c>
      <c r="C71" s="34">
        <v>25975.383999999998</v>
      </c>
      <c r="D71" s="34" t="s">
        <v>149</v>
      </c>
      <c r="E71" s="32">
        <f t="shared" si="12"/>
        <v>-21414.030684485697</v>
      </c>
      <c r="F71" s="1">
        <f t="shared" si="38"/>
        <v>-21414</v>
      </c>
      <c r="G71" s="1">
        <f t="shared" si="14"/>
        <v>-2.1346000001358334E-2</v>
      </c>
      <c r="H71" s="1">
        <f t="shared" si="39"/>
        <v>-2.1346000001358334E-2</v>
      </c>
      <c r="N71" s="2"/>
      <c r="O71" s="2"/>
      <c r="P71" s="2"/>
      <c r="Q71" s="5">
        <f t="shared" si="35"/>
        <v>10956.883999999998</v>
      </c>
      <c r="R71" s="1">
        <f t="shared" si="40"/>
        <v>0</v>
      </c>
      <c r="S71" s="100">
        <f t="shared" si="41"/>
        <v>0.2</v>
      </c>
      <c r="T71" s="1">
        <f t="shared" si="18"/>
        <v>0</v>
      </c>
      <c r="U71" s="5"/>
      <c r="V71" s="1">
        <f t="shared" si="42"/>
        <v>-2.1609336488534074E-2</v>
      </c>
      <c r="Z71" s="7">
        <f t="shared" si="20"/>
        <v>-21414</v>
      </c>
      <c r="AA71" s="102">
        <f t="shared" si="21"/>
        <v>-2.61093444218016E-2</v>
      </c>
      <c r="AB71" s="102">
        <f t="shared" si="22"/>
        <v>-2.1609336488534074E-2</v>
      </c>
      <c r="AC71" s="102">
        <f t="shared" si="23"/>
        <v>-2.1346000001358334E-2</v>
      </c>
      <c r="AD71" s="102">
        <f t="shared" si="24"/>
        <v>4.7633444204432662E-3</v>
      </c>
      <c r="AE71" s="102">
        <f t="shared" si="25"/>
        <v>4.537890013553599E-6</v>
      </c>
      <c r="AF71" s="7">
        <f t="shared" si="26"/>
        <v>-2.1346000001358334E-2</v>
      </c>
      <c r="AG71" s="103"/>
      <c r="AH71" s="7">
        <f t="shared" si="27"/>
        <v>2.6333648717573907E-4</v>
      </c>
      <c r="AI71" s="7">
        <f t="shared" si="28"/>
        <v>0.5779428523728336</v>
      </c>
      <c r="AJ71" s="7">
        <f t="shared" si="29"/>
        <v>8.8316600511015392E-2</v>
      </c>
      <c r="AK71" s="7">
        <f t="shared" si="30"/>
        <v>7.782554242228075E-2</v>
      </c>
      <c r="AL71" s="7">
        <f t="shared" si="31"/>
        <v>-0.18234744497849734</v>
      </c>
      <c r="AM71" s="7">
        <f t="shared" si="32"/>
        <v>-9.1427197017752107E-2</v>
      </c>
      <c r="AN71" s="102">
        <f t="shared" si="52"/>
        <v>5.9958475068680057</v>
      </c>
      <c r="AO71" s="102">
        <f t="shared" si="52"/>
        <v>5.9950259306376976</v>
      </c>
      <c r="AP71" s="102">
        <f t="shared" si="52"/>
        <v>5.997021992506772</v>
      </c>
      <c r="AQ71" s="102">
        <f t="shared" si="52"/>
        <v>5.9921704025577434</v>
      </c>
      <c r="AR71" s="102">
        <f t="shared" si="52"/>
        <v>6.0039505963959776</v>
      </c>
      <c r="AS71" s="102">
        <f t="shared" si="52"/>
        <v>5.9752741435140742</v>
      </c>
      <c r="AT71" s="102">
        <f t="shared" si="52"/>
        <v>6.0446798089291844</v>
      </c>
      <c r="AU71" s="102">
        <f t="shared" si="34"/>
        <v>5.8738818375777972</v>
      </c>
      <c r="AW71" s="7">
        <v>20000</v>
      </c>
      <c r="AX71" s="7">
        <f t="shared" si="44"/>
        <v>-2.1366822931216393E-2</v>
      </c>
      <c r="AY71" s="7">
        <f t="shared" si="45"/>
        <v>-1.4019530943478846E-3</v>
      </c>
      <c r="AZ71" s="7">
        <f t="shared" si="46"/>
        <v>-1.9964869836868508E-2</v>
      </c>
      <c r="BA71" s="7">
        <f t="shared" si="47"/>
        <v>0.72188793704894061</v>
      </c>
      <c r="BB71" s="7">
        <f t="shared" si="48"/>
        <v>-0.56053871841735947</v>
      </c>
      <c r="BC71" s="7">
        <f t="shared" si="49"/>
        <v>-0.86581544156161994</v>
      </c>
      <c r="BD71" s="7">
        <f t="shared" si="50"/>
        <v>-0.46214504396904804</v>
      </c>
      <c r="BE71" s="7">
        <f t="shared" ref="BE71:BG80" si="54">$BL71+$AB$7*SIN(BF71)</f>
        <v>11.30358010014953</v>
      </c>
      <c r="BF71" s="7">
        <f t="shared" si="54"/>
        <v>11.303579322455535</v>
      </c>
      <c r="BG71" s="7">
        <f t="shared" si="54"/>
        <v>11.303585299734154</v>
      </c>
      <c r="BH71" s="7">
        <f t="shared" si="53"/>
        <v>11.303539356079831</v>
      </c>
      <c r="BI71" s="7">
        <f t="shared" si="53"/>
        <v>11.303892326285531</v>
      </c>
      <c r="BJ71" s="7">
        <f t="shared" si="53"/>
        <v>11.301170438518181</v>
      </c>
      <c r="BK71" s="7">
        <f t="shared" si="53"/>
        <v>11.321591014736283</v>
      </c>
      <c r="BL71" s="7">
        <f t="shared" si="51"/>
        <v>10.894604330306429</v>
      </c>
    </row>
    <row r="72" spans="1:64" ht="12.95" customHeight="1">
      <c r="A72" s="59" t="s">
        <v>326</v>
      </c>
      <c r="B72" s="59" t="s">
        <v>127</v>
      </c>
      <c r="C72" s="34">
        <v>26000.417000000001</v>
      </c>
      <c r="D72" s="34" t="s">
        <v>149</v>
      </c>
      <c r="E72" s="32">
        <f t="shared" si="12"/>
        <v>-21378.046203538794</v>
      </c>
      <c r="F72" s="1">
        <f t="shared" si="38"/>
        <v>-21378</v>
      </c>
      <c r="G72" s="1">
        <f t="shared" si="14"/>
        <v>-3.2142000000021653E-2</v>
      </c>
      <c r="H72" s="1">
        <f t="shared" si="39"/>
        <v>-3.2142000000021653E-2</v>
      </c>
      <c r="N72" s="2"/>
      <c r="O72" s="2"/>
      <c r="P72" s="2"/>
      <c r="Q72" s="5">
        <f t="shared" si="35"/>
        <v>10981.917000000001</v>
      </c>
      <c r="R72" s="1">
        <f t="shared" si="40"/>
        <v>0</v>
      </c>
      <c r="S72" s="100">
        <f t="shared" si="41"/>
        <v>0.2</v>
      </c>
      <c r="T72" s="1">
        <f t="shared" si="18"/>
        <v>0</v>
      </c>
      <c r="U72" s="5"/>
      <c r="V72" s="1">
        <f t="shared" si="42"/>
        <v>-3.2480411034671627E-2</v>
      </c>
      <c r="Z72" s="7">
        <f t="shared" si="20"/>
        <v>-21378</v>
      </c>
      <c r="AA72" s="102">
        <f t="shared" si="21"/>
        <v>-2.6058849314338446E-2</v>
      </c>
      <c r="AB72" s="102">
        <f t="shared" si="22"/>
        <v>-3.2480411034671627E-2</v>
      </c>
      <c r="AC72" s="102">
        <f t="shared" si="23"/>
        <v>-3.2142000000021653E-2</v>
      </c>
      <c r="AD72" s="102">
        <f t="shared" si="24"/>
        <v>-6.0831506856832071E-3</v>
      </c>
      <c r="AE72" s="102">
        <f t="shared" si="25"/>
        <v>7.4009444529456153E-6</v>
      </c>
      <c r="AF72" s="7">
        <f t="shared" si="26"/>
        <v>-3.2142000000021653E-2</v>
      </c>
      <c r="AG72" s="103"/>
      <c r="AH72" s="7">
        <f t="shared" si="27"/>
        <v>3.38411034649975E-4</v>
      </c>
      <c r="AI72" s="7">
        <f t="shared" si="28"/>
        <v>0.57778979282934917</v>
      </c>
      <c r="AJ72" s="7">
        <f t="shared" si="29"/>
        <v>9.0286003556245137E-2</v>
      </c>
      <c r="AK72" s="7">
        <f t="shared" si="30"/>
        <v>7.6990855803907202E-2</v>
      </c>
      <c r="AL72" s="7">
        <f t="shared" si="31"/>
        <v>-0.18037014160017689</v>
      </c>
      <c r="AM72" s="7">
        <f t="shared" si="32"/>
        <v>-9.0430371033977941E-2</v>
      </c>
      <c r="AN72" s="102">
        <f t="shared" si="52"/>
        <v>5.9989380925916702</v>
      </c>
      <c r="AO72" s="102">
        <f t="shared" si="52"/>
        <v>5.998120154186064</v>
      </c>
      <c r="AP72" s="102">
        <f t="shared" si="52"/>
        <v>6.0001055760874378</v>
      </c>
      <c r="AQ72" s="102">
        <f t="shared" si="52"/>
        <v>5.9952842596602567</v>
      </c>
      <c r="AR72" s="102">
        <f t="shared" si="52"/>
        <v>6.0069804690573854</v>
      </c>
      <c r="AS72" s="102">
        <f t="shared" si="52"/>
        <v>5.9785353830889729</v>
      </c>
      <c r="AT72" s="102">
        <f t="shared" si="52"/>
        <v>6.0473242086050103</v>
      </c>
      <c r="AU72" s="102">
        <f t="shared" si="34"/>
        <v>5.8782462073498127</v>
      </c>
      <c r="AW72" s="7">
        <v>21000</v>
      </c>
      <c r="AX72" s="7">
        <f t="shared" si="44"/>
        <v>-1.7880734140732032E-2</v>
      </c>
      <c r="AY72" s="7">
        <f t="shared" si="45"/>
        <v>5.1890774906797332E-4</v>
      </c>
      <c r="AZ72" s="7">
        <f t="shared" si="46"/>
        <v>-1.8399641889800006E-2</v>
      </c>
      <c r="BA72" s="7">
        <f t="shared" si="47"/>
        <v>0.69586465758556981</v>
      </c>
      <c r="BB72" s="7">
        <f t="shared" si="48"/>
        <v>-0.4902936853802794</v>
      </c>
      <c r="BC72" s="7">
        <f t="shared" si="49"/>
        <v>-0.78320594654769515</v>
      </c>
      <c r="BD72" s="7">
        <f t="shared" si="50"/>
        <v>-0.41292997373884593</v>
      </c>
      <c r="BE72" s="7">
        <f t="shared" si="54"/>
        <v>11.408874335473367</v>
      </c>
      <c r="BF72" s="7">
        <f t="shared" si="54"/>
        <v>11.408867684261519</v>
      </c>
      <c r="BG72" s="7">
        <f t="shared" si="54"/>
        <v>11.408906269946741</v>
      </c>
      <c r="BH72" s="7">
        <f t="shared" si="53"/>
        <v>11.408682375451653</v>
      </c>
      <c r="BI72" s="7">
        <f t="shared" si="53"/>
        <v>11.409979940988361</v>
      </c>
      <c r="BJ72" s="7">
        <f t="shared" si="53"/>
        <v>11.402405799798727</v>
      </c>
      <c r="BK72" s="7">
        <f t="shared" si="53"/>
        <v>11.444921243052617</v>
      </c>
      <c r="BL72" s="7">
        <f t="shared" si="51"/>
        <v>11.015836823973514</v>
      </c>
    </row>
    <row r="73" spans="1:64" ht="12.95" customHeight="1">
      <c r="A73" s="59" t="s">
        <v>326</v>
      </c>
      <c r="B73" s="59" t="s">
        <v>127</v>
      </c>
      <c r="C73" s="34">
        <v>26219.544000000002</v>
      </c>
      <c r="D73" s="34" t="s">
        <v>149</v>
      </c>
      <c r="E73" s="32">
        <f t="shared" si="12"/>
        <v>-21063.055137487943</v>
      </c>
      <c r="F73" s="1">
        <f t="shared" si="38"/>
        <v>-21063</v>
      </c>
      <c r="G73" s="1">
        <f t="shared" si="14"/>
        <v>-3.8356999997631647E-2</v>
      </c>
      <c r="H73" s="1">
        <f t="shared" si="39"/>
        <v>-3.8356999997631647E-2</v>
      </c>
      <c r="N73" s="2"/>
      <c r="O73" s="2"/>
      <c r="P73" s="2"/>
      <c r="Q73" s="5">
        <f t="shared" si="35"/>
        <v>11201.044000000002</v>
      </c>
      <c r="R73" s="1">
        <f t="shared" si="40"/>
        <v>0</v>
      </c>
      <c r="S73" s="100">
        <f t="shared" si="41"/>
        <v>0.2</v>
      </c>
      <c r="T73" s="1">
        <f t="shared" si="18"/>
        <v>0</v>
      </c>
      <c r="U73" s="5"/>
      <c r="V73" s="1">
        <f t="shared" si="42"/>
        <v>-3.9351232203957011E-2</v>
      </c>
      <c r="Z73" s="7">
        <f t="shared" si="20"/>
        <v>-21063</v>
      </c>
      <c r="AA73" s="102">
        <f t="shared" si="21"/>
        <v>-2.5614662716883004E-2</v>
      </c>
      <c r="AB73" s="102">
        <f t="shared" si="22"/>
        <v>-3.9351232203957011E-2</v>
      </c>
      <c r="AC73" s="102">
        <f t="shared" si="23"/>
        <v>-3.8356999997631647E-2</v>
      </c>
      <c r="AD73" s="102">
        <f t="shared" si="24"/>
        <v>-1.2742337280748642E-2</v>
      </c>
      <c r="AE73" s="102">
        <f t="shared" si="25"/>
        <v>3.2473431875271343E-5</v>
      </c>
      <c r="AF73" s="7">
        <f t="shared" si="26"/>
        <v>-3.8356999997631647E-2</v>
      </c>
      <c r="AG73" s="103"/>
      <c r="AH73" s="7">
        <f t="shared" si="27"/>
        <v>9.942322063253618E-4</v>
      </c>
      <c r="AI73" s="7">
        <f t="shared" si="28"/>
        <v>0.5765240871580577</v>
      </c>
      <c r="AJ73" s="7">
        <f t="shared" si="29"/>
        <v>0.10745832458559865</v>
      </c>
      <c r="AK73" s="7">
        <f t="shared" si="30"/>
        <v>6.9693630693095462E-2</v>
      </c>
      <c r="AL73" s="7">
        <f t="shared" si="31"/>
        <v>-0.16311304386635675</v>
      </c>
      <c r="AM73" s="7">
        <f t="shared" si="32"/>
        <v>-8.1737827813348138E-2</v>
      </c>
      <c r="AN73" s="102">
        <f t="shared" si="52"/>
        <v>6.0259451129666441</v>
      </c>
      <c r="AO73" s="102">
        <f t="shared" si="52"/>
        <v>6.0251648759815648</v>
      </c>
      <c r="AP73" s="102">
        <f t="shared" si="52"/>
        <v>6.0270446557246222</v>
      </c>
      <c r="AQ73" s="102">
        <f t="shared" si="52"/>
        <v>6.0225142256472317</v>
      </c>
      <c r="AR73" s="102">
        <f t="shared" si="52"/>
        <v>6.0334238527614295</v>
      </c>
      <c r="AS73" s="102">
        <f t="shared" si="52"/>
        <v>6.0070982721973154</v>
      </c>
      <c r="AT73" s="102">
        <f t="shared" si="52"/>
        <v>6.0703289574333885</v>
      </c>
      <c r="AU73" s="102">
        <f t="shared" si="34"/>
        <v>5.9164344428549436</v>
      </c>
      <c r="AW73" s="7">
        <v>22000</v>
      </c>
      <c r="AX73" s="7">
        <f t="shared" si="44"/>
        <v>-1.4192140679153382E-2</v>
      </c>
      <c r="AY73" s="7">
        <f t="shared" si="45"/>
        <v>2.50191350049285E-3</v>
      </c>
      <c r="AZ73" s="7">
        <f t="shared" si="46"/>
        <v>-1.6694054179646232E-2</v>
      </c>
      <c r="BA73" s="7">
        <f t="shared" si="47"/>
        <v>0.67345339014665706</v>
      </c>
      <c r="BB73" s="7">
        <f t="shared" si="48"/>
        <v>-0.42173384297661487</v>
      </c>
      <c r="BC73" s="7">
        <f t="shared" si="49"/>
        <v>-0.70613594593526263</v>
      </c>
      <c r="BD73" s="7">
        <f t="shared" si="50"/>
        <v>-0.36850917123833726</v>
      </c>
      <c r="BE73" s="7">
        <f t="shared" si="54"/>
        <v>11.510579656041692</v>
      </c>
      <c r="BF73" s="7">
        <f t="shared" si="54"/>
        <v>11.510552437381291</v>
      </c>
      <c r="BG73" s="7">
        <f t="shared" si="54"/>
        <v>11.510681192719751</v>
      </c>
      <c r="BH73" s="7">
        <f t="shared" si="53"/>
        <v>11.5100718688765</v>
      </c>
      <c r="BI73" s="7">
        <f t="shared" si="53"/>
        <v>11.512949675410219</v>
      </c>
      <c r="BJ73" s="7">
        <f t="shared" si="53"/>
        <v>11.499226427475472</v>
      </c>
      <c r="BK73" s="7">
        <f t="shared" si="53"/>
        <v>11.561952801553465</v>
      </c>
      <c r="BL73" s="7">
        <f t="shared" si="51"/>
        <v>11.137069317640597</v>
      </c>
    </row>
    <row r="74" spans="1:64" ht="12.95" customHeight="1">
      <c r="A74" s="59" t="s">
        <v>326</v>
      </c>
      <c r="B74" s="59" t="s">
        <v>127</v>
      </c>
      <c r="C74" s="34">
        <v>26295.373</v>
      </c>
      <c r="D74" s="34" t="s">
        <v>149</v>
      </c>
      <c r="E74" s="32">
        <f t="shared" si="12"/>
        <v>-20954.05233296103</v>
      </c>
      <c r="F74" s="1">
        <f t="shared" si="38"/>
        <v>-20954</v>
      </c>
      <c r="G74" s="1">
        <f t="shared" si="14"/>
        <v>-3.640599999926053E-2</v>
      </c>
      <c r="H74" s="1">
        <f t="shared" si="39"/>
        <v>-3.640599999926053E-2</v>
      </c>
      <c r="N74" s="2"/>
      <c r="O74" s="2"/>
      <c r="P74" s="2"/>
      <c r="Q74" s="5">
        <f t="shared" si="35"/>
        <v>11276.873</v>
      </c>
      <c r="R74" s="1">
        <f t="shared" si="40"/>
        <v>0</v>
      </c>
      <c r="S74" s="100">
        <f t="shared" si="41"/>
        <v>0.2</v>
      </c>
      <c r="T74" s="1">
        <f t="shared" si="18"/>
        <v>0</v>
      </c>
      <c r="U74" s="5"/>
      <c r="V74" s="1">
        <f t="shared" si="42"/>
        <v>-3.7626678481347577E-2</v>
      </c>
      <c r="Z74" s="7">
        <f t="shared" si="20"/>
        <v>-20954</v>
      </c>
      <c r="AA74" s="102">
        <f t="shared" si="21"/>
        <v>-2.5460012677825061E-2</v>
      </c>
      <c r="AB74" s="102">
        <f t="shared" si="22"/>
        <v>-3.7626678481347577E-2</v>
      </c>
      <c r="AC74" s="102">
        <f t="shared" si="23"/>
        <v>-3.640599999926053E-2</v>
      </c>
      <c r="AD74" s="102">
        <f t="shared" si="24"/>
        <v>-1.0945987321435469E-2</v>
      </c>
      <c r="AE74" s="102">
        <f t="shared" si="25"/>
        <v>2.3962927688205211E-5</v>
      </c>
      <c r="AF74" s="7">
        <f t="shared" si="26"/>
        <v>-3.640599999926053E-2</v>
      </c>
      <c r="AG74" s="103"/>
      <c r="AH74" s="7">
        <f t="shared" si="27"/>
        <v>1.2206784820870445E-3</v>
      </c>
      <c r="AI74" s="7">
        <f t="shared" si="28"/>
        <v>0.57611664674714014</v>
      </c>
      <c r="AJ74" s="7">
        <f t="shared" si="29"/>
        <v>0.11337580672543866</v>
      </c>
      <c r="AK74" s="7">
        <f t="shared" si="30"/>
        <v>6.7171078237684589E-2</v>
      </c>
      <c r="AL74" s="7">
        <f t="shared" si="31"/>
        <v>-0.15715914661277627</v>
      </c>
      <c r="AM74" s="7">
        <f t="shared" si="32"/>
        <v>-7.8741710169458662E-2</v>
      </c>
      <c r="AN74" s="102">
        <f t="shared" si="52"/>
        <v>6.0352762183483</v>
      </c>
      <c r="AO74" s="102">
        <f t="shared" si="52"/>
        <v>6.0345114565600797</v>
      </c>
      <c r="AP74" s="102">
        <f t="shared" si="52"/>
        <v>6.0363495263680171</v>
      </c>
      <c r="AQ74" s="102">
        <f t="shared" si="52"/>
        <v>6.0319303607933552</v>
      </c>
      <c r="AR74" s="102">
        <f t="shared" si="52"/>
        <v>6.0425468322950842</v>
      </c>
      <c r="AS74" s="102">
        <f t="shared" si="52"/>
        <v>6.0169929415268664</v>
      </c>
      <c r="AT74" s="102">
        <f t="shared" si="52"/>
        <v>6.0782359366369674</v>
      </c>
      <c r="AU74" s="102">
        <f t="shared" si="34"/>
        <v>5.9296487846646562</v>
      </c>
      <c r="AW74" s="7">
        <v>23000</v>
      </c>
      <c r="AX74" s="7">
        <f t="shared" si="44"/>
        <v>-1.0328234000363173E-2</v>
      </c>
      <c r="AY74" s="7">
        <f t="shared" si="45"/>
        <v>4.5470641599267437E-3</v>
      </c>
      <c r="AZ74" s="7">
        <f t="shared" si="46"/>
        <v>-1.4875298160289917E-2</v>
      </c>
      <c r="BA74" s="7">
        <f t="shared" si="47"/>
        <v>0.65414965337851783</v>
      </c>
      <c r="BB74" s="7">
        <f t="shared" si="48"/>
        <v>-0.35498768754832416</v>
      </c>
      <c r="BC74" s="7">
        <f t="shared" si="49"/>
        <v>-0.63368015632318897</v>
      </c>
      <c r="BD74" s="7">
        <f t="shared" si="50"/>
        <v>-0.3278861209807839</v>
      </c>
      <c r="BE74" s="7">
        <f t="shared" si="54"/>
        <v>11.60919773293881</v>
      </c>
      <c r="BF74" s="7">
        <f t="shared" si="54"/>
        <v>11.609122137211518</v>
      </c>
      <c r="BG74" s="7">
        <f t="shared" si="54"/>
        <v>11.609427995765461</v>
      </c>
      <c r="BH74" s="7">
        <f t="shared" si="53"/>
        <v>11.608189679393597</v>
      </c>
      <c r="BI74" s="7">
        <f t="shared" si="53"/>
        <v>11.6131898472331</v>
      </c>
      <c r="BJ74" s="7">
        <f t="shared" si="53"/>
        <v>11.592776196516347</v>
      </c>
      <c r="BK74" s="7">
        <f t="shared" si="53"/>
        <v>11.672747357133156</v>
      </c>
      <c r="BL74" s="7">
        <f t="shared" si="51"/>
        <v>11.258301811307682</v>
      </c>
    </row>
    <row r="75" spans="1:64" ht="12.95" customHeight="1">
      <c r="A75" s="59" t="s">
        <v>201</v>
      </c>
      <c r="B75" s="59" t="s">
        <v>127</v>
      </c>
      <c r="C75" s="34">
        <v>26613.991999999998</v>
      </c>
      <c r="D75" s="34" t="s">
        <v>149</v>
      </c>
      <c r="E75" s="32">
        <f t="shared" si="12"/>
        <v>-20496.043331450237</v>
      </c>
      <c r="F75" s="1">
        <f t="shared" si="38"/>
        <v>-20496</v>
      </c>
      <c r="G75" s="1">
        <f t="shared" si="14"/>
        <v>-3.014400000392925E-2</v>
      </c>
      <c r="H75" s="1">
        <f t="shared" si="39"/>
        <v>-3.014400000392925E-2</v>
      </c>
      <c r="N75" s="2"/>
      <c r="O75" s="2"/>
      <c r="P75" s="2"/>
      <c r="Q75" s="5">
        <f t="shared" si="35"/>
        <v>11595.491999999998</v>
      </c>
      <c r="R75" s="1">
        <f t="shared" si="40"/>
        <v>0</v>
      </c>
      <c r="S75" s="100">
        <f t="shared" si="41"/>
        <v>0.2</v>
      </c>
      <c r="T75" s="1">
        <f t="shared" si="18"/>
        <v>0</v>
      </c>
      <c r="U75" s="5"/>
      <c r="V75" s="1">
        <f t="shared" si="42"/>
        <v>-3.2313031669204975E-2</v>
      </c>
      <c r="Z75" s="7">
        <f t="shared" si="20"/>
        <v>-20496</v>
      </c>
      <c r="AA75" s="102">
        <f t="shared" si="21"/>
        <v>-2.4805266343715604E-2</v>
      </c>
      <c r="AB75" s="102">
        <f t="shared" si="22"/>
        <v>-3.2313031669204975E-2</v>
      </c>
      <c r="AC75" s="102">
        <f t="shared" si="23"/>
        <v>-3.014400000392925E-2</v>
      </c>
      <c r="AD75" s="102">
        <f t="shared" si="24"/>
        <v>-5.3387336602136459E-3</v>
      </c>
      <c r="AE75" s="102">
        <f t="shared" si="25"/>
        <v>5.7004154189396385E-6</v>
      </c>
      <c r="AF75" s="7">
        <f t="shared" si="26"/>
        <v>-3.014400000392925E-2</v>
      </c>
      <c r="AG75" s="103"/>
      <c r="AH75" s="7">
        <f t="shared" si="27"/>
        <v>2.1690316652757248E-3</v>
      </c>
      <c r="AI75" s="7">
        <f t="shared" si="28"/>
        <v>0.57457406823987478</v>
      </c>
      <c r="AJ75" s="7">
        <f t="shared" si="29"/>
        <v>0.13810539311492995</v>
      </c>
      <c r="AK75" s="7">
        <f t="shared" si="30"/>
        <v>5.6584693182266256E-2</v>
      </c>
      <c r="AL75" s="7">
        <f t="shared" si="31"/>
        <v>-0.13223103849267298</v>
      </c>
      <c r="AM75" s="7">
        <f t="shared" si="32"/>
        <v>-6.6212024072097059E-2</v>
      </c>
      <c r="AN75" s="102">
        <f t="shared" si="52"/>
        <v>6.074411848611696</v>
      </c>
      <c r="AO75" s="102">
        <f t="shared" si="52"/>
        <v>6.0737253158878444</v>
      </c>
      <c r="AP75" s="102">
        <f t="shared" si="52"/>
        <v>6.0753604431368391</v>
      </c>
      <c r="AQ75" s="102">
        <f t="shared" si="52"/>
        <v>6.0714650948067899</v>
      </c>
      <c r="AR75" s="102">
        <f t="shared" si="52"/>
        <v>6.0807396966410101</v>
      </c>
      <c r="AS75" s="102">
        <f t="shared" si="52"/>
        <v>6.0586267511006993</v>
      </c>
      <c r="AT75" s="102">
        <f t="shared" si="52"/>
        <v>6.1111870964307267</v>
      </c>
      <c r="AU75" s="102">
        <f t="shared" si="34"/>
        <v>5.985173266764181</v>
      </c>
      <c r="AW75" s="7">
        <v>24000</v>
      </c>
      <c r="AX75" s="7">
        <f t="shared" si="44"/>
        <v>-6.3121726301581822E-3</v>
      </c>
      <c r="AY75" s="7">
        <f t="shared" si="45"/>
        <v>6.6543597273696579E-3</v>
      </c>
      <c r="AZ75" s="7">
        <f t="shared" si="46"/>
        <v>-1.296653235752784E-2</v>
      </c>
      <c r="BA75" s="7">
        <f t="shared" si="47"/>
        <v>0.63754393616102667</v>
      </c>
      <c r="BB75" s="7">
        <f t="shared" si="48"/>
        <v>-0.29006976501409487</v>
      </c>
      <c r="BC75" s="7">
        <f t="shared" si="49"/>
        <v>-0.56507899552594321</v>
      </c>
      <c r="BD75" s="7">
        <f t="shared" si="50"/>
        <v>-0.29030582337977107</v>
      </c>
      <c r="BE75" s="7">
        <f t="shared" si="54"/>
        <v>11.705163007380635</v>
      </c>
      <c r="BF75" s="7">
        <f t="shared" si="54"/>
        <v>11.704999917259874</v>
      </c>
      <c r="BG75" s="7">
        <f t="shared" si="54"/>
        <v>11.705583096183439</v>
      </c>
      <c r="BH75" s="7">
        <f t="shared" si="53"/>
        <v>11.703495932427129</v>
      </c>
      <c r="BI75" s="7">
        <f t="shared" si="53"/>
        <v>11.71094254913841</v>
      </c>
      <c r="BJ75" s="7">
        <f t="shared" si="53"/>
        <v>11.684069720421791</v>
      </c>
      <c r="BK75" s="7">
        <f t="shared" si="53"/>
        <v>11.777458131681469</v>
      </c>
      <c r="BL75" s="7">
        <f t="shared" si="51"/>
        <v>11.379534304974765</v>
      </c>
    </row>
    <row r="76" spans="1:64" ht="12.95" customHeight="1">
      <c r="A76" s="59" t="s">
        <v>277</v>
      </c>
      <c r="B76" s="59" t="s">
        <v>140</v>
      </c>
      <c r="C76" s="34">
        <v>26620.594000000001</v>
      </c>
      <c r="D76" s="34" t="s">
        <v>149</v>
      </c>
      <c r="E76" s="32">
        <f t="shared" si="12"/>
        <v>-20486.553076857839</v>
      </c>
      <c r="F76" s="1">
        <f t="shared" si="38"/>
        <v>-20486.5</v>
      </c>
      <c r="G76" s="1">
        <f t="shared" si="14"/>
        <v>-3.6923499999829801E-2</v>
      </c>
      <c r="H76" s="1">
        <f t="shared" si="39"/>
        <v>-3.6923499999829801E-2</v>
      </c>
      <c r="N76" s="2"/>
      <c r="O76" s="2"/>
      <c r="P76" s="2"/>
      <c r="Q76" s="5">
        <f t="shared" si="35"/>
        <v>11602.094000000001</v>
      </c>
      <c r="R76" s="1">
        <f t="shared" si="40"/>
        <v>0</v>
      </c>
      <c r="S76" s="100">
        <f t="shared" si="41"/>
        <v>0.2</v>
      </c>
      <c r="T76" s="1">
        <f t="shared" si="18"/>
        <v>0</v>
      </c>
      <c r="U76" s="5"/>
      <c r="V76" s="1">
        <f t="shared" si="42"/>
        <v>-3.911214478603809E-2</v>
      </c>
      <c r="Z76" s="7">
        <f t="shared" si="20"/>
        <v>-20486.5</v>
      </c>
      <c r="AA76" s="102">
        <f t="shared" si="21"/>
        <v>-2.4791605320644623E-2</v>
      </c>
      <c r="AB76" s="102">
        <f t="shared" si="22"/>
        <v>-3.911214478603809E-2</v>
      </c>
      <c r="AC76" s="102">
        <f t="shared" si="23"/>
        <v>-3.6923499999829801E-2</v>
      </c>
      <c r="AD76" s="102">
        <f t="shared" si="24"/>
        <v>-1.2131894679185178E-2</v>
      </c>
      <c r="AE76" s="102">
        <f t="shared" si="25"/>
        <v>2.9436573701368327E-5</v>
      </c>
      <c r="AF76" s="7">
        <f t="shared" si="26"/>
        <v>-3.6923499999829801E-2</v>
      </c>
      <c r="AG76" s="103"/>
      <c r="AH76" s="7">
        <f t="shared" si="27"/>
        <v>2.1886447862082864E-3</v>
      </c>
      <c r="AI76" s="7">
        <f t="shared" si="28"/>
        <v>0.57454494687990665</v>
      </c>
      <c r="AJ76" s="7">
        <f t="shared" si="29"/>
        <v>0.13861608394843428</v>
      </c>
      <c r="AK76" s="7">
        <f t="shared" si="30"/>
        <v>5.6365314609966043E-2</v>
      </c>
      <c r="AL76" s="7">
        <f t="shared" si="31"/>
        <v>-0.13171538807542896</v>
      </c>
      <c r="AM76" s="7">
        <f t="shared" si="32"/>
        <v>-6.5953072964325996E-2</v>
      </c>
      <c r="AN76" s="102">
        <f t="shared" si="52"/>
        <v>6.0752224645340434</v>
      </c>
      <c r="AO76" s="102">
        <f t="shared" si="52"/>
        <v>6.0745377733805865</v>
      </c>
      <c r="AP76" s="102">
        <f t="shared" si="52"/>
        <v>6.076168235401493</v>
      </c>
      <c r="AQ76" s="102">
        <f t="shared" si="52"/>
        <v>6.0722846725078137</v>
      </c>
      <c r="AR76" s="102">
        <f t="shared" si="52"/>
        <v>6.0815296535569043</v>
      </c>
      <c r="AS76" s="102">
        <f t="shared" si="52"/>
        <v>6.0594912793947673</v>
      </c>
      <c r="AT76" s="102">
        <f t="shared" si="52"/>
        <v>6.1118662268396982</v>
      </c>
      <c r="AU76" s="102">
        <f t="shared" si="34"/>
        <v>5.9863249754540178</v>
      </c>
      <c r="AW76" s="7">
        <v>25000</v>
      </c>
      <c r="AX76" s="7">
        <f t="shared" si="44"/>
        <v>-2.1639611515494664E-3</v>
      </c>
      <c r="AY76" s="7">
        <f t="shared" si="45"/>
        <v>8.8238002028215926E-3</v>
      </c>
      <c r="AZ76" s="7">
        <f t="shared" si="46"/>
        <v>-1.0987761354371059E-2</v>
      </c>
      <c r="BA76" s="7">
        <f t="shared" si="47"/>
        <v>0.62330441109801638</v>
      </c>
      <c r="BB76" s="7">
        <f t="shared" si="48"/>
        <v>-0.22692863433276236</v>
      </c>
      <c r="BC76" s="7">
        <f t="shared" si="49"/>
        <v>-0.49970213764753146</v>
      </c>
      <c r="BD76" s="7">
        <f t="shared" si="50"/>
        <v>-0.25518328583853628</v>
      </c>
      <c r="BE76" s="7">
        <f t="shared" si="54"/>
        <v>11.798853420925441</v>
      </c>
      <c r="BF76" s="7">
        <f t="shared" si="54"/>
        <v>11.798560679536282</v>
      </c>
      <c r="BG76" s="7">
        <f t="shared" si="54"/>
        <v>11.799508362315295</v>
      </c>
      <c r="BH76" s="7">
        <f t="shared" si="53"/>
        <v>11.79643731012653</v>
      </c>
      <c r="BI76" s="7">
        <f t="shared" si="53"/>
        <v>11.806356599810556</v>
      </c>
      <c r="BJ76" s="7">
        <f t="shared" si="53"/>
        <v>11.773965284354205</v>
      </c>
      <c r="BK76" s="7">
        <f t="shared" si="53"/>
        <v>11.876327652889662</v>
      </c>
      <c r="BL76" s="7">
        <f t="shared" si="51"/>
        <v>11.50076679864185</v>
      </c>
    </row>
    <row r="77" spans="1:64" ht="12.95" customHeight="1">
      <c r="A77" s="59" t="s">
        <v>277</v>
      </c>
      <c r="B77" s="59" t="s">
        <v>127</v>
      </c>
      <c r="C77" s="34">
        <v>26636.256000000001</v>
      </c>
      <c r="D77" s="34" t="s">
        <v>149</v>
      </c>
      <c r="E77" s="32">
        <f t="shared" si="12"/>
        <v>-20464.039237502173</v>
      </c>
      <c r="F77" s="1">
        <f t="shared" si="38"/>
        <v>-20464</v>
      </c>
      <c r="G77" s="1">
        <f t="shared" si="14"/>
        <v>-2.7296000000205822E-2</v>
      </c>
      <c r="H77" s="1">
        <f t="shared" si="39"/>
        <v>-2.7296000000205822E-2</v>
      </c>
      <c r="N77" s="2"/>
      <c r="O77" s="2"/>
      <c r="P77" s="2"/>
      <c r="Q77" s="5">
        <f t="shared" si="35"/>
        <v>11617.756000000001</v>
      </c>
      <c r="R77" s="1">
        <f t="shared" si="40"/>
        <v>0</v>
      </c>
      <c r="S77" s="100">
        <f t="shared" si="41"/>
        <v>0.2</v>
      </c>
      <c r="T77" s="1">
        <f t="shared" si="18"/>
        <v>0</v>
      </c>
      <c r="U77" s="5"/>
      <c r="V77" s="1">
        <f t="shared" si="42"/>
        <v>-2.9531086928562648E-2</v>
      </c>
      <c r="Z77" s="7">
        <f t="shared" si="20"/>
        <v>-20464</v>
      </c>
      <c r="AA77" s="102">
        <f t="shared" si="21"/>
        <v>-2.47592378802119E-2</v>
      </c>
      <c r="AB77" s="102">
        <f t="shared" si="22"/>
        <v>-2.9531086928562648E-2</v>
      </c>
      <c r="AC77" s="102">
        <f t="shared" si="23"/>
        <v>-2.7296000000205822E-2</v>
      </c>
      <c r="AD77" s="102">
        <f t="shared" si="24"/>
        <v>-2.5367621199939225E-3</v>
      </c>
      <c r="AE77" s="102">
        <f t="shared" si="25"/>
        <v>1.2870324106872122E-6</v>
      </c>
      <c r="AF77" s="7">
        <f t="shared" si="26"/>
        <v>-2.7296000000205822E-2</v>
      </c>
      <c r="AG77" s="103"/>
      <c r="AH77" s="7">
        <f t="shared" si="27"/>
        <v>2.2350869283568262E-3</v>
      </c>
      <c r="AI77" s="7">
        <f t="shared" si="28"/>
        <v>0.57447643851024899</v>
      </c>
      <c r="AJ77" s="7">
        <f t="shared" si="29"/>
        <v>0.13982525473306751</v>
      </c>
      <c r="AK77" s="7">
        <f t="shared" si="30"/>
        <v>5.5845765583256608E-2</v>
      </c>
      <c r="AL77" s="7">
        <f t="shared" si="31"/>
        <v>-0.13049432575203801</v>
      </c>
      <c r="AM77" s="7">
        <f t="shared" si="32"/>
        <v>-6.5339910723055672E-2</v>
      </c>
      <c r="AN77" s="102">
        <f t="shared" si="52"/>
        <v>6.0771421696411174</v>
      </c>
      <c r="AO77" s="102">
        <f t="shared" si="52"/>
        <v>6.0764618744619234</v>
      </c>
      <c r="AP77" s="102">
        <f t="shared" si="52"/>
        <v>6.0780812161347288</v>
      </c>
      <c r="AQ77" s="102">
        <f t="shared" si="52"/>
        <v>6.0742257089149367</v>
      </c>
      <c r="AR77" s="102">
        <f t="shared" si="52"/>
        <v>6.0834002596198822</v>
      </c>
      <c r="AS77" s="102">
        <f t="shared" si="52"/>
        <v>6.061538992536188</v>
      </c>
      <c r="AT77" s="102">
        <f t="shared" si="52"/>
        <v>6.1134740304957793</v>
      </c>
      <c r="AU77" s="102">
        <f t="shared" si="34"/>
        <v>5.9890527065615276</v>
      </c>
      <c r="AW77" s="7">
        <v>26000</v>
      </c>
      <c r="AX77" s="7">
        <f t="shared" si="44"/>
        <v>2.0988344306317429E-3</v>
      </c>
      <c r="AY77" s="7">
        <f t="shared" si="45"/>
        <v>1.1055385586282544E-2</v>
      </c>
      <c r="AZ77" s="7">
        <f t="shared" si="46"/>
        <v>-8.9565511556508014E-3</v>
      </c>
      <c r="BA77" s="7">
        <f t="shared" si="47"/>
        <v>0.61116261350252066</v>
      </c>
      <c r="BB77" s="7">
        <f t="shared" si="48"/>
        <v>-0.16547711067181856</v>
      </c>
      <c r="BC77" s="7">
        <f t="shared" si="49"/>
        <v>-0.43702103123984654</v>
      </c>
      <c r="BD77" s="7">
        <f t="shared" si="50"/>
        <v>-0.22205597410361622</v>
      </c>
      <c r="BE77" s="7">
        <f t="shared" si="54"/>
        <v>11.890598790706887</v>
      </c>
      <c r="BF77" s="7">
        <f t="shared" si="54"/>
        <v>11.890144125734221</v>
      </c>
      <c r="BG77" s="7">
        <f t="shared" si="54"/>
        <v>11.891501695256531</v>
      </c>
      <c r="BH77" s="7">
        <f t="shared" si="53"/>
        <v>11.887443775529174</v>
      </c>
      <c r="BI77" s="7">
        <f t="shared" si="53"/>
        <v>11.899534471661692</v>
      </c>
      <c r="BJ77" s="7">
        <f t="shared" si="53"/>
        <v>11.863153289033505</v>
      </c>
      <c r="BK77" s="7">
        <f t="shared" si="53"/>
        <v>11.969684194107565</v>
      </c>
      <c r="BL77" s="7">
        <f t="shared" si="51"/>
        <v>11.621999292308935</v>
      </c>
    </row>
    <row r="78" spans="1:64" ht="12.95" customHeight="1">
      <c r="A78" s="59" t="s">
        <v>361</v>
      </c>
      <c r="B78" s="59" t="s">
        <v>127</v>
      </c>
      <c r="C78" s="34">
        <v>26961.138999999999</v>
      </c>
      <c r="D78" s="34" t="s">
        <v>149</v>
      </c>
      <c r="E78" s="32">
        <f t="shared" si="12"/>
        <v>-19997.025850234528</v>
      </c>
      <c r="F78" s="1">
        <f t="shared" si="38"/>
        <v>-19997</v>
      </c>
      <c r="G78" s="1">
        <f t="shared" si="14"/>
        <v>-1.7983000001549954E-2</v>
      </c>
      <c r="H78" s="1">
        <f t="shared" si="39"/>
        <v>-1.7983000001549954E-2</v>
      </c>
      <c r="N78" s="2"/>
      <c r="O78" s="2"/>
      <c r="P78" s="2"/>
      <c r="Q78" s="5">
        <f t="shared" si="35"/>
        <v>11942.638999999999</v>
      </c>
      <c r="R78" s="1">
        <f t="shared" si="40"/>
        <v>0</v>
      </c>
      <c r="S78" s="100">
        <f t="shared" si="41"/>
        <v>0.2</v>
      </c>
      <c r="T78" s="1">
        <f t="shared" si="18"/>
        <v>0</v>
      </c>
      <c r="U78" s="5"/>
      <c r="V78" s="1">
        <f t="shared" si="42"/>
        <v>-2.1178660190655511E-2</v>
      </c>
      <c r="Z78" s="7">
        <f t="shared" si="20"/>
        <v>-19997</v>
      </c>
      <c r="AA78" s="102">
        <f t="shared" si="21"/>
        <v>-2.4083689818621818E-2</v>
      </c>
      <c r="AB78" s="102">
        <f t="shared" si="22"/>
        <v>-2.1178660190655511E-2</v>
      </c>
      <c r="AC78" s="102">
        <f t="shared" si="23"/>
        <v>-1.7983000001549954E-2</v>
      </c>
      <c r="AD78" s="102">
        <f t="shared" si="24"/>
        <v>6.1006898170718644E-3</v>
      </c>
      <c r="AE78" s="102">
        <f t="shared" si="25"/>
        <v>7.4436832488248684E-6</v>
      </c>
      <c r="AF78" s="7">
        <f t="shared" si="26"/>
        <v>-1.7983000001549954E-2</v>
      </c>
      <c r="AG78" s="103"/>
      <c r="AH78" s="7">
        <f t="shared" si="27"/>
        <v>3.1956601891055575E-3</v>
      </c>
      <c r="AI78" s="7">
        <f t="shared" si="28"/>
        <v>0.57320075788899871</v>
      </c>
      <c r="AJ78" s="7">
        <f t="shared" si="29"/>
        <v>0.16480987747257206</v>
      </c>
      <c r="AK78" s="7">
        <f t="shared" si="30"/>
        <v>4.5071696772773361E-2</v>
      </c>
      <c r="AL78" s="7">
        <f t="shared" si="31"/>
        <v>-0.10521400952690037</v>
      </c>
      <c r="AM78" s="7">
        <f t="shared" si="32"/>
        <v>-5.2655588454659619E-2</v>
      </c>
      <c r="AN78" s="102">
        <f t="shared" si="52"/>
        <v>6.116935003413662</v>
      </c>
      <c r="AO78" s="102">
        <f t="shared" si="52"/>
        <v>6.1163564052434216</v>
      </c>
      <c r="AP78" s="102">
        <f t="shared" si="52"/>
        <v>6.1177234009909309</v>
      </c>
      <c r="AQ78" s="102">
        <f t="shared" si="52"/>
        <v>6.1144932303533901</v>
      </c>
      <c r="AR78" s="102">
        <f t="shared" si="52"/>
        <v>6.1221232311353333</v>
      </c>
      <c r="AS78" s="102">
        <f t="shared" si="52"/>
        <v>6.104084305695304</v>
      </c>
      <c r="AT78" s="102">
        <f t="shared" si="52"/>
        <v>6.1466483213861638</v>
      </c>
      <c r="AU78" s="102">
        <f t="shared" si="34"/>
        <v>6.0456682811040556</v>
      </c>
      <c r="AW78" s="7">
        <v>27000</v>
      </c>
      <c r="AX78" s="7">
        <f t="shared" si="44"/>
        <v>6.4605261961433917E-3</v>
      </c>
      <c r="AY78" s="7">
        <f t="shared" si="45"/>
        <v>1.3349115877752515E-2</v>
      </c>
      <c r="AZ78" s="7">
        <f t="shared" si="46"/>
        <v>-6.888589681609123E-3</v>
      </c>
      <c r="BA78" s="7">
        <f t="shared" si="47"/>
        <v>0.60090173325994933</v>
      </c>
      <c r="BB78" s="7">
        <f t="shared" si="48"/>
        <v>-0.1056108255776507</v>
      </c>
      <c r="BC78" s="7">
        <f t="shared" si="49"/>
        <v>-0.37658740115136335</v>
      </c>
      <c r="BD78" s="7">
        <f t="shared" si="50"/>
        <v>-0.19055100610561387</v>
      </c>
      <c r="BE78" s="7">
        <f t="shared" si="54"/>
        <v>11.980688277625132</v>
      </c>
      <c r="BF78" s="7">
        <f t="shared" si="54"/>
        <v>11.980062938727297</v>
      </c>
      <c r="BG78" s="7">
        <f t="shared" si="54"/>
        <v>11.981811143384551</v>
      </c>
      <c r="BH78" s="7">
        <f t="shared" si="53"/>
        <v>11.976918732834967</v>
      </c>
      <c r="BI78" s="7">
        <f t="shared" si="53"/>
        <v>11.990570758775071</v>
      </c>
      <c r="BJ78" s="7">
        <f t="shared" si="53"/>
        <v>11.952157102338747</v>
      </c>
      <c r="BK78" s="7">
        <f t="shared" si="53"/>
        <v>12.057936955512258</v>
      </c>
      <c r="BL78" s="7">
        <f t="shared" si="51"/>
        <v>11.743231785976018</v>
      </c>
    </row>
    <row r="79" spans="1:64" ht="12.95" customHeight="1">
      <c r="A79" s="59" t="s">
        <v>361</v>
      </c>
      <c r="B79" s="59" t="s">
        <v>127</v>
      </c>
      <c r="C79" s="34">
        <v>27342.351999999999</v>
      </c>
      <c r="D79" s="34" t="s">
        <v>149</v>
      </c>
      <c r="E79" s="32">
        <f t="shared" si="12"/>
        <v>-19449.039115316227</v>
      </c>
      <c r="F79" s="1">
        <f t="shared" si="38"/>
        <v>-19449</v>
      </c>
      <c r="G79" s="1">
        <f t="shared" si="14"/>
        <v>-2.7211000000534113E-2</v>
      </c>
      <c r="H79" s="1">
        <f t="shared" si="39"/>
        <v>-2.7211000000534113E-2</v>
      </c>
      <c r="N79" s="2"/>
      <c r="O79" s="2"/>
      <c r="P79" s="2"/>
      <c r="Q79" s="5">
        <f t="shared" si="35"/>
        <v>12323.851999999999</v>
      </c>
      <c r="R79" s="1">
        <f t="shared" si="40"/>
        <v>0</v>
      </c>
      <c r="S79" s="100">
        <f t="shared" si="41"/>
        <v>0.2</v>
      </c>
      <c r="T79" s="1">
        <f t="shared" si="18"/>
        <v>0</v>
      </c>
      <c r="U79" s="5"/>
      <c r="V79" s="1">
        <f t="shared" si="42"/>
        <v>-3.1524725481128883E-2</v>
      </c>
      <c r="Z79" s="7">
        <f t="shared" si="20"/>
        <v>-19449</v>
      </c>
      <c r="AA79" s="102">
        <f t="shared" si="21"/>
        <v>-2.3282803524836748E-2</v>
      </c>
      <c r="AB79" s="102">
        <f t="shared" si="22"/>
        <v>-3.1524725481128883E-2</v>
      </c>
      <c r="AC79" s="102">
        <f t="shared" si="23"/>
        <v>-2.7211000000534113E-2</v>
      </c>
      <c r="AD79" s="102">
        <f t="shared" si="24"/>
        <v>-3.9281964756973653E-3</v>
      </c>
      <c r="AE79" s="102">
        <f t="shared" si="25"/>
        <v>3.08614551033624E-6</v>
      </c>
      <c r="AF79" s="7">
        <f t="shared" si="26"/>
        <v>-2.7211000000534113E-2</v>
      </c>
      <c r="AG79" s="103"/>
      <c r="AH79" s="7">
        <f t="shared" si="27"/>
        <v>4.313725480594768E-3</v>
      </c>
      <c r="AI79" s="7">
        <f t="shared" si="28"/>
        <v>0.57205591613423357</v>
      </c>
      <c r="AJ79" s="7">
        <f t="shared" si="29"/>
        <v>0.19386431357029826</v>
      </c>
      <c r="AK79" s="7">
        <f t="shared" si="30"/>
        <v>3.2448605529232885E-2</v>
      </c>
      <c r="AL79" s="7">
        <f t="shared" si="31"/>
        <v>-7.5679590778944927E-2</v>
      </c>
      <c r="AM79" s="7">
        <f t="shared" si="32"/>
        <v>-3.7857866044458947E-2</v>
      </c>
      <c r="AN79" s="102">
        <f t="shared" si="52"/>
        <v>6.163523003319991</v>
      </c>
      <c r="AO79" s="102">
        <f t="shared" si="52"/>
        <v>6.1630864389161264</v>
      </c>
      <c r="AP79" s="102">
        <f t="shared" si="52"/>
        <v>6.1641109797650016</v>
      </c>
      <c r="AQ79" s="102">
        <f t="shared" si="52"/>
        <v>6.1617063598726265</v>
      </c>
      <c r="AR79" s="102">
        <f t="shared" si="52"/>
        <v>6.1673489650411932</v>
      </c>
      <c r="AS79" s="102">
        <f t="shared" si="52"/>
        <v>6.1541020261580881</v>
      </c>
      <c r="AT79" s="102">
        <f t="shared" si="52"/>
        <v>6.1851695697760727</v>
      </c>
      <c r="AU79" s="102">
        <f t="shared" si="34"/>
        <v>6.1121036876336179</v>
      </c>
      <c r="AW79" s="7">
        <v>28000</v>
      </c>
      <c r="AX79" s="7">
        <f t="shared" si="44"/>
        <v>1.0906892199859615E-2</v>
      </c>
      <c r="AY79" s="7">
        <f t="shared" si="45"/>
        <v>1.5704991077231504E-2</v>
      </c>
      <c r="AZ79" s="7">
        <f t="shared" si="46"/>
        <v>-4.7980988773718893E-3</v>
      </c>
      <c r="BA79" s="7">
        <f t="shared" si="47"/>
        <v>0.59234716084352845</v>
      </c>
      <c r="BB79" s="7">
        <f t="shared" si="48"/>
        <v>-4.7218884331891829E-2</v>
      </c>
      <c r="BC79" s="7">
        <f t="shared" si="49"/>
        <v>-0.31801570797931977</v>
      </c>
      <c r="BD79" s="7">
        <f t="shared" si="50"/>
        <v>-0.16036163857013561</v>
      </c>
      <c r="BE79" s="7">
        <f t="shared" si="54"/>
        <v>12.06937792433866</v>
      </c>
      <c r="BF79" s="7">
        <f t="shared" si="54"/>
        <v>12.068606490526658</v>
      </c>
      <c r="BG79" s="7">
        <f t="shared" si="54"/>
        <v>12.070651092721905</v>
      </c>
      <c r="BH79" s="7">
        <f t="shared" si="53"/>
        <v>12.065227113404992</v>
      </c>
      <c r="BI79" s="7">
        <f t="shared" si="53"/>
        <v>12.079581366203934</v>
      </c>
      <c r="BJ79" s="7">
        <f t="shared" si="53"/>
        <v>12.041343043828396</v>
      </c>
      <c r="BK79" s="7">
        <f t="shared" si="53"/>
        <v>12.141570057325513</v>
      </c>
      <c r="BL79" s="7">
        <f t="shared" si="51"/>
        <v>11.864464279643103</v>
      </c>
    </row>
    <row r="80" spans="1:64" ht="12.95" customHeight="1">
      <c r="A80" s="59" t="s">
        <v>201</v>
      </c>
      <c r="B80" s="59" t="s">
        <v>127</v>
      </c>
      <c r="C80" s="79">
        <v>27379.223000000002</v>
      </c>
      <c r="D80" s="34" t="s">
        <v>149</v>
      </c>
      <c r="E80" s="32">
        <f t="shared" si="12"/>
        <v>-19396.037725271359</v>
      </c>
      <c r="F80" s="1">
        <f t="shared" si="38"/>
        <v>-19396</v>
      </c>
      <c r="G80" s="1">
        <f t="shared" si="14"/>
        <v>-2.6243999996950151E-2</v>
      </c>
      <c r="H80" s="1">
        <f t="shared" si="39"/>
        <v>-2.6243999996950151E-2</v>
      </c>
      <c r="N80" s="2"/>
      <c r="O80" s="2"/>
      <c r="P80" s="2"/>
      <c r="Q80" s="5">
        <f t="shared" si="35"/>
        <v>12360.723000000002</v>
      </c>
      <c r="R80" s="1">
        <f t="shared" si="40"/>
        <v>0</v>
      </c>
      <c r="S80" s="100">
        <f t="shared" si="41"/>
        <v>0.2</v>
      </c>
      <c r="T80" s="1">
        <f t="shared" si="18"/>
        <v>0</v>
      </c>
      <c r="U80" s="5"/>
      <c r="V80" s="1">
        <f t="shared" si="42"/>
        <v>-3.0665282380041355E-2</v>
      </c>
      <c r="Z80" s="7">
        <f t="shared" si="20"/>
        <v>-19396</v>
      </c>
      <c r="AA80" s="102">
        <f t="shared" si="21"/>
        <v>-2.3204932942408742E-2</v>
      </c>
      <c r="AB80" s="102">
        <f t="shared" si="22"/>
        <v>-3.0665282380041355E-2</v>
      </c>
      <c r="AC80" s="102">
        <f t="shared" si="23"/>
        <v>-2.6243999996950151E-2</v>
      </c>
      <c r="AD80" s="102">
        <f t="shared" si="24"/>
        <v>-3.039067054541409E-3</v>
      </c>
      <c r="AE80" s="102">
        <f t="shared" si="25"/>
        <v>1.8471857123997993E-6</v>
      </c>
      <c r="AF80" s="7">
        <f t="shared" si="26"/>
        <v>-2.6243999996950151E-2</v>
      </c>
      <c r="AG80" s="103"/>
      <c r="AH80" s="7">
        <f t="shared" si="27"/>
        <v>4.4212823830912041E-3</v>
      </c>
      <c r="AI80" s="7">
        <f t="shared" si="28"/>
        <v>0.57196516506550665</v>
      </c>
      <c r="AJ80" s="7">
        <f t="shared" si="29"/>
        <v>0.19665978778406251</v>
      </c>
      <c r="AK80" s="7">
        <f t="shared" si="30"/>
        <v>3.1228688718917073E-2</v>
      </c>
      <c r="AL80" s="7">
        <f t="shared" si="31"/>
        <v>-7.2829249590410455E-2</v>
      </c>
      <c r="AM80" s="7">
        <f t="shared" si="32"/>
        <v>-3.6430728903426988E-2</v>
      </c>
      <c r="AN80" s="102">
        <f t="shared" si="52"/>
        <v>6.1680237835030356</v>
      </c>
      <c r="AO80" s="102">
        <f t="shared" si="52"/>
        <v>6.1676020681515205</v>
      </c>
      <c r="AP80" s="102">
        <f t="shared" si="52"/>
        <v>6.1685912362397914</v>
      </c>
      <c r="AQ80" s="102">
        <f t="shared" si="52"/>
        <v>6.1662708815504699</v>
      </c>
      <c r="AR80" s="102">
        <f t="shared" si="52"/>
        <v>6.171712910053289</v>
      </c>
      <c r="AS80" s="102">
        <f t="shared" si="52"/>
        <v>6.1589439627738276</v>
      </c>
      <c r="AT80" s="102">
        <f t="shared" si="52"/>
        <v>6.1888760879305238</v>
      </c>
      <c r="AU80" s="102">
        <f t="shared" si="34"/>
        <v>6.1185290097979737</v>
      </c>
      <c r="AW80" s="7">
        <v>29000</v>
      </c>
      <c r="AX80" s="7">
        <f t="shared" si="44"/>
        <v>1.5424893882242177E-2</v>
      </c>
      <c r="AY80" s="7">
        <f t="shared" si="45"/>
        <v>1.8123011184719515E-2</v>
      </c>
      <c r="AZ80" s="7">
        <f t="shared" si="46"/>
        <v>-2.6981173024773382E-3</v>
      </c>
      <c r="BA80" s="7">
        <f t="shared" si="47"/>
        <v>0.58535901822618275</v>
      </c>
      <c r="BB80" s="7">
        <f t="shared" si="48"/>
        <v>9.81070702901575E-3</v>
      </c>
      <c r="BC80" s="7">
        <f t="shared" si="49"/>
        <v>-0.26096839488427348</v>
      </c>
      <c r="BD80" s="7">
        <f t="shared" si="50"/>
        <v>-0.13122982268389724</v>
      </c>
      <c r="BE80" s="7">
        <f t="shared" si="54"/>
        <v>12.156898541879089</v>
      </c>
      <c r="BF80" s="7">
        <f t="shared" si="54"/>
        <v>12.156041326957432</v>
      </c>
      <c r="BG80" s="7">
        <f t="shared" si="54"/>
        <v>12.158218476077476</v>
      </c>
      <c r="BH80" s="7">
        <f t="shared" si="53"/>
        <v>12.152684924762585</v>
      </c>
      <c r="BI80" s="7">
        <f t="shared" si="53"/>
        <v>12.166723488340773</v>
      </c>
      <c r="BJ80" s="7">
        <f t="shared" si="53"/>
        <v>12.130936474948335</v>
      </c>
      <c r="BK80" s="7">
        <f t="shared" si="53"/>
        <v>12.221135433255526</v>
      </c>
      <c r="BL80" s="7">
        <f t="shared" si="51"/>
        <v>11.985696773310188</v>
      </c>
    </row>
    <row r="81" spans="1:47" ht="12.95" customHeight="1">
      <c r="A81" s="59" t="s">
        <v>277</v>
      </c>
      <c r="B81" s="59" t="s">
        <v>127</v>
      </c>
      <c r="C81" s="79">
        <v>27687.399000000001</v>
      </c>
      <c r="D81" s="34" t="s">
        <v>149</v>
      </c>
      <c r="E81" s="32">
        <f t="shared" si="12"/>
        <v>-18953.040345800611</v>
      </c>
      <c r="F81" s="1">
        <f t="shared" si="38"/>
        <v>-18953</v>
      </c>
      <c r="G81" s="1">
        <f t="shared" si="14"/>
        <v>-2.8066999999282416E-2</v>
      </c>
      <c r="H81" s="1">
        <f t="shared" si="39"/>
        <v>-2.8066999999282416E-2</v>
      </c>
      <c r="N81" s="2"/>
      <c r="O81" s="2"/>
      <c r="P81" s="2"/>
      <c r="Q81" s="5">
        <f t="shared" si="35"/>
        <v>12668.899000000001</v>
      </c>
      <c r="R81" s="1">
        <f t="shared" si="40"/>
        <v>0</v>
      </c>
      <c r="S81" s="100">
        <f t="shared" si="41"/>
        <v>0.2</v>
      </c>
      <c r="T81" s="1">
        <f t="shared" si="18"/>
        <v>0</v>
      </c>
      <c r="U81" s="5"/>
      <c r="V81" s="1">
        <f t="shared" si="42"/>
        <v>-3.3382947569815871E-2</v>
      </c>
      <c r="Z81" s="7">
        <f t="shared" si="20"/>
        <v>-18953</v>
      </c>
      <c r="AA81" s="102">
        <f t="shared" si="21"/>
        <v>-2.255157309302536E-2</v>
      </c>
      <c r="AB81" s="102">
        <f t="shared" si="22"/>
        <v>-3.3382947569815871E-2</v>
      </c>
      <c r="AC81" s="102">
        <f t="shared" si="23"/>
        <v>-2.8066999999282416E-2</v>
      </c>
      <c r="AD81" s="102">
        <f t="shared" si="24"/>
        <v>-5.5154269062570559E-3</v>
      </c>
      <c r="AE81" s="102">
        <f t="shared" si="25"/>
        <v>6.0839867916528555E-6</v>
      </c>
      <c r="AF81" s="7">
        <f t="shared" si="26"/>
        <v>-2.8066999999282416E-2</v>
      </c>
      <c r="AG81" s="103"/>
      <c r="AH81" s="7">
        <f t="shared" si="27"/>
        <v>5.3159475705334561E-3</v>
      </c>
      <c r="AI81" s="7">
        <f t="shared" si="28"/>
        <v>0.5713433855572454</v>
      </c>
      <c r="AJ81" s="7">
        <f t="shared" si="29"/>
        <v>0.21992919651542817</v>
      </c>
      <c r="AK81" s="7">
        <f t="shared" si="30"/>
        <v>2.1037058039981724E-2</v>
      </c>
      <c r="AL81" s="7">
        <f t="shared" si="31"/>
        <v>-4.9037369956051409E-2</v>
      </c>
      <c r="AM81" s="7">
        <f t="shared" si="32"/>
        <v>-2.4523599425668997E-2</v>
      </c>
      <c r="AN81" s="102">
        <f t="shared" si="52"/>
        <v>6.2056166513137976</v>
      </c>
      <c r="AO81" s="102">
        <f t="shared" si="52"/>
        <v>6.2053252465583224</v>
      </c>
      <c r="AP81" s="102">
        <f t="shared" si="52"/>
        <v>6.2060062839320294</v>
      </c>
      <c r="AQ81" s="102">
        <f t="shared" si="52"/>
        <v>6.2044145858269877</v>
      </c>
      <c r="AR81" s="102">
        <f t="shared" si="52"/>
        <v>6.2081343447920156</v>
      </c>
      <c r="AS81" s="102">
        <f t="shared" si="52"/>
        <v>6.1994396444474971</v>
      </c>
      <c r="AT81" s="102">
        <f t="shared" si="52"/>
        <v>6.2197541918705816</v>
      </c>
      <c r="AU81" s="102">
        <f t="shared" si="34"/>
        <v>6.1722350044924923</v>
      </c>
    </row>
    <row r="82" spans="1:47" ht="12.95" customHeight="1">
      <c r="A82" s="59" t="s">
        <v>277</v>
      </c>
      <c r="B82" s="59" t="s">
        <v>127</v>
      </c>
      <c r="C82" s="79">
        <v>27747.922999999999</v>
      </c>
      <c r="D82" s="34" t="s">
        <v>149</v>
      </c>
      <c r="E82" s="32">
        <f t="shared" si="12"/>
        <v>-18866.038199640345</v>
      </c>
      <c r="F82" s="1">
        <f t="shared" si="38"/>
        <v>-18866</v>
      </c>
      <c r="G82" s="1">
        <f t="shared" si="14"/>
        <v>-2.6574000003165565E-2</v>
      </c>
      <c r="H82" s="1">
        <f t="shared" si="39"/>
        <v>-2.6574000003165565E-2</v>
      </c>
      <c r="N82" s="2"/>
      <c r="O82" s="2"/>
      <c r="P82" s="2"/>
      <c r="Q82" s="5">
        <f t="shared" si="35"/>
        <v>12729.422999999999</v>
      </c>
      <c r="R82" s="1">
        <f t="shared" si="40"/>
        <v>0</v>
      </c>
      <c r="S82" s="100">
        <f t="shared" si="41"/>
        <v>0.2</v>
      </c>
      <c r="T82" s="1">
        <f t="shared" si="18"/>
        <v>0</v>
      </c>
      <c r="U82" s="5"/>
      <c r="V82" s="1">
        <f t="shared" si="42"/>
        <v>-3.2064694134502324E-2</v>
      </c>
      <c r="Z82" s="7">
        <f t="shared" si="20"/>
        <v>-18866</v>
      </c>
      <c r="AA82" s="102">
        <f t="shared" si="21"/>
        <v>-2.2422783317284662E-2</v>
      </c>
      <c r="AB82" s="102">
        <f t="shared" si="22"/>
        <v>-3.2064694134502324E-2</v>
      </c>
      <c r="AC82" s="102">
        <f t="shared" si="23"/>
        <v>-2.6574000003165565E-2</v>
      </c>
      <c r="AD82" s="102">
        <f t="shared" si="24"/>
        <v>-4.1512166858809034E-3</v>
      </c>
      <c r="AE82" s="102">
        <f t="shared" si="25"/>
        <v>3.4465199946272061E-6</v>
      </c>
      <c r="AF82" s="7">
        <f t="shared" si="26"/>
        <v>-2.6574000003165565E-2</v>
      </c>
      <c r="AG82" s="103"/>
      <c r="AH82" s="7">
        <f t="shared" si="27"/>
        <v>5.4906941313367557E-3</v>
      </c>
      <c r="AI82" s="7">
        <f t="shared" si="28"/>
        <v>0.57124988031560042</v>
      </c>
      <c r="AJ82" s="7">
        <f t="shared" si="29"/>
        <v>0.22447920505629851</v>
      </c>
      <c r="AK82" s="7">
        <f t="shared" si="30"/>
        <v>1.90364331510652E-2</v>
      </c>
      <c r="AL82" s="7">
        <f t="shared" si="31"/>
        <v>-4.4370690354641376E-2</v>
      </c>
      <c r="AM82" s="7">
        <f t="shared" si="32"/>
        <v>-2.2188985692335631E-2</v>
      </c>
      <c r="AN82" s="102">
        <f t="shared" si="52"/>
        <v>6.2129947027319403</v>
      </c>
      <c r="AO82" s="102">
        <f t="shared" si="52"/>
        <v>6.2127300007913044</v>
      </c>
      <c r="AP82" s="102">
        <f t="shared" si="52"/>
        <v>6.2133482941391964</v>
      </c>
      <c r="AQ82" s="102">
        <f t="shared" si="52"/>
        <v>6.2119040364360032</v>
      </c>
      <c r="AR82" s="102">
        <f t="shared" si="52"/>
        <v>6.2152774188435638</v>
      </c>
      <c r="AS82" s="102">
        <f t="shared" si="52"/>
        <v>6.2073968655790406</v>
      </c>
      <c r="AT82" s="102">
        <f t="shared" si="52"/>
        <v>6.225800111646917</v>
      </c>
      <c r="AU82" s="102">
        <f t="shared" si="34"/>
        <v>6.1827822314415286</v>
      </c>
    </row>
    <row r="83" spans="1:47" ht="12.95" customHeight="1">
      <c r="A83" s="59" t="s">
        <v>277</v>
      </c>
      <c r="B83" s="59" t="s">
        <v>140</v>
      </c>
      <c r="C83" s="79">
        <v>28082.883000000002</v>
      </c>
      <c r="D83" s="34" t="s">
        <v>149</v>
      </c>
      <c r="E83" s="32">
        <f t="shared" si="12"/>
        <v>-18384.53930865752</v>
      </c>
      <c r="F83" s="1">
        <f t="shared" si="38"/>
        <v>-18384.5</v>
      </c>
      <c r="G83" s="1">
        <f t="shared" si="14"/>
        <v>-2.7345499998773448E-2</v>
      </c>
      <c r="H83" s="1">
        <f t="shared" si="39"/>
        <v>-2.7345499998773448E-2</v>
      </c>
      <c r="N83" s="2"/>
      <c r="O83" s="2"/>
      <c r="P83" s="2"/>
      <c r="Q83" s="5">
        <f t="shared" si="35"/>
        <v>13064.383000000002</v>
      </c>
      <c r="R83" s="1">
        <f t="shared" si="40"/>
        <v>0</v>
      </c>
      <c r="S83" s="100">
        <f t="shared" si="41"/>
        <v>0.2</v>
      </c>
      <c r="T83" s="1">
        <f t="shared" si="18"/>
        <v>0</v>
      </c>
      <c r="U83" s="5"/>
      <c r="V83" s="1">
        <f t="shared" si="42"/>
        <v>-3.3797217240415754E-2</v>
      </c>
      <c r="Z83" s="7">
        <f t="shared" si="20"/>
        <v>-18384.5</v>
      </c>
      <c r="AA83" s="102">
        <f t="shared" si="21"/>
        <v>-2.1707601693265834E-2</v>
      </c>
      <c r="AB83" s="102">
        <f t="shared" si="22"/>
        <v>-3.3797217240415754E-2</v>
      </c>
      <c r="AC83" s="102">
        <f t="shared" si="23"/>
        <v>-2.7345499998773448E-2</v>
      </c>
      <c r="AD83" s="102">
        <f t="shared" si="24"/>
        <v>-5.6378983055076146E-3</v>
      </c>
      <c r="AE83" s="102">
        <f t="shared" si="25"/>
        <v>6.3571794606491266E-6</v>
      </c>
      <c r="AF83" s="7">
        <f t="shared" si="26"/>
        <v>-2.7345499998773448E-2</v>
      </c>
      <c r="AG83" s="103"/>
      <c r="AH83" s="7">
        <f t="shared" si="27"/>
        <v>6.4517172416423078E-3</v>
      </c>
      <c r="AI83" s="7">
        <f t="shared" si="28"/>
        <v>0.5709014467484903</v>
      </c>
      <c r="AJ83" s="7">
        <f t="shared" si="29"/>
        <v>0.24954773321110074</v>
      </c>
      <c r="AK83" s="7">
        <f t="shared" si="30"/>
        <v>7.9675914781862835E-3</v>
      </c>
      <c r="AL83" s="7">
        <f t="shared" si="31"/>
        <v>-1.8566075142381705E-2</v>
      </c>
      <c r="AM83" s="7">
        <f t="shared" si="32"/>
        <v>-9.2833042349764732E-3</v>
      </c>
      <c r="AN83" s="102">
        <f t="shared" si="52"/>
        <v>6.2538094033028173</v>
      </c>
      <c r="AO83" s="102">
        <f t="shared" si="52"/>
        <v>6.2536970253087327</v>
      </c>
      <c r="AP83" s="102">
        <f t="shared" si="52"/>
        <v>6.2539589862531582</v>
      </c>
      <c r="AQ83" s="102">
        <f t="shared" si="52"/>
        <v>6.2533483338721778</v>
      </c>
      <c r="AR83" s="102">
        <f t="shared" si="52"/>
        <v>6.2547717976293837</v>
      </c>
      <c r="AS83" s="102">
        <f t="shared" si="52"/>
        <v>6.2514535322342741</v>
      </c>
      <c r="AT83" s="102">
        <f t="shared" si="52"/>
        <v>6.2591883291537389</v>
      </c>
      <c r="AU83" s="102">
        <f t="shared" si="34"/>
        <v>6.2411556771422294</v>
      </c>
    </row>
    <row r="84" spans="1:47" ht="12.95" customHeight="1">
      <c r="A84" s="59" t="s">
        <v>277</v>
      </c>
      <c r="B84" s="59" t="s">
        <v>127</v>
      </c>
      <c r="C84" s="79">
        <v>28086.710999999999</v>
      </c>
      <c r="D84" s="34" t="s">
        <v>149</v>
      </c>
      <c r="E84" s="32">
        <f t="shared" si="12"/>
        <v>-18379.036628472779</v>
      </c>
      <c r="F84" s="1">
        <f t="shared" si="38"/>
        <v>-18379</v>
      </c>
      <c r="G84" s="1">
        <f t="shared" si="14"/>
        <v>-2.5481000000581844E-2</v>
      </c>
      <c r="H84" s="1">
        <f t="shared" si="39"/>
        <v>-2.5481000000581844E-2</v>
      </c>
      <c r="N84" s="2"/>
      <c r="O84" s="2"/>
      <c r="P84" s="2"/>
      <c r="Q84" s="5">
        <f t="shared" si="35"/>
        <v>13068.210999999999</v>
      </c>
      <c r="R84" s="1">
        <f t="shared" si="40"/>
        <v>0</v>
      </c>
      <c r="S84" s="100">
        <f t="shared" si="41"/>
        <v>0.2</v>
      </c>
      <c r="T84" s="1">
        <f t="shared" si="18"/>
        <v>0</v>
      </c>
      <c r="U84" s="5"/>
      <c r="V84" s="1">
        <f t="shared" si="42"/>
        <v>-3.1943632458293583E-2</v>
      </c>
      <c r="Z84" s="7">
        <f t="shared" si="20"/>
        <v>-18379</v>
      </c>
      <c r="AA84" s="102">
        <f t="shared" si="21"/>
        <v>-2.1699411407831007E-2</v>
      </c>
      <c r="AB84" s="102">
        <f t="shared" si="22"/>
        <v>-3.1943632458293583E-2</v>
      </c>
      <c r="AC84" s="102">
        <f t="shared" si="23"/>
        <v>-2.5481000000581844E-2</v>
      </c>
      <c r="AD84" s="102">
        <f t="shared" si="24"/>
        <v>-3.7815885927508369E-3</v>
      </c>
      <c r="AE84" s="102">
        <f t="shared" si="25"/>
        <v>2.8600824569646513E-6</v>
      </c>
      <c r="AF84" s="7">
        <f t="shared" si="26"/>
        <v>-2.5481000000581844E-2</v>
      </c>
      <c r="AG84" s="103"/>
      <c r="AH84" s="7">
        <f t="shared" si="27"/>
        <v>6.4626324577117403E-3</v>
      </c>
      <c r="AI84" s="7">
        <f t="shared" si="28"/>
        <v>0.57089911816925387</v>
      </c>
      <c r="AJ84" s="7">
        <f t="shared" si="29"/>
        <v>0.24983299547119842</v>
      </c>
      <c r="AK84" s="7">
        <f t="shared" si="30"/>
        <v>7.8411815804743205E-3</v>
      </c>
      <c r="AL84" s="7">
        <f t="shared" si="31"/>
        <v>-1.8271481854084708E-2</v>
      </c>
      <c r="AM84" s="7">
        <f t="shared" si="32"/>
        <v>-9.1359950972069396E-3</v>
      </c>
      <c r="AN84" s="102">
        <f t="shared" si="52"/>
        <v>6.2542754799654015</v>
      </c>
      <c r="AO84" s="102">
        <f t="shared" si="52"/>
        <v>6.2541648743866656</v>
      </c>
      <c r="AP84" s="102">
        <f t="shared" si="52"/>
        <v>6.2544227002086581</v>
      </c>
      <c r="AQ84" s="102">
        <f t="shared" si="52"/>
        <v>6.2538216953888419</v>
      </c>
      <c r="AR84" s="102">
        <f t="shared" si="52"/>
        <v>6.2552226514437876</v>
      </c>
      <c r="AS84" s="102">
        <f t="shared" si="52"/>
        <v>6.2519569007588949</v>
      </c>
      <c r="AT84" s="102">
        <f t="shared" si="52"/>
        <v>6.2595691934956958</v>
      </c>
      <c r="AU84" s="102">
        <f t="shared" si="34"/>
        <v>6.241822455857398</v>
      </c>
    </row>
    <row r="85" spans="1:47" ht="12.95" customHeight="1">
      <c r="A85" s="59" t="s">
        <v>277</v>
      </c>
      <c r="B85" s="59" t="s">
        <v>127</v>
      </c>
      <c r="C85" s="79">
        <v>28508.280999999999</v>
      </c>
      <c r="D85" s="34" t="s">
        <v>149</v>
      </c>
      <c r="E85" s="32">
        <f t="shared" ref="E85:E148" si="55">(C85-C$7)/C$8</f>
        <v>-17773.037442087458</v>
      </c>
      <c r="F85" s="1">
        <f t="shared" ref="F85:F116" si="56">ROUND(2*E85,0)/2</f>
        <v>-17773</v>
      </c>
      <c r="G85" s="1">
        <f t="shared" ref="G85:G148" si="57">C85-(C$7+C$8*F85)</f>
        <v>-2.6047000003018184E-2</v>
      </c>
      <c r="H85" s="1">
        <f t="shared" ref="H85:H106" si="58">G85</f>
        <v>-2.6047000003018184E-2</v>
      </c>
      <c r="N85" s="2"/>
      <c r="O85" s="2"/>
      <c r="P85" s="2"/>
      <c r="Q85" s="5">
        <f t="shared" si="35"/>
        <v>13489.780999999999</v>
      </c>
      <c r="R85" s="1">
        <f t="shared" ref="R85:R100" si="59">+(P85-I85)^2</f>
        <v>0</v>
      </c>
      <c r="S85" s="100">
        <f t="shared" ref="S85:S106" si="60">S$14</f>
        <v>0.2</v>
      </c>
      <c r="T85" s="1">
        <f t="shared" ref="T85:T148" si="61">+R85*S85</f>
        <v>0</v>
      </c>
      <c r="U85" s="5"/>
      <c r="V85" s="1">
        <f t="shared" ref="V85:V106" si="62">AB85</f>
        <v>-3.3703045362904367E-2</v>
      </c>
      <c r="Z85" s="7">
        <f t="shared" ref="Z85:Z148" si="63">F85</f>
        <v>-17773</v>
      </c>
      <c r="AA85" s="102">
        <f t="shared" ref="AA85:AA148" si="64">AB$3+AB$4*Z85+AB$5*Z85^2+AH85</f>
        <v>-2.0794721829188231E-2</v>
      </c>
      <c r="AB85" s="102">
        <f t="shared" ref="AB85:AB148" si="65">IF(S85&lt;&gt;0,G85-AH85, -9999)</f>
        <v>-3.3703045362904367E-2</v>
      </c>
      <c r="AC85" s="102">
        <f t="shared" ref="AC85:AC148" si="66">+G85-P85</f>
        <v>-2.6047000003018184E-2</v>
      </c>
      <c r="AD85" s="102">
        <f t="shared" ref="AD85:AD148" si="67">IF(S85&lt;&gt;0,G85-AA85, -9999)</f>
        <v>-5.252278173829953E-3</v>
      </c>
      <c r="AE85" s="102">
        <f t="shared" ref="AE85:AE148" si="68">+(G85-AA85)^2*S85</f>
        <v>5.5172852030581017E-6</v>
      </c>
      <c r="AF85" s="7">
        <f t="shared" ref="AF85:AF148" si="69">IF(S85&lt;&gt;0,G85-P85, -9999)</f>
        <v>-2.6047000003018184E-2</v>
      </c>
      <c r="AG85" s="103"/>
      <c r="AH85" s="7">
        <f t="shared" ref="AH85:AH148" si="70">$AB$6*($AB$11/AI85*AJ85+$AB$12)</f>
        <v>7.6560453598861862E-3</v>
      </c>
      <c r="AI85" s="7">
        <f t="shared" ref="AI85:AI148" si="71">1+$AB$7*COS(AL85)</f>
        <v>0.57087063411376993</v>
      </c>
      <c r="AJ85" s="7">
        <f t="shared" ref="AJ85:AJ148" si="72">SIN(AL85+RADIANS($AB$9))</f>
        <v>0.28111934563190261</v>
      </c>
      <c r="AK85" s="7">
        <f t="shared" ref="AK85:AK148" si="73">$AB$7*SIN(AL85)</f>
        <v>-6.0859058967399167E-3</v>
      </c>
      <c r="AL85" s="7">
        <f t="shared" ref="AL85:AL148" si="74">2*ATAN(AM85)</f>
        <v>1.4181033536753455E-2</v>
      </c>
      <c r="AM85" s="7">
        <f t="shared" ref="AM85:AM148" si="75">SQRT((1+$AB$7)/(1-$AB$7))*TAN(AN85/2)</f>
        <v>7.0906355970215837E-3</v>
      </c>
      <c r="AN85" s="102">
        <f t="shared" ref="AN85:AT100" si="76">$AU85+$AB$7*SIN(AO85)</f>
        <v>6.3056234460922349</v>
      </c>
      <c r="AO85" s="102">
        <f t="shared" si="76"/>
        <v>6.3057093921549203</v>
      </c>
      <c r="AP85" s="102">
        <f t="shared" si="76"/>
        <v>6.3055090818558481</v>
      </c>
      <c r="AQ85" s="102">
        <f t="shared" si="76"/>
        <v>6.3059759367092934</v>
      </c>
      <c r="AR85" s="102">
        <f t="shared" si="76"/>
        <v>6.3048878651166147</v>
      </c>
      <c r="AS85" s="102">
        <f t="shared" si="76"/>
        <v>6.3074238126846449</v>
      </c>
      <c r="AT85" s="102">
        <f t="shared" si="76"/>
        <v>6.3015135420449191</v>
      </c>
      <c r="AU85" s="102">
        <f t="shared" ref="AU85:AU148" si="77">RADIANS($AB$9)+$AB$18*(F85-AB$15)</f>
        <v>6.3152893470196512</v>
      </c>
    </row>
    <row r="86" spans="1:47" ht="12.95" customHeight="1">
      <c r="A86" s="59" t="s">
        <v>381</v>
      </c>
      <c r="B86" s="59" t="s">
        <v>127</v>
      </c>
      <c r="C86" s="79">
        <v>31347.274000000001</v>
      </c>
      <c r="D86" s="34" t="s">
        <v>149</v>
      </c>
      <c r="E86" s="32">
        <f t="shared" si="55"/>
        <v>-13692.036782283325</v>
      </c>
      <c r="F86" s="1">
        <f t="shared" si="56"/>
        <v>-13692</v>
      </c>
      <c r="G86" s="1">
        <f t="shared" si="57"/>
        <v>-2.5588000000425382E-2</v>
      </c>
      <c r="H86" s="1">
        <f t="shared" si="58"/>
        <v>-2.5588000000425382E-2</v>
      </c>
      <c r="N86" s="2"/>
      <c r="O86" s="2"/>
      <c r="P86" s="2"/>
      <c r="Q86" s="5">
        <f t="shared" si="35"/>
        <v>16328.774000000001</v>
      </c>
      <c r="R86" s="1">
        <f t="shared" si="59"/>
        <v>0</v>
      </c>
      <c r="S86" s="100">
        <f t="shared" si="60"/>
        <v>0.2</v>
      </c>
      <c r="T86" s="1">
        <f t="shared" si="61"/>
        <v>0</v>
      </c>
      <c r="U86" s="5"/>
      <c r="V86" s="1">
        <f t="shared" si="62"/>
        <v>-4.0656894766332191E-2</v>
      </c>
      <c r="Z86" s="7">
        <f t="shared" si="63"/>
        <v>-13692</v>
      </c>
      <c r="AA86" s="102">
        <f t="shared" si="64"/>
        <v>-1.4731885734668994E-2</v>
      </c>
      <c r="AB86" s="102">
        <f t="shared" si="65"/>
        <v>-4.0656894766332191E-2</v>
      </c>
      <c r="AC86" s="102">
        <f t="shared" si="66"/>
        <v>-2.5588000000425382E-2</v>
      </c>
      <c r="AD86" s="102">
        <f t="shared" si="67"/>
        <v>-1.0856114265756387E-2</v>
      </c>
      <c r="AE86" s="102">
        <f t="shared" si="68"/>
        <v>2.3571043390231873E-5</v>
      </c>
      <c r="AF86" s="7">
        <f t="shared" si="69"/>
        <v>-2.5588000000425382E-2</v>
      </c>
      <c r="AG86" s="103"/>
      <c r="AH86" s="7">
        <f t="shared" si="70"/>
        <v>1.5068894765906811E-2</v>
      </c>
      <c r="AI86" s="7">
        <f t="shared" si="71"/>
        <v>0.58272887605796764</v>
      </c>
      <c r="AJ86" s="7">
        <f t="shared" si="72"/>
        <v>0.48540885034797082</v>
      </c>
      <c r="AK86" s="7">
        <f t="shared" si="73"/>
        <v>-0.10036862079681605</v>
      </c>
      <c r="AL86" s="7">
        <f t="shared" si="74"/>
        <v>0.23605148615359994</v>
      </c>
      <c r="AM86" s="7">
        <f t="shared" si="75"/>
        <v>0.11857684992286861</v>
      </c>
      <c r="AN86" s="102">
        <f t="shared" si="76"/>
        <v>6.6541219560901306</v>
      </c>
      <c r="AO86" s="102">
        <f t="shared" si="76"/>
        <v>6.6549898361691522</v>
      </c>
      <c r="AP86" s="102">
        <f t="shared" si="76"/>
        <v>6.6528202303224671</v>
      </c>
      <c r="AQ86" s="102">
        <f t="shared" si="76"/>
        <v>6.6582474578663433</v>
      </c>
      <c r="AR86" s="102">
        <f t="shared" si="76"/>
        <v>6.6446926665843655</v>
      </c>
      <c r="AS86" s="102">
        <f t="shared" si="76"/>
        <v>6.6786836550988067</v>
      </c>
      <c r="AT86" s="102">
        <f t="shared" si="76"/>
        <v>6.5942442070098961</v>
      </c>
      <c r="AU86" s="102">
        <f t="shared" si="77"/>
        <v>6.8100391536750227</v>
      </c>
    </row>
    <row r="87" spans="1:47" ht="12.95" customHeight="1">
      <c r="A87" s="59" t="s">
        <v>277</v>
      </c>
      <c r="B87" s="59" t="s">
        <v>127</v>
      </c>
      <c r="C87" s="79">
        <v>31755.633000000002</v>
      </c>
      <c r="D87" s="34" t="s">
        <v>149</v>
      </c>
      <c r="E87" s="32">
        <f t="shared" si="55"/>
        <v>-13105.028167455124</v>
      </c>
      <c r="F87" s="1">
        <f t="shared" si="56"/>
        <v>-13105</v>
      </c>
      <c r="G87" s="1">
        <f t="shared" si="57"/>
        <v>-1.9594999997934792E-2</v>
      </c>
      <c r="H87" s="1">
        <f t="shared" si="58"/>
        <v>-1.9594999997934792E-2</v>
      </c>
      <c r="N87" s="2"/>
      <c r="O87" s="2"/>
      <c r="P87" s="2"/>
      <c r="Q87" s="5">
        <f t="shared" si="35"/>
        <v>16737.133000000002</v>
      </c>
      <c r="R87" s="1">
        <f t="shared" si="59"/>
        <v>0</v>
      </c>
      <c r="S87" s="100">
        <f t="shared" si="60"/>
        <v>0.2</v>
      </c>
      <c r="T87" s="1">
        <f t="shared" si="61"/>
        <v>0</v>
      </c>
      <c r="U87" s="5"/>
      <c r="V87" s="1">
        <f t="shared" si="62"/>
        <v>-3.5615547680628107E-2</v>
      </c>
      <c r="Z87" s="7">
        <f t="shared" si="63"/>
        <v>-13105</v>
      </c>
      <c r="AA87" s="102">
        <f t="shared" si="64"/>
        <v>-1.3889272952149756E-2</v>
      </c>
      <c r="AB87" s="102">
        <f t="shared" si="65"/>
        <v>-3.5615547680628107E-2</v>
      </c>
      <c r="AC87" s="102">
        <f t="shared" si="66"/>
        <v>-1.9594999997934792E-2</v>
      </c>
      <c r="AD87" s="102">
        <f t="shared" si="67"/>
        <v>-5.7057270457850362E-3</v>
      </c>
      <c r="AE87" s="102">
        <f t="shared" si="68"/>
        <v>6.5110642242005681E-6</v>
      </c>
      <c r="AF87" s="7">
        <f t="shared" si="69"/>
        <v>-1.9594999997934792E-2</v>
      </c>
      <c r="AG87" s="103"/>
      <c r="AH87" s="7">
        <f t="shared" si="70"/>
        <v>1.6020547682693311E-2</v>
      </c>
      <c r="AI87" s="7">
        <f t="shared" si="71"/>
        <v>0.58626721395623682</v>
      </c>
      <c r="AJ87" s="7">
        <f t="shared" si="72"/>
        <v>0.51398773805051179</v>
      </c>
      <c r="AK87" s="7">
        <f t="shared" si="73"/>
        <v>-0.11407993981839055</v>
      </c>
      <c r="AL87" s="7">
        <f t="shared" si="74"/>
        <v>0.26904790121828037</v>
      </c>
      <c r="AM87" s="7">
        <f t="shared" si="75"/>
        <v>0.135341347550128</v>
      </c>
      <c r="AN87" s="102">
        <f t="shared" si="76"/>
        <v>6.7051146318578603</v>
      </c>
      <c r="AO87" s="102">
        <f t="shared" si="76"/>
        <v>6.7059645060921946</v>
      </c>
      <c r="AP87" s="102">
        <f t="shared" si="76"/>
        <v>6.7037941097456395</v>
      </c>
      <c r="AQ87" s="102">
        <f t="shared" si="76"/>
        <v>6.7093410510845981</v>
      </c>
      <c r="AR87" s="102">
        <f t="shared" si="76"/>
        <v>6.6951917752122903</v>
      </c>
      <c r="AS87" s="102">
        <f t="shared" si="76"/>
        <v>6.7314667635316843</v>
      </c>
      <c r="AT87" s="102">
        <f t="shared" si="76"/>
        <v>6.6395763584436933</v>
      </c>
      <c r="AU87" s="102">
        <f t="shared" si="77"/>
        <v>6.8812026274576015</v>
      </c>
    </row>
    <row r="88" spans="1:47" ht="12.95" customHeight="1">
      <c r="A88" s="59" t="s">
        <v>277</v>
      </c>
      <c r="B88" s="59" t="s">
        <v>140</v>
      </c>
      <c r="C88" s="79">
        <v>32099.632000000001</v>
      </c>
      <c r="D88" s="34" t="s">
        <v>177</v>
      </c>
      <c r="E88" s="32">
        <f t="shared" si="55"/>
        <v>-12610.535878826036</v>
      </c>
      <c r="F88" s="1">
        <f t="shared" si="56"/>
        <v>-12610.5</v>
      </c>
      <c r="G88" s="1">
        <f t="shared" si="57"/>
        <v>-2.4959500002296409E-2</v>
      </c>
      <c r="H88" s="1">
        <f t="shared" si="58"/>
        <v>-2.4959500002296409E-2</v>
      </c>
      <c r="N88" s="2"/>
      <c r="O88" s="2"/>
      <c r="P88" s="2"/>
      <c r="Q88" s="5">
        <f t="shared" ref="Q88:Q151" si="78">C88-15018.5</f>
        <v>17081.132000000001</v>
      </c>
      <c r="R88" s="1">
        <f t="shared" si="59"/>
        <v>0</v>
      </c>
      <c r="S88" s="100">
        <f t="shared" si="60"/>
        <v>0.2</v>
      </c>
      <c r="T88" s="1">
        <f t="shared" si="61"/>
        <v>0</v>
      </c>
      <c r="U88" s="5"/>
      <c r="V88" s="1">
        <f t="shared" si="62"/>
        <v>-4.1754107144379701E-2</v>
      </c>
      <c r="Z88" s="7">
        <f t="shared" si="63"/>
        <v>-12610.5</v>
      </c>
      <c r="AA88" s="102">
        <f t="shared" si="64"/>
        <v>-1.3190453379581305E-2</v>
      </c>
      <c r="AB88" s="102">
        <f t="shared" si="65"/>
        <v>-4.1754107144379701E-2</v>
      </c>
      <c r="AC88" s="102">
        <f t="shared" si="66"/>
        <v>-2.4959500002296409E-2</v>
      </c>
      <c r="AD88" s="102">
        <f t="shared" si="67"/>
        <v>-1.1769046622715103E-2</v>
      </c>
      <c r="AE88" s="102">
        <f t="shared" si="68"/>
        <v>2.770209168152836E-5</v>
      </c>
      <c r="AF88" s="7">
        <f t="shared" si="69"/>
        <v>-2.4959500002296409E-2</v>
      </c>
      <c r="AG88" s="103"/>
      <c r="AH88" s="7">
        <f t="shared" si="70"/>
        <v>1.6794607142083289E-2</v>
      </c>
      <c r="AI88" s="7">
        <f t="shared" si="71"/>
        <v>0.58963978418950869</v>
      </c>
      <c r="AJ88" s="7">
        <f t="shared" si="72"/>
        <v>0.53791268399918823</v>
      </c>
      <c r="AK88" s="7">
        <f t="shared" si="73"/>
        <v>-0.12567236846844615</v>
      </c>
      <c r="AL88" s="7">
        <f t="shared" si="74"/>
        <v>0.29717983314299284</v>
      </c>
      <c r="AM88" s="7">
        <f t="shared" si="75"/>
        <v>0.1496932320604247</v>
      </c>
      <c r="AN88" s="102">
        <f t="shared" si="76"/>
        <v>6.7483334223975806</v>
      </c>
      <c r="AO88" s="102">
        <f t="shared" si="76"/>
        <v>6.7491446791813674</v>
      </c>
      <c r="AP88" s="102">
        <f t="shared" si="76"/>
        <v>6.7470299520340555</v>
      </c>
      <c r="AQ88" s="102">
        <f t="shared" si="76"/>
        <v>6.7525471958844641</v>
      </c>
      <c r="AR88" s="102">
        <f t="shared" si="76"/>
        <v>6.7381846626961091</v>
      </c>
      <c r="AS88" s="102">
        <f t="shared" si="76"/>
        <v>6.7757955386590449</v>
      </c>
      <c r="AT88" s="102">
        <f t="shared" si="76"/>
        <v>6.6787090813649845</v>
      </c>
      <c r="AU88" s="102">
        <f t="shared" si="77"/>
        <v>6.9411520955759745</v>
      </c>
    </row>
    <row r="89" spans="1:47" ht="12.95" customHeight="1">
      <c r="A89" s="59" t="s">
        <v>277</v>
      </c>
      <c r="B89" s="59" t="s">
        <v>127</v>
      </c>
      <c r="C89" s="79">
        <v>32125.028999999999</v>
      </c>
      <c r="D89" s="34" t="s">
        <v>177</v>
      </c>
      <c r="E89" s="32">
        <f t="shared" si="55"/>
        <v>-12574.028154517793</v>
      </c>
      <c r="F89" s="1">
        <f t="shared" si="56"/>
        <v>-12574</v>
      </c>
      <c r="G89" s="1">
        <f t="shared" si="57"/>
        <v>-1.9586000002163928E-2</v>
      </c>
      <c r="H89" s="1">
        <f t="shared" si="58"/>
        <v>-1.9586000002163928E-2</v>
      </c>
      <c r="N89" s="2"/>
      <c r="O89" s="2"/>
      <c r="P89" s="2"/>
      <c r="Q89" s="5">
        <f t="shared" si="78"/>
        <v>17106.528999999999</v>
      </c>
      <c r="R89" s="1">
        <f t="shared" si="59"/>
        <v>0</v>
      </c>
      <c r="S89" s="100">
        <f t="shared" si="60"/>
        <v>0.2</v>
      </c>
      <c r="T89" s="1">
        <f t="shared" si="61"/>
        <v>0</v>
      </c>
      <c r="U89" s="5"/>
      <c r="V89" s="1">
        <f t="shared" si="62"/>
        <v>-3.6436695424665183E-2</v>
      </c>
      <c r="Z89" s="7">
        <f t="shared" si="63"/>
        <v>-12574</v>
      </c>
      <c r="AA89" s="102">
        <f t="shared" si="64"/>
        <v>-1.3139316469748905E-2</v>
      </c>
      <c r="AB89" s="102">
        <f t="shared" si="65"/>
        <v>-3.6436695424665183E-2</v>
      </c>
      <c r="AC89" s="102">
        <f t="shared" si="66"/>
        <v>-1.9586000002163928E-2</v>
      </c>
      <c r="AD89" s="102">
        <f t="shared" si="67"/>
        <v>-6.4466835324150235E-3</v>
      </c>
      <c r="AE89" s="102">
        <f t="shared" si="68"/>
        <v>8.3119457134222096E-6</v>
      </c>
      <c r="AF89" s="7">
        <f t="shared" si="69"/>
        <v>-1.9586000002163928E-2</v>
      </c>
      <c r="AG89" s="103"/>
      <c r="AH89" s="7">
        <f t="shared" si="70"/>
        <v>1.6850695422501252E-2</v>
      </c>
      <c r="AI89" s="7">
        <f t="shared" si="71"/>
        <v>0.5899032948544205</v>
      </c>
      <c r="AJ89" s="7">
        <f t="shared" si="72"/>
        <v>0.53967310865238738</v>
      </c>
      <c r="AK89" s="7">
        <f t="shared" si="73"/>
        <v>-0.12652961449890543</v>
      </c>
      <c r="AL89" s="7">
        <f t="shared" si="74"/>
        <v>0.29926951194663204</v>
      </c>
      <c r="AM89" s="7">
        <f t="shared" si="75"/>
        <v>0.15076165178553716</v>
      </c>
      <c r="AN89" s="102">
        <f t="shared" si="76"/>
        <v>6.7515337217857043</v>
      </c>
      <c r="AO89" s="102">
        <f t="shared" si="76"/>
        <v>6.7523413762926587</v>
      </c>
      <c r="AP89" s="102">
        <f t="shared" si="76"/>
        <v>6.7502326442849885</v>
      </c>
      <c r="AQ89" s="102">
        <f t="shared" si="76"/>
        <v>6.755743155402592</v>
      </c>
      <c r="AR89" s="102">
        <f t="shared" si="76"/>
        <v>6.7413752194168453</v>
      </c>
      <c r="AS89" s="102">
        <f t="shared" si="76"/>
        <v>6.7790628473870536</v>
      </c>
      <c r="AT89" s="102">
        <f t="shared" si="76"/>
        <v>6.681634017040353</v>
      </c>
      <c r="AU89" s="102">
        <f t="shared" si="77"/>
        <v>6.9455770815948235</v>
      </c>
    </row>
    <row r="90" spans="1:47" ht="12.95" customHeight="1">
      <c r="A90" s="59" t="s">
        <v>397</v>
      </c>
      <c r="B90" s="59" t="s">
        <v>127</v>
      </c>
      <c r="C90" s="79">
        <v>35075.341999999997</v>
      </c>
      <c r="D90" s="34" t="s">
        <v>149</v>
      </c>
      <c r="E90" s="32">
        <f t="shared" si="55"/>
        <v>-8333.0070249733762</v>
      </c>
      <c r="F90" s="1">
        <f t="shared" si="56"/>
        <v>-8333</v>
      </c>
      <c r="G90" s="1">
        <f t="shared" si="57"/>
        <v>-4.8870000027818605E-3</v>
      </c>
      <c r="H90" s="1">
        <f t="shared" si="58"/>
        <v>-4.8870000027818605E-3</v>
      </c>
      <c r="N90" s="2"/>
      <c r="O90" s="2"/>
      <c r="P90" s="2"/>
      <c r="Q90" s="5">
        <f t="shared" si="78"/>
        <v>20056.841999999997</v>
      </c>
      <c r="R90" s="1">
        <f t="shared" si="59"/>
        <v>0</v>
      </c>
      <c r="S90" s="100">
        <f t="shared" si="60"/>
        <v>0.2</v>
      </c>
      <c r="T90" s="1">
        <f t="shared" si="61"/>
        <v>0</v>
      </c>
      <c r="U90" s="5"/>
      <c r="V90" s="1">
        <f t="shared" si="62"/>
        <v>-2.7074308802730207E-2</v>
      </c>
      <c r="Z90" s="7">
        <f t="shared" si="63"/>
        <v>-8333</v>
      </c>
      <c r="AA90" s="102">
        <f t="shared" si="64"/>
        <v>-7.8143300764276155E-3</v>
      </c>
      <c r="AB90" s="102">
        <f t="shared" si="65"/>
        <v>-2.7074308802730207E-2</v>
      </c>
      <c r="AC90" s="102">
        <f t="shared" si="66"/>
        <v>-4.8870000027818605E-3</v>
      </c>
      <c r="AD90" s="102">
        <f t="shared" si="67"/>
        <v>2.927330073645755E-3</v>
      </c>
      <c r="AE90" s="102">
        <f t="shared" si="68"/>
        <v>1.7138522720141722E-6</v>
      </c>
      <c r="AF90" s="7">
        <f t="shared" si="69"/>
        <v>-4.8870000027818605E-3</v>
      </c>
      <c r="AG90" s="103"/>
      <c r="AH90" s="7">
        <f t="shared" si="70"/>
        <v>2.2187308799948346E-2</v>
      </c>
      <c r="AI90" s="7">
        <f t="shared" si="71"/>
        <v>0.63624663268398518</v>
      </c>
      <c r="AJ90" s="7">
        <f t="shared" si="72"/>
        <v>0.73805814254634206</v>
      </c>
      <c r="AK90" s="7">
        <f t="shared" si="73"/>
        <v>-0.22775543612120955</v>
      </c>
      <c r="AL90" s="7">
        <f t="shared" si="74"/>
        <v>0.55940860410583448</v>
      </c>
      <c r="AM90" s="7">
        <f t="shared" si="75"/>
        <v>0.28723420448410875</v>
      </c>
      <c r="AN90" s="102">
        <f t="shared" si="76"/>
        <v>7.1363513490263593</v>
      </c>
      <c r="AO90" s="102">
        <f t="shared" si="76"/>
        <v>7.1365238571623113</v>
      </c>
      <c r="AP90" s="102">
        <f t="shared" si="76"/>
        <v>7.1359127057045795</v>
      </c>
      <c r="AQ90" s="102">
        <f t="shared" si="76"/>
        <v>7.138079788322325</v>
      </c>
      <c r="AR90" s="102">
        <f t="shared" si="76"/>
        <v>7.130419615775943</v>
      </c>
      <c r="AS90" s="102">
        <f t="shared" si="76"/>
        <v>7.1578069582306094</v>
      </c>
      <c r="AT90" s="102">
        <f t="shared" si="76"/>
        <v>7.06347682054305</v>
      </c>
      <c r="AU90" s="102">
        <f t="shared" si="77"/>
        <v>7.4597240872369284</v>
      </c>
    </row>
    <row r="91" spans="1:47" ht="12.95" customHeight="1">
      <c r="A91" s="59" t="s">
        <v>400</v>
      </c>
      <c r="B91" s="59" t="s">
        <v>127</v>
      </c>
      <c r="C91" s="79">
        <v>35130.305999999997</v>
      </c>
      <c r="D91" s="34" t="s">
        <v>149</v>
      </c>
      <c r="E91" s="32">
        <f t="shared" si="55"/>
        <v>-8253.9972774095495</v>
      </c>
      <c r="F91" s="1">
        <f t="shared" si="56"/>
        <v>-8254</v>
      </c>
      <c r="G91" s="1">
        <f t="shared" si="57"/>
        <v>1.893999993626494E-3</v>
      </c>
      <c r="H91" s="1">
        <f t="shared" si="58"/>
        <v>1.893999993626494E-3</v>
      </c>
      <c r="N91" s="2"/>
      <c r="O91" s="2"/>
      <c r="P91" s="2"/>
      <c r="Q91" s="5">
        <f t="shared" si="78"/>
        <v>20111.805999999997</v>
      </c>
      <c r="R91" s="1">
        <f t="shared" si="59"/>
        <v>0</v>
      </c>
      <c r="S91" s="100">
        <f t="shared" si="60"/>
        <v>0.2</v>
      </c>
      <c r="T91" s="1">
        <f t="shared" si="61"/>
        <v>0</v>
      </c>
      <c r="U91" s="5"/>
      <c r="V91" s="1">
        <f t="shared" si="62"/>
        <v>-2.0366678910107947E-2</v>
      </c>
      <c r="Z91" s="7">
        <f t="shared" si="63"/>
        <v>-8254</v>
      </c>
      <c r="AA91" s="102">
        <f t="shared" si="64"/>
        <v>-7.7305721493035294E-3</v>
      </c>
      <c r="AB91" s="102">
        <f t="shared" si="65"/>
        <v>-2.0366678910107947E-2</v>
      </c>
      <c r="AC91" s="102">
        <f t="shared" si="66"/>
        <v>1.893999993626494E-3</v>
      </c>
      <c r="AD91" s="102">
        <f t="shared" si="67"/>
        <v>9.6245721429300234E-3</v>
      </c>
      <c r="AE91" s="102">
        <f t="shared" si="68"/>
        <v>1.8526477786892927E-5</v>
      </c>
      <c r="AF91" s="7">
        <f t="shared" si="69"/>
        <v>1.893999993626494E-3</v>
      </c>
      <c r="AG91" s="103"/>
      <c r="AH91" s="7">
        <f t="shared" si="70"/>
        <v>2.226067890373444E-2</v>
      </c>
      <c r="AI91" s="7">
        <f t="shared" si="71"/>
        <v>0.63745265678277852</v>
      </c>
      <c r="AJ91" s="7">
        <f t="shared" si="72"/>
        <v>0.74160580757699834</v>
      </c>
      <c r="AK91" s="7">
        <f t="shared" si="73"/>
        <v>-0.22967036126291135</v>
      </c>
      <c r="AL91" s="7">
        <f t="shared" si="74"/>
        <v>0.5646816836356453</v>
      </c>
      <c r="AM91" s="7">
        <f t="shared" si="75"/>
        <v>0.2900904376326216</v>
      </c>
      <c r="AN91" s="102">
        <f t="shared" si="76"/>
        <v>7.143829993349831</v>
      </c>
      <c r="AO91" s="102">
        <f t="shared" si="76"/>
        <v>7.143993731989208</v>
      </c>
      <c r="AP91" s="102">
        <f t="shared" si="76"/>
        <v>7.1434086176334723</v>
      </c>
      <c r="AQ91" s="102">
        <f t="shared" si="76"/>
        <v>7.145501338728323</v>
      </c>
      <c r="AR91" s="102">
        <f t="shared" si="76"/>
        <v>7.138039791303818</v>
      </c>
      <c r="AS91" s="102">
        <f t="shared" si="76"/>
        <v>7.1649488306044971</v>
      </c>
      <c r="AT91" s="102">
        <f t="shared" si="76"/>
        <v>7.0714935082629591</v>
      </c>
      <c r="AU91" s="102">
        <f t="shared" si="77"/>
        <v>7.4693014542366276</v>
      </c>
    </row>
    <row r="92" spans="1:47" ht="12.95" customHeight="1">
      <c r="A92" s="59" t="s">
        <v>400</v>
      </c>
      <c r="B92" s="59" t="s">
        <v>127</v>
      </c>
      <c r="C92" s="79">
        <v>35370.303999999996</v>
      </c>
      <c r="D92" s="34" t="s">
        <v>149</v>
      </c>
      <c r="E92" s="32">
        <f t="shared" si="55"/>
        <v>-7909.0045295050386</v>
      </c>
      <c r="F92" s="1">
        <f t="shared" si="56"/>
        <v>-7909</v>
      </c>
      <c r="G92" s="1">
        <f t="shared" si="57"/>
        <v>-3.1510000044363551E-3</v>
      </c>
      <c r="H92" s="1">
        <f t="shared" si="58"/>
        <v>-3.1510000044363551E-3</v>
      </c>
      <c r="N92" s="2"/>
      <c r="O92" s="2"/>
      <c r="P92" s="2"/>
      <c r="Q92" s="5">
        <f t="shared" si="78"/>
        <v>20351.803999999996</v>
      </c>
      <c r="R92" s="1">
        <f t="shared" si="59"/>
        <v>0</v>
      </c>
      <c r="S92" s="100">
        <f t="shared" si="60"/>
        <v>0.2</v>
      </c>
      <c r="T92" s="1">
        <f t="shared" si="61"/>
        <v>0</v>
      </c>
      <c r="U92" s="5"/>
      <c r="V92" s="1">
        <f t="shared" si="62"/>
        <v>-2.5718962339475116E-2</v>
      </c>
      <c r="Z92" s="7">
        <f t="shared" si="63"/>
        <v>-7909</v>
      </c>
      <c r="AA92" s="102">
        <f t="shared" si="64"/>
        <v>-7.3733788944703588E-3</v>
      </c>
      <c r="AB92" s="102">
        <f t="shared" si="65"/>
        <v>-2.5718962339475116E-2</v>
      </c>
      <c r="AC92" s="102">
        <f t="shared" si="66"/>
        <v>-3.1510000044363551E-3</v>
      </c>
      <c r="AD92" s="102">
        <f t="shared" si="67"/>
        <v>4.2223788900340037E-3</v>
      </c>
      <c r="AE92" s="102">
        <f t="shared" si="68"/>
        <v>3.5656966982009574E-6</v>
      </c>
      <c r="AF92" s="7">
        <f t="shared" si="69"/>
        <v>-3.1510000044363551E-3</v>
      </c>
      <c r="AG92" s="103"/>
      <c r="AH92" s="7">
        <f t="shared" si="70"/>
        <v>2.2567962335038761E-2</v>
      </c>
      <c r="AI92" s="7">
        <f t="shared" si="71"/>
        <v>0.64289398235434003</v>
      </c>
      <c r="AJ92" s="7">
        <f t="shared" si="72"/>
        <v>0.75701184411564837</v>
      </c>
      <c r="AK92" s="7">
        <f t="shared" si="73"/>
        <v>-0.23804273372182466</v>
      </c>
      <c r="AL92" s="7">
        <f t="shared" si="74"/>
        <v>0.58794842625983368</v>
      </c>
      <c r="AM92" s="7">
        <f t="shared" si="75"/>
        <v>0.30274606603106047</v>
      </c>
      <c r="AN92" s="102">
        <f t="shared" si="76"/>
        <v>7.1766581432719798</v>
      </c>
      <c r="AO92" s="102">
        <f t="shared" si="76"/>
        <v>7.1767867589182757</v>
      </c>
      <c r="AP92" s="102">
        <f t="shared" si="76"/>
        <v>7.1763086400010438</v>
      </c>
      <c r="AQ92" s="102">
        <f t="shared" si="76"/>
        <v>7.1780874495265277</v>
      </c>
      <c r="AR92" s="102">
        <f t="shared" si="76"/>
        <v>7.1714892685009666</v>
      </c>
      <c r="AS92" s="102">
        <f t="shared" si="76"/>
        <v>7.1962440207072547</v>
      </c>
      <c r="AT92" s="102">
        <f t="shared" si="76"/>
        <v>7.1069325316924319</v>
      </c>
      <c r="AU92" s="102">
        <f t="shared" si="77"/>
        <v>7.5111266645517718</v>
      </c>
    </row>
    <row r="93" spans="1:47" ht="12.95" customHeight="1">
      <c r="A93" s="59" t="s">
        <v>407</v>
      </c>
      <c r="B93" s="59" t="s">
        <v>127</v>
      </c>
      <c r="C93" s="79">
        <v>35481.610999999997</v>
      </c>
      <c r="D93" s="34" t="s">
        <v>149</v>
      </c>
      <c r="E93" s="32">
        <f t="shared" si="55"/>
        <v>-7749.0027470276527</v>
      </c>
      <c r="F93" s="1">
        <f t="shared" si="56"/>
        <v>-7749</v>
      </c>
      <c r="G93" s="1">
        <f t="shared" si="57"/>
        <v>-1.9110000066575594E-3</v>
      </c>
      <c r="H93" s="1">
        <f t="shared" si="58"/>
        <v>-1.9110000066575594E-3</v>
      </c>
      <c r="N93" s="2"/>
      <c r="O93" s="2"/>
      <c r="P93" s="2"/>
      <c r="Q93" s="5">
        <f t="shared" si="78"/>
        <v>20463.110999999997</v>
      </c>
      <c r="R93" s="1">
        <f t="shared" si="59"/>
        <v>0</v>
      </c>
      <c r="S93" s="100">
        <f t="shared" si="60"/>
        <v>0.2</v>
      </c>
      <c r="T93" s="1">
        <f t="shared" si="61"/>
        <v>0</v>
      </c>
      <c r="U93" s="5"/>
      <c r="V93" s="1">
        <f t="shared" si="62"/>
        <v>-2.4614063291782586E-2</v>
      </c>
      <c r="Z93" s="7">
        <f t="shared" si="63"/>
        <v>-7749</v>
      </c>
      <c r="AA93" s="102">
        <f t="shared" si="64"/>
        <v>-7.2126207052755527E-3</v>
      </c>
      <c r="AB93" s="102">
        <f t="shared" si="65"/>
        <v>-2.4614063291782586E-2</v>
      </c>
      <c r="AC93" s="102">
        <f t="shared" si="66"/>
        <v>-1.9110000066575594E-3</v>
      </c>
      <c r="AD93" s="102">
        <f t="shared" si="67"/>
        <v>5.3016206986179933E-3</v>
      </c>
      <c r="AE93" s="102">
        <f t="shared" si="68"/>
        <v>5.6214364064029482E-6</v>
      </c>
      <c r="AF93" s="7">
        <f t="shared" si="69"/>
        <v>-1.9110000066575594E-3</v>
      </c>
      <c r="AG93" s="103"/>
      <c r="AH93" s="7">
        <f t="shared" si="70"/>
        <v>2.2703063285125027E-2</v>
      </c>
      <c r="AI93" s="7">
        <f t="shared" si="71"/>
        <v>0.6455163197041659</v>
      </c>
      <c r="AJ93" s="7">
        <f t="shared" si="72"/>
        <v>0.76410616291326761</v>
      </c>
      <c r="AK93" s="7">
        <f t="shared" si="73"/>
        <v>-0.24193050927988149</v>
      </c>
      <c r="AL93" s="7">
        <f t="shared" si="74"/>
        <v>0.59887533227531553</v>
      </c>
      <c r="AM93" s="7">
        <f t="shared" si="75"/>
        <v>0.30872021372460512</v>
      </c>
      <c r="AN93" s="102">
        <f t="shared" si="76"/>
        <v>7.191978566599853</v>
      </c>
      <c r="AO93" s="102">
        <f t="shared" si="76"/>
        <v>7.1920926482266427</v>
      </c>
      <c r="AP93" s="102">
        <f t="shared" si="76"/>
        <v>7.191660268734192</v>
      </c>
      <c r="AQ93" s="102">
        <f t="shared" si="76"/>
        <v>7.1933002963034047</v>
      </c>
      <c r="AR93" s="102">
        <f t="shared" si="76"/>
        <v>7.18709777520254</v>
      </c>
      <c r="AS93" s="102">
        <f t="shared" si="76"/>
        <v>7.210822630680835</v>
      </c>
      <c r="AT93" s="102">
        <f t="shared" si="76"/>
        <v>7.1236073531549664</v>
      </c>
      <c r="AU93" s="102">
        <f t="shared" si="77"/>
        <v>7.5305238635385052</v>
      </c>
    </row>
    <row r="94" spans="1:47" ht="12.95" customHeight="1">
      <c r="A94" s="59" t="s">
        <v>410</v>
      </c>
      <c r="B94" s="59" t="s">
        <v>127</v>
      </c>
      <c r="C94" s="79">
        <v>35745.264000000003</v>
      </c>
      <c r="D94" s="34" t="s">
        <v>149</v>
      </c>
      <c r="E94" s="32">
        <f t="shared" si="55"/>
        <v>-7370.0063680442026</v>
      </c>
      <c r="F94" s="1">
        <f t="shared" si="56"/>
        <v>-7370</v>
      </c>
      <c r="G94" s="1">
        <f t="shared" si="57"/>
        <v>-4.43000000086613E-3</v>
      </c>
      <c r="H94" s="1">
        <f t="shared" si="58"/>
        <v>-4.43000000086613E-3</v>
      </c>
      <c r="N94" s="2"/>
      <c r="O94" s="2"/>
      <c r="P94" s="2"/>
      <c r="Q94" s="5">
        <f t="shared" si="78"/>
        <v>20726.764000000003</v>
      </c>
      <c r="R94" s="1">
        <f t="shared" si="59"/>
        <v>0</v>
      </c>
      <c r="S94" s="100">
        <f t="shared" si="60"/>
        <v>0.2</v>
      </c>
      <c r="T94" s="1">
        <f t="shared" si="61"/>
        <v>0</v>
      </c>
      <c r="U94" s="5"/>
      <c r="V94" s="1">
        <f t="shared" si="62"/>
        <v>-2.7433747296005773E-2</v>
      </c>
      <c r="Z94" s="7">
        <f t="shared" si="63"/>
        <v>-7370</v>
      </c>
      <c r="AA94" s="102">
        <f t="shared" si="64"/>
        <v>-6.8448135981460968E-3</v>
      </c>
      <c r="AB94" s="102">
        <f t="shared" si="65"/>
        <v>-2.7433747296005773E-2</v>
      </c>
      <c r="AC94" s="102">
        <f t="shared" si="66"/>
        <v>-4.43000000086613E-3</v>
      </c>
      <c r="AD94" s="102">
        <f t="shared" si="67"/>
        <v>2.4148135972799668E-3</v>
      </c>
      <c r="AE94" s="102">
        <f t="shared" si="68"/>
        <v>1.1662649419216429E-6</v>
      </c>
      <c r="AF94" s="7">
        <f t="shared" si="69"/>
        <v>-4.43000000086613E-3</v>
      </c>
      <c r="AG94" s="103"/>
      <c r="AH94" s="7">
        <f t="shared" si="70"/>
        <v>2.3003747295139643E-2</v>
      </c>
      <c r="AI94" s="7">
        <f t="shared" si="71"/>
        <v>0.6519876181469042</v>
      </c>
      <c r="AJ94" s="7">
        <f t="shared" si="72"/>
        <v>0.78077268081975959</v>
      </c>
      <c r="AK94" s="7">
        <f t="shared" si="73"/>
        <v>-0.25115021997489267</v>
      </c>
      <c r="AL94" s="7">
        <f t="shared" si="74"/>
        <v>0.62512225918792197</v>
      </c>
      <c r="AM94" s="7">
        <f t="shared" si="75"/>
        <v>0.32315375627478804</v>
      </c>
      <c r="AN94" s="102">
        <f t="shared" si="76"/>
        <v>7.228522192735122</v>
      </c>
      <c r="AO94" s="102">
        <f t="shared" si="76"/>
        <v>7.2286062004224139</v>
      </c>
      <c r="AP94" s="102">
        <f t="shared" si="76"/>
        <v>7.2282719033036003</v>
      </c>
      <c r="AQ94" s="102">
        <f t="shared" si="76"/>
        <v>7.2296031119392303</v>
      </c>
      <c r="AR94" s="102">
        <f t="shared" si="76"/>
        <v>7.2243165633364068</v>
      </c>
      <c r="AS94" s="102">
        <f t="shared" si="76"/>
        <v>7.2455452992526315</v>
      </c>
      <c r="AT94" s="102">
        <f t="shared" si="76"/>
        <v>7.1637184268631291</v>
      </c>
      <c r="AU94" s="102">
        <f t="shared" si="77"/>
        <v>7.57647097863833</v>
      </c>
    </row>
    <row r="95" spans="1:47" ht="12.95" customHeight="1">
      <c r="A95" s="59" t="s">
        <v>414</v>
      </c>
      <c r="B95" s="59" t="s">
        <v>127</v>
      </c>
      <c r="C95" s="79">
        <v>35746.656999999999</v>
      </c>
      <c r="D95" s="34" t="s">
        <v>149</v>
      </c>
      <c r="E95" s="32">
        <f t="shared" si="55"/>
        <v>-7368.0039559498118</v>
      </c>
      <c r="F95" s="1">
        <f t="shared" si="56"/>
        <v>-7368</v>
      </c>
      <c r="G95" s="1">
        <f t="shared" si="57"/>
        <v>-2.7520000003278255E-3</v>
      </c>
      <c r="H95" s="1">
        <f t="shared" si="58"/>
        <v>-2.7520000003278255E-3</v>
      </c>
      <c r="N95" s="2"/>
      <c r="O95" s="2"/>
      <c r="P95" s="2"/>
      <c r="Q95" s="5">
        <f t="shared" si="78"/>
        <v>20728.156999999999</v>
      </c>
      <c r="R95" s="1">
        <f t="shared" si="59"/>
        <v>0</v>
      </c>
      <c r="S95" s="100">
        <f t="shared" si="60"/>
        <v>0.2</v>
      </c>
      <c r="T95" s="1">
        <f t="shared" si="61"/>
        <v>0</v>
      </c>
      <c r="U95" s="5"/>
      <c r="V95" s="1">
        <f t="shared" si="62"/>
        <v>-2.5757260462520234E-2</v>
      </c>
      <c r="Z95" s="7">
        <f t="shared" si="63"/>
        <v>-7368</v>
      </c>
      <c r="AA95" s="102">
        <f t="shared" si="64"/>
        <v>-6.8429225422891073E-3</v>
      </c>
      <c r="AB95" s="102">
        <f t="shared" si="65"/>
        <v>-2.5757260462520234E-2</v>
      </c>
      <c r="AC95" s="102">
        <f t="shared" si="66"/>
        <v>-2.7520000003278255E-3</v>
      </c>
      <c r="AD95" s="102">
        <f t="shared" si="67"/>
        <v>4.0909225419612817E-3</v>
      </c>
      <c r="AE95" s="102">
        <f t="shared" si="68"/>
        <v>3.3471294488653909E-6</v>
      </c>
      <c r="AF95" s="7">
        <f t="shared" si="69"/>
        <v>-2.7520000003278255E-3</v>
      </c>
      <c r="AG95" s="103"/>
      <c r="AH95" s="7">
        <f t="shared" si="70"/>
        <v>2.3005260462192409E-2</v>
      </c>
      <c r="AI95" s="7">
        <f t="shared" si="71"/>
        <v>0.65202275937188015</v>
      </c>
      <c r="AJ95" s="7">
        <f t="shared" si="72"/>
        <v>0.78086008955804409</v>
      </c>
      <c r="AK95" s="7">
        <f t="shared" si="73"/>
        <v>-0.25119890708627995</v>
      </c>
      <c r="AL95" s="7">
        <f t="shared" si="74"/>
        <v>0.6252621667662398</v>
      </c>
      <c r="AM95" s="7">
        <f t="shared" si="75"/>
        <v>0.32323101696940681</v>
      </c>
      <c r="AN95" s="102">
        <f t="shared" si="76"/>
        <v>7.2287160066494556</v>
      </c>
      <c r="AO95" s="102">
        <f t="shared" si="76"/>
        <v>7.228799871510776</v>
      </c>
      <c r="AP95" s="102">
        <f t="shared" si="76"/>
        <v>7.2284660531256373</v>
      </c>
      <c r="AQ95" s="102">
        <f t="shared" si="76"/>
        <v>7.2297957117613754</v>
      </c>
      <c r="AR95" s="102">
        <f t="shared" si="76"/>
        <v>7.2245138972493628</v>
      </c>
      <c r="AS95" s="102">
        <f t="shared" si="76"/>
        <v>7.2457293002718339</v>
      </c>
      <c r="AT95" s="102">
        <f t="shared" si="76"/>
        <v>7.1639323956456833</v>
      </c>
      <c r="AU95" s="102">
        <f t="shared" si="77"/>
        <v>7.576713443625664</v>
      </c>
    </row>
    <row r="96" spans="1:47" ht="12.95" customHeight="1">
      <c r="A96" s="59" t="s">
        <v>414</v>
      </c>
      <c r="B96" s="59" t="s">
        <v>140</v>
      </c>
      <c r="C96" s="79">
        <v>35747.002</v>
      </c>
      <c r="D96" s="34" t="s">
        <v>149</v>
      </c>
      <c r="E96" s="32">
        <f t="shared" si="55"/>
        <v>-7367.5080247419373</v>
      </c>
      <c r="F96" s="1">
        <f t="shared" si="56"/>
        <v>-7367.5</v>
      </c>
      <c r="G96" s="1">
        <f t="shared" si="57"/>
        <v>-5.5825000017648563E-3</v>
      </c>
      <c r="H96" s="1">
        <f t="shared" si="58"/>
        <v>-5.5825000017648563E-3</v>
      </c>
      <c r="N96" s="2"/>
      <c r="O96" s="2"/>
      <c r="P96" s="2"/>
      <c r="Q96" s="5">
        <f t="shared" si="78"/>
        <v>20728.502</v>
      </c>
      <c r="R96" s="1">
        <f t="shared" si="59"/>
        <v>0</v>
      </c>
      <c r="S96" s="100">
        <f t="shared" si="60"/>
        <v>0.2</v>
      </c>
      <c r="T96" s="1">
        <f t="shared" si="61"/>
        <v>0</v>
      </c>
      <c r="U96" s="5"/>
      <c r="V96" s="1">
        <f t="shared" si="62"/>
        <v>-2.8588138633377641E-2</v>
      </c>
      <c r="Z96" s="7">
        <f t="shared" si="63"/>
        <v>-7367.5</v>
      </c>
      <c r="AA96" s="102">
        <f t="shared" si="64"/>
        <v>-6.8424498618271032E-3</v>
      </c>
      <c r="AB96" s="102">
        <f t="shared" si="65"/>
        <v>-2.8588138633377641E-2</v>
      </c>
      <c r="AC96" s="102">
        <f t="shared" si="66"/>
        <v>-5.5825000017648563E-3</v>
      </c>
      <c r="AD96" s="102">
        <f t="shared" si="67"/>
        <v>1.2599498600622469E-3</v>
      </c>
      <c r="AE96" s="102">
        <f t="shared" si="68"/>
        <v>3.174947299741751E-7</v>
      </c>
      <c r="AF96" s="7">
        <f t="shared" si="69"/>
        <v>-5.5825000017648563E-3</v>
      </c>
      <c r="AG96" s="103"/>
      <c r="AH96" s="7">
        <f t="shared" si="70"/>
        <v>2.3005638631612785E-2</v>
      </c>
      <c r="AI96" s="7">
        <f t="shared" si="71"/>
        <v>0.65203154633310212</v>
      </c>
      <c r="AJ96" s="7">
        <f t="shared" si="72"/>
        <v>0.78088194082327311</v>
      </c>
      <c r="AK96" s="7">
        <f t="shared" si="73"/>
        <v>-0.25121107891406752</v>
      </c>
      <c r="AL96" s="7">
        <f t="shared" si="74"/>
        <v>0.62529714601213815</v>
      </c>
      <c r="AM96" s="7">
        <f t="shared" si="75"/>
        <v>0.323250333987465</v>
      </c>
      <c r="AN96" s="102">
        <f t="shared" si="76"/>
        <v>7.2287644617529629</v>
      </c>
      <c r="AO96" s="102">
        <f t="shared" si="76"/>
        <v>7.2288482909333007</v>
      </c>
      <c r="AP96" s="102">
        <f t="shared" si="76"/>
        <v>7.2285145921675058</v>
      </c>
      <c r="AQ96" s="102">
        <f t="shared" si="76"/>
        <v>7.2298438634394628</v>
      </c>
      <c r="AR96" s="102">
        <f t="shared" si="76"/>
        <v>7.2245632322641073</v>
      </c>
      <c r="AS96" s="102">
        <f t="shared" si="76"/>
        <v>7.2457753018584192</v>
      </c>
      <c r="AT96" s="102">
        <f t="shared" si="76"/>
        <v>7.1639858916329899</v>
      </c>
      <c r="AU96" s="102">
        <f t="shared" si="77"/>
        <v>7.5767740598724975</v>
      </c>
    </row>
    <row r="97" spans="1:47" ht="12.95" customHeight="1">
      <c r="A97" s="59" t="s">
        <v>420</v>
      </c>
      <c r="B97" s="59" t="s">
        <v>127</v>
      </c>
      <c r="C97" s="79">
        <v>36163.360000000001</v>
      </c>
      <c r="D97" s="34" t="s">
        <v>149</v>
      </c>
      <c r="E97" s="32">
        <f t="shared" si="55"/>
        <v>-6769.0009932998983</v>
      </c>
      <c r="F97" s="1">
        <f t="shared" si="56"/>
        <v>-6769</v>
      </c>
      <c r="G97" s="1">
        <f t="shared" si="57"/>
        <v>-6.9100000109756365E-4</v>
      </c>
      <c r="H97" s="1">
        <f t="shared" si="58"/>
        <v>-6.9100000109756365E-4</v>
      </c>
      <c r="N97" s="2"/>
      <c r="O97" s="2"/>
      <c r="P97" s="2"/>
      <c r="Q97" s="5">
        <f t="shared" si="78"/>
        <v>21144.86</v>
      </c>
      <c r="R97" s="1">
        <f t="shared" si="59"/>
        <v>0</v>
      </c>
      <c r="S97" s="100">
        <f t="shared" si="60"/>
        <v>0.2</v>
      </c>
      <c r="T97" s="1">
        <f t="shared" si="61"/>
        <v>0</v>
      </c>
      <c r="U97" s="5"/>
      <c r="V97" s="1">
        <f t="shared" si="62"/>
        <v>-2.4113436334596568E-2</v>
      </c>
      <c r="Z97" s="7">
        <f t="shared" si="63"/>
        <v>-6769</v>
      </c>
      <c r="AA97" s="102">
        <f t="shared" si="64"/>
        <v>-6.30138292174795E-3</v>
      </c>
      <c r="AB97" s="102">
        <f t="shared" si="65"/>
        <v>-2.4113436334596568E-2</v>
      </c>
      <c r="AC97" s="102">
        <f t="shared" si="66"/>
        <v>-6.9100000109756365E-4</v>
      </c>
      <c r="AD97" s="102">
        <f t="shared" si="67"/>
        <v>5.6103829206503864E-3</v>
      </c>
      <c r="AE97" s="102">
        <f t="shared" si="68"/>
        <v>6.2952793032651125E-6</v>
      </c>
      <c r="AF97" s="7">
        <f t="shared" si="69"/>
        <v>-6.9100000109756365E-4</v>
      </c>
      <c r="AG97" s="103"/>
      <c r="AH97" s="7">
        <f t="shared" si="70"/>
        <v>2.3422436333499004E-2</v>
      </c>
      <c r="AI97" s="7">
        <f t="shared" si="71"/>
        <v>0.66303744371576223</v>
      </c>
      <c r="AJ97" s="7">
        <f t="shared" si="72"/>
        <v>0.80675863557803373</v>
      </c>
      <c r="AK97" s="7">
        <f t="shared" si="73"/>
        <v>-0.26579181059410734</v>
      </c>
      <c r="AL97" s="7">
        <f t="shared" si="74"/>
        <v>0.667866483743355</v>
      </c>
      <c r="AM97" s="7">
        <f t="shared" si="75"/>
        <v>0.34692552165874818</v>
      </c>
      <c r="AN97" s="102">
        <f t="shared" si="76"/>
        <v>7.2872458164867888</v>
      </c>
      <c r="AO97" s="102">
        <f t="shared" si="76"/>
        <v>7.287293930874517</v>
      </c>
      <c r="AP97" s="102">
        <f t="shared" si="76"/>
        <v>7.2870851327628792</v>
      </c>
      <c r="AQ97" s="102">
        <f t="shared" si="76"/>
        <v>7.28799173409885</v>
      </c>
      <c r="AR97" s="102">
        <f t="shared" si="76"/>
        <v>7.2840645906135748</v>
      </c>
      <c r="AS97" s="102">
        <f t="shared" si="76"/>
        <v>7.3012551164470487</v>
      </c>
      <c r="AT97" s="102">
        <f t="shared" si="76"/>
        <v>7.2291150799586621</v>
      </c>
      <c r="AU97" s="102">
        <f t="shared" si="77"/>
        <v>7.649331707332248</v>
      </c>
    </row>
    <row r="98" spans="1:47" ht="12.95" customHeight="1">
      <c r="A98" s="59" t="s">
        <v>423</v>
      </c>
      <c r="B98" s="59" t="s">
        <v>127</v>
      </c>
      <c r="C98" s="79">
        <v>36453.447999999997</v>
      </c>
      <c r="D98" s="34" t="s">
        <v>149</v>
      </c>
      <c r="E98" s="32">
        <f t="shared" si="55"/>
        <v>-6352.0047839393101</v>
      </c>
      <c r="F98" s="1">
        <f t="shared" si="56"/>
        <v>-6352</v>
      </c>
      <c r="G98" s="1">
        <f t="shared" si="57"/>
        <v>-3.328000006149523E-3</v>
      </c>
      <c r="H98" s="1">
        <f t="shared" si="58"/>
        <v>-3.328000006149523E-3</v>
      </c>
      <c r="N98" s="2"/>
      <c r="O98" s="2"/>
      <c r="P98" s="2"/>
      <c r="Q98" s="5">
        <f t="shared" si="78"/>
        <v>21434.947999999997</v>
      </c>
      <c r="R98" s="1">
        <f t="shared" si="59"/>
        <v>0</v>
      </c>
      <c r="S98" s="100">
        <f t="shared" si="60"/>
        <v>0.2</v>
      </c>
      <c r="T98" s="1">
        <f t="shared" si="61"/>
        <v>0</v>
      </c>
      <c r="U98" s="5"/>
      <c r="V98" s="1">
        <f t="shared" si="62"/>
        <v>-2.6996849661430969E-2</v>
      </c>
      <c r="Z98" s="7">
        <f t="shared" si="63"/>
        <v>-6352</v>
      </c>
      <c r="AA98" s="102">
        <f t="shared" si="64"/>
        <v>-5.9552279703463419E-3</v>
      </c>
      <c r="AB98" s="102">
        <f t="shared" si="65"/>
        <v>-2.6996849661430969E-2</v>
      </c>
      <c r="AC98" s="102">
        <f t="shared" si="66"/>
        <v>-3.328000006149523E-3</v>
      </c>
      <c r="AD98" s="102">
        <f t="shared" si="67"/>
        <v>2.6272279641968189E-3</v>
      </c>
      <c r="AE98" s="102">
        <f t="shared" si="68"/>
        <v>1.3804653551715525E-6</v>
      </c>
      <c r="AF98" s="7">
        <f t="shared" si="69"/>
        <v>-3.328000006149523E-3</v>
      </c>
      <c r="AG98" s="103"/>
      <c r="AH98" s="7">
        <f t="shared" si="70"/>
        <v>2.3668849655281446E-2</v>
      </c>
      <c r="AI98" s="7">
        <f t="shared" si="71"/>
        <v>0.6713099652255774</v>
      </c>
      <c r="AJ98" s="7">
        <f t="shared" si="72"/>
        <v>0.82442385392306194</v>
      </c>
      <c r="AK98" s="7">
        <f t="shared" si="73"/>
        <v>-0.27595635878973834</v>
      </c>
      <c r="AL98" s="7">
        <f t="shared" si="74"/>
        <v>0.69840420989397245</v>
      </c>
      <c r="AM98" s="7">
        <f t="shared" si="75"/>
        <v>0.3641245466981991</v>
      </c>
      <c r="AN98" s="102">
        <f t="shared" si="76"/>
        <v>7.3285900498551424</v>
      </c>
      <c r="AO98" s="102">
        <f t="shared" si="76"/>
        <v>7.3286207709264293</v>
      </c>
      <c r="AP98" s="102">
        <f t="shared" si="76"/>
        <v>7.3284780596771455</v>
      </c>
      <c r="AQ98" s="102">
        <f t="shared" si="76"/>
        <v>7.3291413063470969</v>
      </c>
      <c r="AR98" s="102">
        <f t="shared" si="76"/>
        <v>7.3260652861218141</v>
      </c>
      <c r="AS98" s="102">
        <f t="shared" si="76"/>
        <v>7.3404721379076472</v>
      </c>
      <c r="AT98" s="102">
        <f t="shared" si="76"/>
        <v>7.2757985364892344</v>
      </c>
      <c r="AU98" s="102">
        <f t="shared" si="77"/>
        <v>7.6998856571914223</v>
      </c>
    </row>
    <row r="99" spans="1:47" ht="12.95" customHeight="1">
      <c r="A99" s="59" t="s">
        <v>428</v>
      </c>
      <c r="B99" s="59" t="s">
        <v>127</v>
      </c>
      <c r="C99" s="79">
        <v>38753.31</v>
      </c>
      <c r="D99" s="34" t="s">
        <v>149</v>
      </c>
      <c r="E99" s="32">
        <f t="shared" si="55"/>
        <v>-3045.9951039371235</v>
      </c>
      <c r="F99" s="1">
        <f t="shared" si="56"/>
        <v>-3046</v>
      </c>
      <c r="G99" s="1">
        <f t="shared" si="57"/>
        <v>3.4059999961755238E-3</v>
      </c>
      <c r="H99" s="1">
        <f t="shared" si="58"/>
        <v>3.4059999961755238E-3</v>
      </c>
      <c r="N99" s="2"/>
      <c r="O99" s="2"/>
      <c r="P99" s="2"/>
      <c r="Q99" s="5">
        <f t="shared" si="78"/>
        <v>23734.809999999998</v>
      </c>
      <c r="R99" s="1">
        <f t="shared" si="59"/>
        <v>0</v>
      </c>
      <c r="S99" s="100">
        <f t="shared" si="60"/>
        <v>0.2</v>
      </c>
      <c r="T99" s="1">
        <f t="shared" si="61"/>
        <v>0</v>
      </c>
      <c r="U99" s="5"/>
      <c r="V99" s="1">
        <f t="shared" si="62"/>
        <v>-2.070571599965243E-2</v>
      </c>
      <c r="Z99" s="7">
        <f t="shared" si="63"/>
        <v>-3046</v>
      </c>
      <c r="AA99" s="102">
        <f t="shared" si="64"/>
        <v>-4.3391570905221173E-3</v>
      </c>
      <c r="AB99" s="102">
        <f t="shared" si="65"/>
        <v>-2.070571599965243E-2</v>
      </c>
      <c r="AC99" s="102">
        <f t="shared" si="66"/>
        <v>3.4059999961755238E-3</v>
      </c>
      <c r="AD99" s="102">
        <f t="shared" si="67"/>
        <v>7.7451570866976412E-3</v>
      </c>
      <c r="AE99" s="102">
        <f t="shared" si="68"/>
        <v>1.1997491659524539E-5</v>
      </c>
      <c r="AF99" s="7">
        <f t="shared" si="69"/>
        <v>3.4059999961755238E-3</v>
      </c>
      <c r="AG99" s="103"/>
      <c r="AH99" s="7">
        <f t="shared" si="70"/>
        <v>2.4111715995827954E-2</v>
      </c>
      <c r="AI99" s="7">
        <f t="shared" si="71"/>
        <v>0.75883482935546875</v>
      </c>
      <c r="AJ99" s="7">
        <f t="shared" si="72"/>
        <v>0.94735059427305135</v>
      </c>
      <c r="AK99" s="7">
        <f t="shared" si="73"/>
        <v>-0.35500480473438106</v>
      </c>
      <c r="AL99" s="7">
        <f t="shared" si="74"/>
        <v>0.97407843147491002</v>
      </c>
      <c r="AM99" s="7">
        <f t="shared" si="75"/>
        <v>0.52959099616513572</v>
      </c>
      <c r="AN99" s="102">
        <f t="shared" si="76"/>
        <v>7.6781267470540264</v>
      </c>
      <c r="AO99" s="102">
        <f t="shared" si="76"/>
        <v>7.6781267309735499</v>
      </c>
      <c r="AP99" s="102">
        <f t="shared" si="76"/>
        <v>7.6781269451410239</v>
      </c>
      <c r="AQ99" s="102">
        <f t="shared" si="76"/>
        <v>7.6781240927773373</v>
      </c>
      <c r="AR99" s="102">
        <f t="shared" si="76"/>
        <v>7.6781620853960817</v>
      </c>
      <c r="AS99" s="102">
        <f t="shared" si="76"/>
        <v>7.6776566999645555</v>
      </c>
      <c r="AT99" s="102">
        <f t="shared" si="76"/>
        <v>7.6845014291295284</v>
      </c>
      <c r="AU99" s="102">
        <f t="shared" si="77"/>
        <v>8.1006802812548031</v>
      </c>
    </row>
    <row r="100" spans="1:47" ht="12.95" customHeight="1">
      <c r="A100" s="59" t="s">
        <v>429</v>
      </c>
      <c r="B100" s="59" t="s">
        <v>127</v>
      </c>
      <c r="C100" s="79">
        <v>38753.31</v>
      </c>
      <c r="D100" s="34" t="s">
        <v>149</v>
      </c>
      <c r="E100" s="32">
        <f t="shared" si="55"/>
        <v>-3045.9951039371235</v>
      </c>
      <c r="F100" s="1">
        <f t="shared" si="56"/>
        <v>-3046</v>
      </c>
      <c r="G100" s="1">
        <f t="shared" si="57"/>
        <v>3.4059999961755238E-3</v>
      </c>
      <c r="H100" s="1">
        <f t="shared" si="58"/>
        <v>3.4059999961755238E-3</v>
      </c>
      <c r="N100" s="2"/>
      <c r="O100" s="2"/>
      <c r="P100" s="2"/>
      <c r="Q100" s="5">
        <f t="shared" si="78"/>
        <v>23734.809999999998</v>
      </c>
      <c r="R100" s="1">
        <f t="shared" si="59"/>
        <v>0</v>
      </c>
      <c r="S100" s="100">
        <f t="shared" si="60"/>
        <v>0.2</v>
      </c>
      <c r="T100" s="1">
        <f t="shared" si="61"/>
        <v>0</v>
      </c>
      <c r="U100" s="5"/>
      <c r="V100" s="1">
        <f t="shared" si="62"/>
        <v>-2.070571599965243E-2</v>
      </c>
      <c r="Z100" s="7">
        <f t="shared" si="63"/>
        <v>-3046</v>
      </c>
      <c r="AA100" s="102">
        <f t="shared" si="64"/>
        <v>-4.3391570905221173E-3</v>
      </c>
      <c r="AB100" s="102">
        <f t="shared" si="65"/>
        <v>-2.070571599965243E-2</v>
      </c>
      <c r="AC100" s="102">
        <f t="shared" si="66"/>
        <v>3.4059999961755238E-3</v>
      </c>
      <c r="AD100" s="102">
        <f t="shared" si="67"/>
        <v>7.7451570866976412E-3</v>
      </c>
      <c r="AE100" s="102">
        <f t="shared" si="68"/>
        <v>1.1997491659524539E-5</v>
      </c>
      <c r="AF100" s="7">
        <f t="shared" si="69"/>
        <v>3.4059999961755238E-3</v>
      </c>
      <c r="AG100" s="103"/>
      <c r="AH100" s="7">
        <f t="shared" si="70"/>
        <v>2.4111715995827954E-2</v>
      </c>
      <c r="AI100" s="7">
        <f t="shared" si="71"/>
        <v>0.75883482935546875</v>
      </c>
      <c r="AJ100" s="7">
        <f t="shared" si="72"/>
        <v>0.94735059427305135</v>
      </c>
      <c r="AK100" s="7">
        <f t="shared" si="73"/>
        <v>-0.35500480473438106</v>
      </c>
      <c r="AL100" s="7">
        <f t="shared" si="74"/>
        <v>0.97407843147491002</v>
      </c>
      <c r="AM100" s="7">
        <f t="shared" si="75"/>
        <v>0.52959099616513572</v>
      </c>
      <c r="AN100" s="102">
        <f t="shared" si="76"/>
        <v>7.6781267470540264</v>
      </c>
      <c r="AO100" s="102">
        <f t="shared" si="76"/>
        <v>7.6781267309735499</v>
      </c>
      <c r="AP100" s="102">
        <f t="shared" si="76"/>
        <v>7.6781269451410239</v>
      </c>
      <c r="AQ100" s="102">
        <f t="shared" si="76"/>
        <v>7.6781240927773373</v>
      </c>
      <c r="AR100" s="102">
        <f t="shared" si="76"/>
        <v>7.6781620853960817</v>
      </c>
      <c r="AS100" s="102">
        <f t="shared" si="76"/>
        <v>7.6776566999645555</v>
      </c>
      <c r="AT100" s="102">
        <f t="shared" si="76"/>
        <v>7.6845014291295284</v>
      </c>
      <c r="AU100" s="102">
        <f t="shared" si="77"/>
        <v>8.1006802812548031</v>
      </c>
    </row>
    <row r="101" spans="1:47" ht="12.95" customHeight="1">
      <c r="A101" s="23" t="s">
        <v>132</v>
      </c>
      <c r="B101" s="22"/>
      <c r="C101" s="31">
        <v>39004.44</v>
      </c>
      <c r="D101" s="31"/>
      <c r="E101" s="1">
        <f t="shared" si="55"/>
        <v>-2685.0003090585769</v>
      </c>
      <c r="F101" s="1">
        <f t="shared" si="56"/>
        <v>-2685</v>
      </c>
      <c r="G101" s="1">
        <f t="shared" si="57"/>
        <v>-2.1500000002561137E-4</v>
      </c>
      <c r="H101" s="1">
        <f t="shared" si="58"/>
        <v>-2.1500000002561137E-4</v>
      </c>
      <c r="N101" s="2"/>
      <c r="O101" s="2"/>
      <c r="P101" s="2"/>
      <c r="Q101" s="5">
        <f t="shared" si="78"/>
        <v>23985.940000000002</v>
      </c>
      <c r="R101" s="1">
        <f>+(P101-G101)^2</f>
        <v>4.6225000011012889E-8</v>
      </c>
      <c r="S101" s="100">
        <f t="shared" si="60"/>
        <v>0.2</v>
      </c>
      <c r="T101" s="1">
        <f t="shared" si="61"/>
        <v>9.2450000022025779E-9</v>
      </c>
      <c r="U101" s="5"/>
      <c r="V101" s="1">
        <f t="shared" si="62"/>
        <v>-2.4184795451023755E-2</v>
      </c>
      <c r="Z101" s="7">
        <f t="shared" si="63"/>
        <v>-2685</v>
      </c>
      <c r="AA101" s="102">
        <f t="shared" si="64"/>
        <v>-4.3118357830373918E-3</v>
      </c>
      <c r="AB101" s="102">
        <f t="shared" si="65"/>
        <v>-2.4184795451023755E-2</v>
      </c>
      <c r="AC101" s="102">
        <f t="shared" si="66"/>
        <v>-2.1500000002561137E-4</v>
      </c>
      <c r="AD101" s="102">
        <f t="shared" si="67"/>
        <v>4.0968357830117805E-3</v>
      </c>
      <c r="AE101" s="102">
        <f t="shared" si="68"/>
        <v>3.3568126865931499E-6</v>
      </c>
      <c r="AF101" s="7">
        <f t="shared" si="69"/>
        <v>-2.1500000002561137E-4</v>
      </c>
      <c r="AG101" s="103"/>
      <c r="AH101" s="7">
        <f t="shared" si="70"/>
        <v>2.3969795450998144E-2</v>
      </c>
      <c r="AI101" s="7">
        <f t="shared" si="71"/>
        <v>0.77131846533127102</v>
      </c>
      <c r="AJ101" s="7">
        <f t="shared" si="72"/>
        <v>0.95790655080935205</v>
      </c>
      <c r="AK101" s="7">
        <f t="shared" si="73"/>
        <v>-0.36317186925484307</v>
      </c>
      <c r="AL101" s="7">
        <f t="shared" si="74"/>
        <v>1.0088397356337482</v>
      </c>
      <c r="AM101" s="7">
        <f t="shared" si="75"/>
        <v>0.55205537964672358</v>
      </c>
      <c r="AN101" s="102">
        <f t="shared" ref="AN101:AT116" si="79">$AU101+$AB$7*SIN(AO101)</f>
        <v>7.7191668977729204</v>
      </c>
      <c r="AO101" s="102">
        <f t="shared" si="79"/>
        <v>7.7191668887297364</v>
      </c>
      <c r="AP101" s="102">
        <f t="shared" si="79"/>
        <v>7.7191670455018047</v>
      </c>
      <c r="AQ101" s="102">
        <f t="shared" si="79"/>
        <v>7.7191643277368849</v>
      </c>
      <c r="AR101" s="102">
        <f t="shared" si="79"/>
        <v>7.71921145000465</v>
      </c>
      <c r="AS101" s="102">
        <f t="shared" si="79"/>
        <v>7.7183967210106221</v>
      </c>
      <c r="AT101" s="102">
        <f t="shared" si="79"/>
        <v>7.733250209497017</v>
      </c>
      <c r="AU101" s="102">
        <f t="shared" si="77"/>
        <v>8.1444452114686197</v>
      </c>
    </row>
    <row r="102" spans="1:47" ht="12.95" customHeight="1">
      <c r="A102" s="23" t="s">
        <v>132</v>
      </c>
      <c r="B102" s="22"/>
      <c r="C102" s="31">
        <v>39006.521999999997</v>
      </c>
      <c r="D102" s="31"/>
      <c r="E102" s="1">
        <f t="shared" si="55"/>
        <v>-2682.0074720302041</v>
      </c>
      <c r="F102" s="1">
        <f t="shared" si="56"/>
        <v>-2682</v>
      </c>
      <c r="G102" s="1">
        <f t="shared" si="57"/>
        <v>-5.198000006203074E-3</v>
      </c>
      <c r="H102" s="1">
        <f t="shared" si="58"/>
        <v>-5.198000006203074E-3</v>
      </c>
      <c r="N102" s="2"/>
      <c r="O102" s="2"/>
      <c r="P102" s="2"/>
      <c r="Q102" s="5">
        <f t="shared" si="78"/>
        <v>23988.021999999997</v>
      </c>
      <c r="R102" s="1">
        <f>+(P102-G102)^2</f>
        <v>2.7019204064487157E-5</v>
      </c>
      <c r="S102" s="100">
        <f t="shared" si="60"/>
        <v>0.2</v>
      </c>
      <c r="T102" s="1">
        <f t="shared" si="61"/>
        <v>5.4038408128974315E-6</v>
      </c>
      <c r="U102" s="5"/>
      <c r="V102" s="1">
        <f t="shared" si="62"/>
        <v>-2.9166435348957596E-2</v>
      </c>
      <c r="Z102" s="7">
        <f t="shared" si="63"/>
        <v>-2682</v>
      </c>
      <c r="AA102" s="102">
        <f t="shared" si="64"/>
        <v>-4.3117555181752462E-3</v>
      </c>
      <c r="AB102" s="102">
        <f t="shared" si="65"/>
        <v>-2.9166435348957596E-2</v>
      </c>
      <c r="AC102" s="102">
        <f t="shared" si="66"/>
        <v>-5.198000006203074E-3</v>
      </c>
      <c r="AD102" s="102">
        <f t="shared" si="67"/>
        <v>-8.8624448802782779E-4</v>
      </c>
      <c r="AE102" s="102">
        <f t="shared" si="68"/>
        <v>1.5708585851194134E-7</v>
      </c>
      <c r="AF102" s="7">
        <f t="shared" si="69"/>
        <v>-5.198000006203074E-3</v>
      </c>
      <c r="AG102" s="103"/>
      <c r="AH102" s="7">
        <f t="shared" si="70"/>
        <v>2.3968435342754522E-2</v>
      </c>
      <c r="AI102" s="7">
        <f t="shared" si="71"/>
        <v>0.77142513374888111</v>
      </c>
      <c r="AJ102" s="7">
        <f t="shared" si="72"/>
        <v>0.95799082098279187</v>
      </c>
      <c r="AK102" s="7">
        <f t="shared" si="73"/>
        <v>-0.36323901419696791</v>
      </c>
      <c r="AL102" s="7">
        <f t="shared" si="74"/>
        <v>1.0091334218085384</v>
      </c>
      <c r="AM102" s="7">
        <f t="shared" si="75"/>
        <v>0.55224699092297358</v>
      </c>
      <c r="AN102" s="102">
        <f t="shared" si="79"/>
        <v>7.719510783785676</v>
      </c>
      <c r="AO102" s="102">
        <f t="shared" si="79"/>
        <v>7.7195107748202973</v>
      </c>
      <c r="AP102" s="102">
        <f t="shared" si="79"/>
        <v>7.7195109306385987</v>
      </c>
      <c r="AQ102" s="102">
        <f t="shared" si="79"/>
        <v>7.7195082225418714</v>
      </c>
      <c r="AR102" s="102">
        <f t="shared" si="79"/>
        <v>7.7195552965410927</v>
      </c>
      <c r="AS102" s="102">
        <f t="shared" si="79"/>
        <v>7.7187393428640849</v>
      </c>
      <c r="AT102" s="102">
        <f t="shared" si="79"/>
        <v>7.7336586374922787</v>
      </c>
      <c r="AU102" s="102">
        <f t="shared" si="77"/>
        <v>8.1448089089496207</v>
      </c>
    </row>
    <row r="103" spans="1:47" ht="12.95" customHeight="1">
      <c r="A103" s="59" t="s">
        <v>443</v>
      </c>
      <c r="B103" s="59" t="s">
        <v>140</v>
      </c>
      <c r="C103" s="34">
        <v>39028.423999999999</v>
      </c>
      <c r="D103" s="34" t="s">
        <v>149</v>
      </c>
      <c r="E103" s="32">
        <f t="shared" si="55"/>
        <v>-2650.5237464799693</v>
      </c>
      <c r="F103" s="1">
        <f t="shared" si="56"/>
        <v>-2650.5</v>
      </c>
      <c r="G103" s="1">
        <f t="shared" si="57"/>
        <v>-1.6519500000867993E-2</v>
      </c>
      <c r="H103" s="1">
        <f t="shared" si="58"/>
        <v>-1.6519500000867993E-2</v>
      </c>
      <c r="N103" s="2"/>
      <c r="O103" s="2"/>
      <c r="P103" s="2"/>
      <c r="Q103" s="5">
        <f t="shared" si="78"/>
        <v>24009.923999999999</v>
      </c>
      <c r="R103" s="1">
        <f>+(P103-I103)^2</f>
        <v>0</v>
      </c>
      <c r="S103" s="100">
        <f t="shared" si="60"/>
        <v>0.2</v>
      </c>
      <c r="T103" s="1">
        <f t="shared" si="61"/>
        <v>0</v>
      </c>
      <c r="U103" s="5"/>
      <c r="V103" s="1">
        <f t="shared" si="62"/>
        <v>-4.0473471472705962E-2</v>
      </c>
      <c r="Z103" s="7">
        <f t="shared" si="63"/>
        <v>-2650.5</v>
      </c>
      <c r="AA103" s="102">
        <f t="shared" si="64"/>
        <v>-4.3110617034918634E-3</v>
      </c>
      <c r="AB103" s="102">
        <f t="shared" si="65"/>
        <v>-4.0473471472705962E-2</v>
      </c>
      <c r="AC103" s="102">
        <f t="shared" si="66"/>
        <v>-1.6519500000867993E-2</v>
      </c>
      <c r="AD103" s="102">
        <f t="shared" si="67"/>
        <v>-1.2208438297376129E-2</v>
      </c>
      <c r="AE103" s="102">
        <f t="shared" si="68"/>
        <v>2.9809193132168033E-5</v>
      </c>
      <c r="AF103" s="7">
        <f t="shared" si="69"/>
        <v>-1.6519500000867993E-2</v>
      </c>
      <c r="AG103" s="103"/>
      <c r="AH103" s="7">
        <f t="shared" si="70"/>
        <v>2.3953971471837969E-2</v>
      </c>
      <c r="AI103" s="7">
        <f t="shared" si="71"/>
        <v>0.77254812933944161</v>
      </c>
      <c r="AJ103" s="7">
        <f t="shared" si="72"/>
        <v>0.95887206273896908</v>
      </c>
      <c r="AK103" s="7">
        <f t="shared" si="73"/>
        <v>-0.36394326130526805</v>
      </c>
      <c r="AL103" s="7">
        <f t="shared" si="74"/>
        <v>1.0122220413628131</v>
      </c>
      <c r="AM103" s="7">
        <f t="shared" si="75"/>
        <v>0.5542640010511537</v>
      </c>
      <c r="AN103" s="102">
        <f t="shared" si="79"/>
        <v>7.7231244628556901</v>
      </c>
      <c r="AO103" s="102">
        <f t="shared" si="79"/>
        <v>7.7231244546962454</v>
      </c>
      <c r="AP103" s="102">
        <f t="shared" si="79"/>
        <v>7.7231246004002791</v>
      </c>
      <c r="AQ103" s="102">
        <f t="shared" si="79"/>
        <v>7.7231219985730091</v>
      </c>
      <c r="AR103" s="102">
        <f t="shared" si="79"/>
        <v>7.7231684669739833</v>
      </c>
      <c r="AS103" s="102">
        <f t="shared" si="79"/>
        <v>7.7223410010012197</v>
      </c>
      <c r="AT103" s="102">
        <f t="shared" si="79"/>
        <v>7.7379504138167432</v>
      </c>
      <c r="AU103" s="102">
        <f t="shared" si="77"/>
        <v>8.1486277325001346</v>
      </c>
    </row>
    <row r="104" spans="1:47" ht="12.95" customHeight="1">
      <c r="A104" s="59" t="s">
        <v>443</v>
      </c>
      <c r="B104" s="59" t="s">
        <v>127</v>
      </c>
      <c r="C104" s="34">
        <v>39029.483</v>
      </c>
      <c r="D104" s="34" t="s">
        <v>149</v>
      </c>
      <c r="E104" s="32">
        <f t="shared" si="55"/>
        <v>-2649.0014532940622</v>
      </c>
      <c r="F104" s="1">
        <f t="shared" si="56"/>
        <v>-2649</v>
      </c>
      <c r="G104" s="1">
        <f t="shared" si="57"/>
        <v>-1.0110000002896413E-3</v>
      </c>
      <c r="H104" s="1">
        <f t="shared" si="58"/>
        <v>-1.0110000002896413E-3</v>
      </c>
      <c r="N104" s="2"/>
      <c r="O104" s="2"/>
      <c r="P104" s="2"/>
      <c r="Q104" s="5">
        <f t="shared" si="78"/>
        <v>24010.983</v>
      </c>
      <c r="R104" s="1">
        <f>+(P104-I104)^2</f>
        <v>0</v>
      </c>
      <c r="S104" s="100">
        <f t="shared" si="60"/>
        <v>0.2</v>
      </c>
      <c r="T104" s="1">
        <f t="shared" si="61"/>
        <v>0</v>
      </c>
      <c r="U104" s="5"/>
      <c r="V104" s="1">
        <f t="shared" si="62"/>
        <v>-2.4964274380916567E-2</v>
      </c>
      <c r="Z104" s="7">
        <f t="shared" si="63"/>
        <v>-2649</v>
      </c>
      <c r="AA104" s="102">
        <f t="shared" si="64"/>
        <v>-4.3110354620640584E-3</v>
      </c>
      <c r="AB104" s="102">
        <f t="shared" si="65"/>
        <v>-2.4964274380916567E-2</v>
      </c>
      <c r="AC104" s="102">
        <f t="shared" si="66"/>
        <v>-1.0110000002896413E-3</v>
      </c>
      <c r="AD104" s="102">
        <f t="shared" si="67"/>
        <v>3.3000354617744171E-3</v>
      </c>
      <c r="AE104" s="102">
        <f t="shared" si="68"/>
        <v>2.1780468097937381E-6</v>
      </c>
      <c r="AF104" s="7">
        <f t="shared" si="69"/>
        <v>-1.0110000002896413E-3</v>
      </c>
      <c r="AG104" s="103"/>
      <c r="AH104" s="7">
        <f t="shared" si="70"/>
        <v>2.3953274380626926E-2</v>
      </c>
      <c r="AI104" s="7">
        <f t="shared" si="71"/>
        <v>0.77260174120185898</v>
      </c>
      <c r="AJ104" s="7">
        <f t="shared" si="72"/>
        <v>0.95891386219718044</v>
      </c>
      <c r="AK104" s="7">
        <f t="shared" si="73"/>
        <v>-0.36397676136269413</v>
      </c>
      <c r="AL104" s="7">
        <f t="shared" si="74"/>
        <v>1.0123693428812515</v>
      </c>
      <c r="AM104" s="7">
        <f t="shared" si="75"/>
        <v>0.55436028188628617</v>
      </c>
      <c r="AN104" s="102">
        <f t="shared" si="79"/>
        <v>7.7232966740484867</v>
      </c>
      <c r="AO104" s="102">
        <f t="shared" si="79"/>
        <v>7.7232966659268429</v>
      </c>
      <c r="AP104" s="102">
        <f t="shared" si="79"/>
        <v>7.7232968111458682</v>
      </c>
      <c r="AQ104" s="102">
        <f t="shared" si="79"/>
        <v>7.7232942145817107</v>
      </c>
      <c r="AR104" s="102">
        <f t="shared" si="79"/>
        <v>7.7233406497508366</v>
      </c>
      <c r="AS104" s="102">
        <f t="shared" si="79"/>
        <v>7.7225126969409752</v>
      </c>
      <c r="AT104" s="102">
        <f t="shared" si="79"/>
        <v>7.7381549335601054</v>
      </c>
      <c r="AU104" s="102">
        <f t="shared" si="77"/>
        <v>8.1488095812406343</v>
      </c>
    </row>
    <row r="105" spans="1:47" ht="12.95" customHeight="1">
      <c r="A105" s="23" t="s">
        <v>132</v>
      </c>
      <c r="B105" s="22"/>
      <c r="C105" s="31">
        <v>39041.311999999998</v>
      </c>
      <c r="D105" s="31"/>
      <c r="E105" s="1">
        <f t="shared" si="55"/>
        <v>-2631.997481531957</v>
      </c>
      <c r="F105" s="1">
        <f t="shared" si="56"/>
        <v>-2632</v>
      </c>
      <c r="G105" s="1">
        <f t="shared" si="57"/>
        <v>1.7519999964861199E-3</v>
      </c>
      <c r="H105" s="1">
        <f t="shared" si="58"/>
        <v>1.7519999964861199E-3</v>
      </c>
      <c r="N105" s="2"/>
      <c r="O105" s="2"/>
      <c r="P105" s="2"/>
      <c r="Q105" s="5">
        <f t="shared" si="78"/>
        <v>24022.811999999998</v>
      </c>
      <c r="R105" s="1">
        <f>+(P105-G105)^2</f>
        <v>3.069503987687364E-6</v>
      </c>
      <c r="S105" s="100">
        <f t="shared" si="60"/>
        <v>0.2</v>
      </c>
      <c r="T105" s="1">
        <f t="shared" si="61"/>
        <v>6.1390079753747289E-7</v>
      </c>
      <c r="U105" s="5"/>
      <c r="V105" s="1">
        <f t="shared" si="62"/>
        <v>-2.2193320950081055E-2</v>
      </c>
      <c r="Z105" s="7">
        <f t="shared" si="63"/>
        <v>-2632</v>
      </c>
      <c r="AA105" s="102">
        <f t="shared" si="64"/>
        <v>-4.3107813539300446E-3</v>
      </c>
      <c r="AB105" s="102">
        <f t="shared" si="65"/>
        <v>-2.2193320950081055E-2</v>
      </c>
      <c r="AC105" s="102">
        <f t="shared" si="66"/>
        <v>1.7519999964861199E-3</v>
      </c>
      <c r="AD105" s="102">
        <f t="shared" si="67"/>
        <v>6.0627813504161646E-3</v>
      </c>
      <c r="AE105" s="102">
        <f t="shared" si="68"/>
        <v>7.3514635405908107E-6</v>
      </c>
      <c r="AF105" s="7">
        <f t="shared" si="69"/>
        <v>1.7519999964861199E-3</v>
      </c>
      <c r="AG105" s="103"/>
      <c r="AH105" s="7">
        <f t="shared" si="70"/>
        <v>2.3945320946567174E-2</v>
      </c>
      <c r="AI105" s="7">
        <f t="shared" si="71"/>
        <v>0.77321020806511875</v>
      </c>
      <c r="AJ105" s="7">
        <f t="shared" si="72"/>
        <v>0.95938653857637823</v>
      </c>
      <c r="AK105" s="7">
        <f t="shared" si="73"/>
        <v>-0.36435620097733379</v>
      </c>
      <c r="AL105" s="7">
        <f t="shared" si="74"/>
        <v>1.0140401905653891</v>
      </c>
      <c r="AM105" s="7">
        <f t="shared" si="75"/>
        <v>0.5554529505727569</v>
      </c>
      <c r="AN105" s="102">
        <f t="shared" si="79"/>
        <v>7.7252492368604528</v>
      </c>
      <c r="AO105" s="102">
        <f t="shared" si="79"/>
        <v>7.7252492291629684</v>
      </c>
      <c r="AP105" s="102">
        <f t="shared" si="79"/>
        <v>7.7252493688736061</v>
      </c>
      <c r="AQ105" s="102">
        <f t="shared" si="79"/>
        <v>7.725246833125607</v>
      </c>
      <c r="AR105" s="102">
        <f t="shared" si="79"/>
        <v>7.7252928646837109</v>
      </c>
      <c r="AS105" s="102">
        <f t="shared" si="79"/>
        <v>7.7244597844421463</v>
      </c>
      <c r="AT105" s="102">
        <f t="shared" si="79"/>
        <v>7.7404737728898505</v>
      </c>
      <c r="AU105" s="102">
        <f t="shared" si="77"/>
        <v>8.1508705336329754</v>
      </c>
    </row>
    <row r="106" spans="1:47" ht="12.95" customHeight="1">
      <c r="A106" s="23" t="s">
        <v>132</v>
      </c>
      <c r="B106" s="22"/>
      <c r="C106" s="31">
        <v>39324.445</v>
      </c>
      <c r="D106" s="31"/>
      <c r="E106" s="1">
        <f t="shared" si="55"/>
        <v>-2224.9989578257241</v>
      </c>
      <c r="F106" s="1">
        <f t="shared" si="56"/>
        <v>-2225</v>
      </c>
      <c r="G106" s="1">
        <f t="shared" si="57"/>
        <v>7.2499999805586413E-4</v>
      </c>
      <c r="H106" s="1">
        <f t="shared" si="58"/>
        <v>7.2499999805586413E-4</v>
      </c>
      <c r="N106" s="2"/>
      <c r="O106" s="2"/>
      <c r="P106" s="2"/>
      <c r="Q106" s="5">
        <f t="shared" si="78"/>
        <v>24305.945</v>
      </c>
      <c r="R106" s="1">
        <f>+(P106-G106)^2</f>
        <v>5.2562499718100293E-7</v>
      </c>
      <c r="S106" s="100">
        <f t="shared" si="60"/>
        <v>0.2</v>
      </c>
      <c r="T106" s="1">
        <f t="shared" si="61"/>
        <v>1.0512499943620059E-7</v>
      </c>
      <c r="U106" s="5"/>
      <c r="V106" s="1">
        <f t="shared" si="62"/>
        <v>-2.300027862841467E-2</v>
      </c>
      <c r="Z106" s="7">
        <f t="shared" si="63"/>
        <v>-2225</v>
      </c>
      <c r="AA106" s="102">
        <f t="shared" si="64"/>
        <v>-4.3289633467333381E-3</v>
      </c>
      <c r="AB106" s="102">
        <f t="shared" si="65"/>
        <v>-2.300027862841467E-2</v>
      </c>
      <c r="AC106" s="102">
        <f t="shared" si="66"/>
        <v>7.2499999805586413E-4</v>
      </c>
      <c r="AD106" s="102">
        <f t="shared" si="67"/>
        <v>5.0539633447892023E-3</v>
      </c>
      <c r="AE106" s="102">
        <f t="shared" si="68"/>
        <v>5.1085090980945721E-6</v>
      </c>
      <c r="AF106" s="7">
        <f t="shared" si="69"/>
        <v>7.2499999805586413E-4</v>
      </c>
      <c r="AG106" s="103"/>
      <c r="AH106" s="7">
        <f t="shared" si="70"/>
        <v>2.3725278626470534E-2</v>
      </c>
      <c r="AI106" s="7">
        <f t="shared" si="71"/>
        <v>0.78826421833408322</v>
      </c>
      <c r="AJ106" s="7">
        <f t="shared" si="72"/>
        <v>0.97009679067438226</v>
      </c>
      <c r="AK106" s="7">
        <f t="shared" si="73"/>
        <v>-0.37330551787888855</v>
      </c>
      <c r="AL106" s="7">
        <f t="shared" si="74"/>
        <v>1.054850010374542</v>
      </c>
      <c r="AM106" s="7">
        <f t="shared" si="75"/>
        <v>0.58246322850188315</v>
      </c>
      <c r="AN106" s="102">
        <f t="shared" si="79"/>
        <v>7.7724647756419403</v>
      </c>
      <c r="AO106" s="102">
        <f t="shared" si="79"/>
        <v>7.7724647745313442</v>
      </c>
      <c r="AP106" s="102">
        <f t="shared" si="79"/>
        <v>7.7724648063116435</v>
      </c>
      <c r="AQ106" s="102">
        <f t="shared" si="79"/>
        <v>7.7724638969063564</v>
      </c>
      <c r="AR106" s="102">
        <f t="shared" si="79"/>
        <v>7.7724899238837635</v>
      </c>
      <c r="AS106" s="102">
        <f t="shared" si="79"/>
        <v>7.7717482860785703</v>
      </c>
      <c r="AT106" s="102">
        <f t="shared" si="79"/>
        <v>7.7965073460328158</v>
      </c>
      <c r="AU106" s="102">
        <f t="shared" si="77"/>
        <v>8.2002121585554786</v>
      </c>
    </row>
    <row r="107" spans="1:47" ht="12.95" customHeight="1">
      <c r="A107" s="23" t="s">
        <v>133</v>
      </c>
      <c r="B107" s="22"/>
      <c r="C107" s="31">
        <v>39355.752999999997</v>
      </c>
      <c r="D107" s="31"/>
      <c r="E107" s="1">
        <f t="shared" si="55"/>
        <v>-2179.9942788225931</v>
      </c>
      <c r="F107" s="1">
        <f t="shared" si="56"/>
        <v>-2180</v>
      </c>
      <c r="G107" s="1">
        <f t="shared" si="57"/>
        <v>3.9799999940441921E-3</v>
      </c>
      <c r="I107" s="1">
        <f>G107</f>
        <v>3.9799999940441921E-3</v>
      </c>
      <c r="N107" s="2"/>
      <c r="O107" s="2"/>
      <c r="P107" s="2"/>
      <c r="Q107" s="5">
        <f t="shared" si="78"/>
        <v>24337.252999999997</v>
      </c>
      <c r="R107" s="1">
        <f>+(P107-G107)^2</f>
        <v>1.5840399952591771E-5</v>
      </c>
      <c r="S107" s="100">
        <f>S$15</f>
        <v>0.1</v>
      </c>
      <c r="T107" s="1">
        <f t="shared" si="61"/>
        <v>1.5840399952591772E-6</v>
      </c>
      <c r="U107" s="5"/>
      <c r="W107" s="1">
        <f>AB107</f>
        <v>-1.9717390218940346E-2</v>
      </c>
      <c r="Z107" s="7">
        <f t="shared" si="63"/>
        <v>-2180</v>
      </c>
      <c r="AA107" s="102">
        <f t="shared" si="64"/>
        <v>-4.3339010370989882E-3</v>
      </c>
      <c r="AB107" s="102">
        <f t="shared" si="65"/>
        <v>-1.9717390218940346E-2</v>
      </c>
      <c r="AC107" s="102">
        <f t="shared" si="66"/>
        <v>3.9799999940441921E-3</v>
      </c>
      <c r="AD107" s="102">
        <f t="shared" si="67"/>
        <v>8.3139010311431803E-3</v>
      </c>
      <c r="AE107" s="102">
        <f t="shared" si="68"/>
        <v>6.9120950355643647E-6</v>
      </c>
      <c r="AF107" s="7">
        <f t="shared" si="69"/>
        <v>3.9799999940441921E-3</v>
      </c>
      <c r="AG107" s="103"/>
      <c r="AH107" s="7">
        <f t="shared" si="70"/>
        <v>2.3697390212984538E-2</v>
      </c>
      <c r="AI107" s="7">
        <f t="shared" si="71"/>
        <v>0.78998755148900301</v>
      </c>
      <c r="AJ107" s="7">
        <f t="shared" si="72"/>
        <v>0.97120550626462521</v>
      </c>
      <c r="AK107" s="7">
        <f t="shared" si="73"/>
        <v>-0.37427773429222017</v>
      </c>
      <c r="AL107" s="7">
        <f t="shared" si="74"/>
        <v>1.0594604135566428</v>
      </c>
      <c r="AM107" s="7">
        <f t="shared" si="75"/>
        <v>0.58555465697329934</v>
      </c>
      <c r="AN107" s="102">
        <f t="shared" si="79"/>
        <v>7.7777417837323917</v>
      </c>
      <c r="AO107" s="102">
        <f t="shared" si="79"/>
        <v>7.7777417829225532</v>
      </c>
      <c r="AP107" s="102">
        <f t="shared" si="79"/>
        <v>7.7777418076970752</v>
      </c>
      <c r="AQ107" s="102">
        <f t="shared" si="79"/>
        <v>7.7777410498001691</v>
      </c>
      <c r="AR107" s="102">
        <f t="shared" si="79"/>
        <v>7.777764238625565</v>
      </c>
      <c r="AS107" s="102">
        <f t="shared" si="79"/>
        <v>7.7770579056443649</v>
      </c>
      <c r="AT107" s="102">
        <f t="shared" si="79"/>
        <v>7.8027633540752426</v>
      </c>
      <c r="AU107" s="102">
        <f t="shared" si="77"/>
        <v>8.2056676207704982</v>
      </c>
    </row>
    <row r="108" spans="1:47" ht="12.95" customHeight="1">
      <c r="A108" s="23" t="s">
        <v>132</v>
      </c>
      <c r="B108" s="22"/>
      <c r="C108" s="31">
        <v>39381.491999999998</v>
      </c>
      <c r="D108" s="31"/>
      <c r="E108" s="1">
        <f t="shared" si="55"/>
        <v>-2142.9949357517562</v>
      </c>
      <c r="F108" s="1">
        <f t="shared" si="56"/>
        <v>-2143</v>
      </c>
      <c r="G108" s="1">
        <f t="shared" si="57"/>
        <v>3.5229999994044192E-3</v>
      </c>
      <c r="H108" s="1">
        <f t="shared" ref="H108:H114" si="80">G108</f>
        <v>3.5229999994044192E-3</v>
      </c>
      <c r="N108" s="2"/>
      <c r="O108" s="2"/>
      <c r="P108" s="2"/>
      <c r="Q108" s="5">
        <f t="shared" si="78"/>
        <v>24362.991999999998</v>
      </c>
      <c r="R108" s="1">
        <f>+(P108-G108)^2</f>
        <v>1.2411528995803539E-5</v>
      </c>
      <c r="S108" s="100">
        <f t="shared" ref="S108:S114" si="81">S$14</f>
        <v>0.2</v>
      </c>
      <c r="T108" s="1">
        <f t="shared" si="61"/>
        <v>2.4823057991607079E-6</v>
      </c>
      <c r="U108" s="5"/>
      <c r="V108" s="1">
        <f t="shared" ref="V108:V114" si="82">AB108</f>
        <v>-2.0150918155536102E-2</v>
      </c>
      <c r="Z108" s="7">
        <f t="shared" si="63"/>
        <v>-2143</v>
      </c>
      <c r="AA108" s="102">
        <f t="shared" si="64"/>
        <v>-4.3384082267519351E-3</v>
      </c>
      <c r="AB108" s="102">
        <f t="shared" si="65"/>
        <v>-2.0150918155536102E-2</v>
      </c>
      <c r="AC108" s="102">
        <f t="shared" si="66"/>
        <v>3.5229999994044192E-3</v>
      </c>
      <c r="AD108" s="102">
        <f t="shared" si="67"/>
        <v>7.8614082261563543E-3</v>
      </c>
      <c r="AE108" s="102">
        <f t="shared" si="68"/>
        <v>1.2360347859655759E-5</v>
      </c>
      <c r="AF108" s="7">
        <f t="shared" si="69"/>
        <v>3.5229999994044192E-3</v>
      </c>
      <c r="AG108" s="103"/>
      <c r="AH108" s="7">
        <f t="shared" si="70"/>
        <v>2.3673918154940521E-2</v>
      </c>
      <c r="AI108" s="7">
        <f t="shared" si="71"/>
        <v>0.79141354103172457</v>
      </c>
      <c r="AJ108" s="7">
        <f t="shared" si="72"/>
        <v>0.97210520554448687</v>
      </c>
      <c r="AK108" s="7">
        <f t="shared" si="73"/>
        <v>-0.37507431270559954</v>
      </c>
      <c r="AL108" s="7">
        <f t="shared" si="74"/>
        <v>1.0632663358254633</v>
      </c>
      <c r="AM108" s="7">
        <f t="shared" si="75"/>
        <v>0.5881129482521692</v>
      </c>
      <c r="AN108" s="102">
        <f t="shared" si="79"/>
        <v>7.782089316826748</v>
      </c>
      <c r="AO108" s="102">
        <f t="shared" si="79"/>
        <v>7.7820893162158207</v>
      </c>
      <c r="AP108" s="102">
        <f t="shared" si="79"/>
        <v>7.7820893360333327</v>
      </c>
      <c r="AQ108" s="102">
        <f t="shared" si="79"/>
        <v>7.782088693187128</v>
      </c>
      <c r="AR108" s="102">
        <f t="shared" si="79"/>
        <v>7.7821095489461172</v>
      </c>
      <c r="AS108" s="102">
        <f t="shared" si="79"/>
        <v>7.7814359815797669</v>
      </c>
      <c r="AT108" s="102">
        <f t="shared" si="79"/>
        <v>7.8079161670420465</v>
      </c>
      <c r="AU108" s="102">
        <f t="shared" si="77"/>
        <v>8.2101532230361798</v>
      </c>
    </row>
    <row r="109" spans="1:47" ht="12.95" customHeight="1">
      <c r="A109" s="59" t="s">
        <v>461</v>
      </c>
      <c r="B109" s="59" t="s">
        <v>127</v>
      </c>
      <c r="C109" s="34">
        <v>39388.444000000003</v>
      </c>
      <c r="D109" s="34" t="s">
        <v>149</v>
      </c>
      <c r="E109" s="32">
        <f t="shared" si="55"/>
        <v>-2133.0015625426722</v>
      </c>
      <c r="F109" s="1">
        <f t="shared" si="56"/>
        <v>-2133</v>
      </c>
      <c r="G109" s="1">
        <f t="shared" si="57"/>
        <v>-1.0869999969145283E-3</v>
      </c>
      <c r="H109" s="1">
        <f t="shared" si="80"/>
        <v>-1.0869999969145283E-3</v>
      </c>
      <c r="N109" s="2"/>
      <c r="O109" s="2"/>
      <c r="P109" s="2"/>
      <c r="Q109" s="5">
        <f t="shared" si="78"/>
        <v>24369.944000000003</v>
      </c>
      <c r="R109" s="1">
        <f t="shared" ref="R109:R114" si="83">+(P109-I109)^2</f>
        <v>0</v>
      </c>
      <c r="S109" s="100">
        <f t="shared" si="81"/>
        <v>0.2</v>
      </c>
      <c r="T109" s="1">
        <f t="shared" si="61"/>
        <v>0</v>
      </c>
      <c r="U109" s="5"/>
      <c r="V109" s="1">
        <f t="shared" si="82"/>
        <v>-2.4754490139304107E-2</v>
      </c>
      <c r="Z109" s="7">
        <f t="shared" si="63"/>
        <v>-2133</v>
      </c>
      <c r="AA109" s="102">
        <f t="shared" si="64"/>
        <v>-4.3396959951437983E-3</v>
      </c>
      <c r="AB109" s="102">
        <f t="shared" si="65"/>
        <v>-2.4754490139304107E-2</v>
      </c>
      <c r="AC109" s="102">
        <f t="shared" si="66"/>
        <v>-1.0869999969145283E-3</v>
      </c>
      <c r="AD109" s="102">
        <f t="shared" si="67"/>
        <v>3.25269599822927E-3</v>
      </c>
      <c r="AE109" s="102">
        <f t="shared" si="68"/>
        <v>2.1160062513793417E-6</v>
      </c>
      <c r="AF109" s="7">
        <f t="shared" si="69"/>
        <v>-1.0869999969145283E-3</v>
      </c>
      <c r="AG109" s="103"/>
      <c r="AH109" s="7">
        <f t="shared" si="70"/>
        <v>2.3667490142389579E-2</v>
      </c>
      <c r="AI109" s="7">
        <f t="shared" si="71"/>
        <v>0.79180034918360243</v>
      </c>
      <c r="AJ109" s="7">
        <f t="shared" si="72"/>
        <v>0.97234650234032582</v>
      </c>
      <c r="AK109" s="7">
        <f t="shared" si="73"/>
        <v>-0.37528916360112513</v>
      </c>
      <c r="AL109" s="7">
        <f t="shared" si="74"/>
        <v>1.0642973244858362</v>
      </c>
      <c r="AM109" s="7">
        <f t="shared" si="75"/>
        <v>0.58880695059366117</v>
      </c>
      <c r="AN109" s="102">
        <f t="shared" si="79"/>
        <v>7.7832656736514929</v>
      </c>
      <c r="AO109" s="102">
        <f t="shared" si="79"/>
        <v>7.7832656730875183</v>
      </c>
      <c r="AP109" s="102">
        <f t="shared" si="79"/>
        <v>7.783265691685779</v>
      </c>
      <c r="AQ109" s="102">
        <f t="shared" si="79"/>
        <v>7.783265078371282</v>
      </c>
      <c r="AR109" s="102">
        <f t="shared" si="79"/>
        <v>7.7832853064331475</v>
      </c>
      <c r="AS109" s="102">
        <f t="shared" si="79"/>
        <v>7.7826211725906056</v>
      </c>
      <c r="AT109" s="102">
        <f t="shared" si="79"/>
        <v>7.8093102090316568</v>
      </c>
      <c r="AU109" s="102">
        <f t="shared" si="77"/>
        <v>8.21136554797285</v>
      </c>
    </row>
    <row r="110" spans="1:47" ht="12.95" customHeight="1">
      <c r="A110" s="59" t="s">
        <v>461</v>
      </c>
      <c r="B110" s="59" t="s">
        <v>127</v>
      </c>
      <c r="C110" s="34">
        <v>39388.447</v>
      </c>
      <c r="D110" s="34" t="s">
        <v>149</v>
      </c>
      <c r="E110" s="32">
        <f t="shared" si="55"/>
        <v>-2132.9972500973904</v>
      </c>
      <c r="F110" s="1">
        <f t="shared" si="56"/>
        <v>-2133</v>
      </c>
      <c r="G110" s="1">
        <f t="shared" si="57"/>
        <v>1.9130000000586733E-3</v>
      </c>
      <c r="H110" s="1">
        <f t="shared" si="80"/>
        <v>1.9130000000586733E-3</v>
      </c>
      <c r="N110" s="2"/>
      <c r="O110" s="2"/>
      <c r="P110" s="2"/>
      <c r="Q110" s="5">
        <f t="shared" si="78"/>
        <v>24369.947</v>
      </c>
      <c r="R110" s="1">
        <f t="shared" si="83"/>
        <v>0</v>
      </c>
      <c r="S110" s="100">
        <f t="shared" si="81"/>
        <v>0.2</v>
      </c>
      <c r="T110" s="1">
        <f t="shared" si="61"/>
        <v>0</v>
      </c>
      <c r="U110" s="5"/>
      <c r="V110" s="1">
        <f t="shared" si="82"/>
        <v>-2.1754490142330905E-2</v>
      </c>
      <c r="Z110" s="7">
        <f t="shared" si="63"/>
        <v>-2133</v>
      </c>
      <c r="AA110" s="102">
        <f t="shared" si="64"/>
        <v>-4.3396959951437983E-3</v>
      </c>
      <c r="AB110" s="102">
        <f t="shared" si="65"/>
        <v>-2.1754490142330905E-2</v>
      </c>
      <c r="AC110" s="102">
        <f t="shared" si="66"/>
        <v>1.9130000000586733E-3</v>
      </c>
      <c r="AD110" s="102">
        <f t="shared" si="67"/>
        <v>6.2526959952024716E-3</v>
      </c>
      <c r="AE110" s="102">
        <f t="shared" si="68"/>
        <v>7.8192414416842056E-6</v>
      </c>
      <c r="AF110" s="7">
        <f t="shared" si="69"/>
        <v>1.9130000000586733E-3</v>
      </c>
      <c r="AG110" s="103"/>
      <c r="AH110" s="7">
        <f t="shared" si="70"/>
        <v>2.3667490142389579E-2</v>
      </c>
      <c r="AI110" s="7">
        <f t="shared" si="71"/>
        <v>0.79180034918360243</v>
      </c>
      <c r="AJ110" s="7">
        <f t="shared" si="72"/>
        <v>0.97234650234032582</v>
      </c>
      <c r="AK110" s="7">
        <f t="shared" si="73"/>
        <v>-0.37528916360112513</v>
      </c>
      <c r="AL110" s="7">
        <f t="shared" si="74"/>
        <v>1.0642973244858362</v>
      </c>
      <c r="AM110" s="7">
        <f t="shared" si="75"/>
        <v>0.58880695059366117</v>
      </c>
      <c r="AN110" s="102">
        <f t="shared" si="79"/>
        <v>7.7832656736514929</v>
      </c>
      <c r="AO110" s="102">
        <f t="shared" si="79"/>
        <v>7.7832656730875183</v>
      </c>
      <c r="AP110" s="102">
        <f t="shared" si="79"/>
        <v>7.783265691685779</v>
      </c>
      <c r="AQ110" s="102">
        <f t="shared" si="79"/>
        <v>7.783265078371282</v>
      </c>
      <c r="AR110" s="102">
        <f t="shared" si="79"/>
        <v>7.7832853064331475</v>
      </c>
      <c r="AS110" s="102">
        <f t="shared" si="79"/>
        <v>7.7826211725906056</v>
      </c>
      <c r="AT110" s="102">
        <f t="shared" si="79"/>
        <v>7.8093102090316568</v>
      </c>
      <c r="AU110" s="102">
        <f t="shared" si="77"/>
        <v>8.21136554797285</v>
      </c>
    </row>
    <row r="111" spans="1:47" ht="12.95" customHeight="1">
      <c r="A111" s="59" t="s">
        <v>443</v>
      </c>
      <c r="B111" s="59" t="s">
        <v>127</v>
      </c>
      <c r="C111" s="34">
        <v>39443.377</v>
      </c>
      <c r="D111" s="34" t="s">
        <v>149</v>
      </c>
      <c r="E111" s="32">
        <f t="shared" si="55"/>
        <v>-2054.0363769134688</v>
      </c>
      <c r="F111" s="1">
        <f t="shared" si="56"/>
        <v>-2054</v>
      </c>
      <c r="G111" s="1">
        <f t="shared" si="57"/>
        <v>-2.5306000003183726E-2</v>
      </c>
      <c r="H111" s="1">
        <f t="shared" si="80"/>
        <v>-2.5306000003183726E-2</v>
      </c>
      <c r="N111" s="2"/>
      <c r="O111" s="2"/>
      <c r="P111" s="2"/>
      <c r="Q111" s="5">
        <f t="shared" si="78"/>
        <v>24424.877</v>
      </c>
      <c r="R111" s="1">
        <f t="shared" si="83"/>
        <v>0</v>
      </c>
      <c r="S111" s="100">
        <f t="shared" si="81"/>
        <v>0.2</v>
      </c>
      <c r="T111" s="1">
        <f t="shared" si="61"/>
        <v>0</v>
      </c>
      <c r="U111" s="5"/>
      <c r="V111" s="1">
        <f t="shared" si="82"/>
        <v>-4.8921442550146174E-2</v>
      </c>
      <c r="Z111" s="7">
        <f t="shared" si="63"/>
        <v>-2054</v>
      </c>
      <c r="AA111" s="102">
        <f t="shared" si="64"/>
        <v>-4.3509171912901184E-3</v>
      </c>
      <c r="AB111" s="102">
        <f t="shared" si="65"/>
        <v>-4.8921442550146174E-2</v>
      </c>
      <c r="AC111" s="102">
        <f t="shared" si="66"/>
        <v>-2.5306000003183726E-2</v>
      </c>
      <c r="AD111" s="102">
        <f t="shared" si="67"/>
        <v>-2.0955082811893608E-2</v>
      </c>
      <c r="AE111" s="102">
        <f t="shared" si="68"/>
        <v>8.782309913066379E-5</v>
      </c>
      <c r="AF111" s="7">
        <f t="shared" si="69"/>
        <v>-2.5306000003183726E-2</v>
      </c>
      <c r="AG111" s="103"/>
      <c r="AH111" s="7">
        <f t="shared" si="70"/>
        <v>2.3615442546962448E-2</v>
      </c>
      <c r="AI111" s="7">
        <f t="shared" si="71"/>
        <v>0.7948773095636581</v>
      </c>
      <c r="AJ111" s="7">
        <f t="shared" si="72"/>
        <v>0.97422442897430772</v>
      </c>
      <c r="AK111" s="7">
        <f t="shared" si="73"/>
        <v>-0.37697975116000404</v>
      </c>
      <c r="AL111" s="7">
        <f t="shared" si="74"/>
        <v>1.0724777587975689</v>
      </c>
      <c r="AM111" s="7">
        <f t="shared" si="75"/>
        <v>0.59432854868585439</v>
      </c>
      <c r="AN111" s="102">
        <f t="shared" si="79"/>
        <v>7.7925791880603805</v>
      </c>
      <c r="AO111" s="102">
        <f t="shared" si="79"/>
        <v>7.7925791877796851</v>
      </c>
      <c r="AP111" s="102">
        <f t="shared" si="79"/>
        <v>7.7925791984380659</v>
      </c>
      <c r="AQ111" s="102">
        <f t="shared" si="79"/>
        <v>7.792578793726852</v>
      </c>
      <c r="AR111" s="102">
        <f t="shared" si="79"/>
        <v>7.7925941629564273</v>
      </c>
      <c r="AS111" s="102">
        <f t="shared" si="79"/>
        <v>7.7920131770998164</v>
      </c>
      <c r="AT111" s="102">
        <f t="shared" si="79"/>
        <v>7.8203438925425797</v>
      </c>
      <c r="AU111" s="102">
        <f t="shared" si="77"/>
        <v>8.2209429149725501</v>
      </c>
    </row>
    <row r="112" spans="1:47" ht="12.95" customHeight="1">
      <c r="A112" s="59" t="s">
        <v>461</v>
      </c>
      <c r="B112" s="59" t="s">
        <v>127</v>
      </c>
      <c r="C112" s="34">
        <v>39717.487000000001</v>
      </c>
      <c r="D112" s="34" t="s">
        <v>149</v>
      </c>
      <c r="E112" s="32">
        <f t="shared" si="55"/>
        <v>-1660.0082511453136</v>
      </c>
      <c r="F112" s="1">
        <f t="shared" si="56"/>
        <v>-1660</v>
      </c>
      <c r="G112" s="1">
        <f t="shared" si="57"/>
        <v>-5.7400000005145557E-3</v>
      </c>
      <c r="H112" s="1">
        <f t="shared" si="80"/>
        <v>-5.7400000005145557E-3</v>
      </c>
      <c r="N112" s="2"/>
      <c r="O112" s="2"/>
      <c r="P112" s="2"/>
      <c r="Q112" s="5">
        <f t="shared" si="78"/>
        <v>24698.987000000001</v>
      </c>
      <c r="R112" s="1">
        <f t="shared" si="83"/>
        <v>0</v>
      </c>
      <c r="S112" s="100">
        <f t="shared" si="81"/>
        <v>0.2</v>
      </c>
      <c r="T112" s="1">
        <f t="shared" si="61"/>
        <v>0</v>
      </c>
      <c r="U112" s="5"/>
      <c r="V112" s="1">
        <f t="shared" si="82"/>
        <v>-2.9061626708093792E-2</v>
      </c>
      <c r="Z112" s="7">
        <f t="shared" si="63"/>
        <v>-1660</v>
      </c>
      <c r="AA112" s="102">
        <f t="shared" si="64"/>
        <v>-4.4353270994603906E-3</v>
      </c>
      <c r="AB112" s="102">
        <f t="shared" si="65"/>
        <v>-2.9061626708093792E-2</v>
      </c>
      <c r="AC112" s="102">
        <f t="shared" si="66"/>
        <v>-5.7400000005145557E-3</v>
      </c>
      <c r="AD112" s="102">
        <f t="shared" si="67"/>
        <v>-1.3046729010541651E-3</v>
      </c>
      <c r="AE112" s="102">
        <f t="shared" si="68"/>
        <v>3.4043427574901825E-7</v>
      </c>
      <c r="AF112" s="7">
        <f t="shared" si="69"/>
        <v>-5.7400000005145557E-3</v>
      </c>
      <c r="AG112" s="103"/>
      <c r="AH112" s="7">
        <f t="shared" si="70"/>
        <v>2.3321626707579236E-2</v>
      </c>
      <c r="AI112" s="7">
        <f t="shared" si="71"/>
        <v>0.81079991641064686</v>
      </c>
      <c r="AJ112" s="7">
        <f t="shared" si="72"/>
        <v>0.98279532313940154</v>
      </c>
      <c r="AK112" s="7">
        <f t="shared" si="73"/>
        <v>-0.38521731436461126</v>
      </c>
      <c r="AL112" s="7">
        <f t="shared" si="74"/>
        <v>1.1142524963728093</v>
      </c>
      <c r="AM112" s="7">
        <f t="shared" si="75"/>
        <v>0.62295339874243749</v>
      </c>
      <c r="AN112" s="102">
        <f t="shared" si="79"/>
        <v>7.8395805014869175</v>
      </c>
      <c r="AO112" s="102">
        <f t="shared" si="79"/>
        <v>7.8395805014870037</v>
      </c>
      <c r="AP112" s="102">
        <f t="shared" si="79"/>
        <v>7.8395805014730753</v>
      </c>
      <c r="AQ112" s="102">
        <f t="shared" si="79"/>
        <v>7.839580503726717</v>
      </c>
      <c r="AR112" s="102">
        <f t="shared" si="79"/>
        <v>7.8395801390854176</v>
      </c>
      <c r="AS112" s="102">
        <f t="shared" si="79"/>
        <v>7.8396392589810349</v>
      </c>
      <c r="AT112" s="102">
        <f t="shared" si="79"/>
        <v>7.8759184962964452</v>
      </c>
      <c r="AU112" s="102">
        <f t="shared" si="77"/>
        <v>8.268708517477382</v>
      </c>
    </row>
    <row r="113" spans="1:47" ht="12.95" customHeight="1">
      <c r="A113" s="59" t="s">
        <v>461</v>
      </c>
      <c r="B113" s="59" t="s">
        <v>127</v>
      </c>
      <c r="C113" s="34">
        <v>39717.487999999998</v>
      </c>
      <c r="D113" s="34" t="s">
        <v>149</v>
      </c>
      <c r="E113" s="32">
        <f t="shared" si="55"/>
        <v>-1660.0068136635564</v>
      </c>
      <c r="F113" s="1">
        <f t="shared" si="56"/>
        <v>-1660</v>
      </c>
      <c r="G113" s="1">
        <f t="shared" si="57"/>
        <v>-4.7400000039488077E-3</v>
      </c>
      <c r="H113" s="1">
        <f t="shared" si="80"/>
        <v>-4.7400000039488077E-3</v>
      </c>
      <c r="N113" s="2"/>
      <c r="O113" s="2"/>
      <c r="P113" s="2"/>
      <c r="Q113" s="5">
        <f t="shared" si="78"/>
        <v>24698.987999999998</v>
      </c>
      <c r="R113" s="1">
        <f t="shared" si="83"/>
        <v>0</v>
      </c>
      <c r="S113" s="100">
        <f t="shared" si="81"/>
        <v>0.2</v>
      </c>
      <c r="T113" s="1">
        <f t="shared" si="61"/>
        <v>0</v>
      </c>
      <c r="U113" s="5"/>
      <c r="V113" s="1">
        <f t="shared" si="82"/>
        <v>-2.8061626711528044E-2</v>
      </c>
      <c r="Z113" s="7">
        <f t="shared" si="63"/>
        <v>-1660</v>
      </c>
      <c r="AA113" s="102">
        <f t="shared" si="64"/>
        <v>-4.4353270994603906E-3</v>
      </c>
      <c r="AB113" s="102">
        <f t="shared" si="65"/>
        <v>-2.8061626711528044E-2</v>
      </c>
      <c r="AC113" s="102">
        <f t="shared" si="66"/>
        <v>-4.7400000039488077E-3</v>
      </c>
      <c r="AD113" s="102">
        <f t="shared" si="67"/>
        <v>-3.0467290448841708E-4</v>
      </c>
      <c r="AE113" s="102">
        <f t="shared" si="68"/>
        <v>1.8565115745881624E-8</v>
      </c>
      <c r="AF113" s="7">
        <f t="shared" si="69"/>
        <v>-4.7400000039488077E-3</v>
      </c>
      <c r="AG113" s="103"/>
      <c r="AH113" s="7">
        <f t="shared" si="70"/>
        <v>2.3321626707579236E-2</v>
      </c>
      <c r="AI113" s="7">
        <f t="shared" si="71"/>
        <v>0.81079991641064686</v>
      </c>
      <c r="AJ113" s="7">
        <f t="shared" si="72"/>
        <v>0.98279532313940154</v>
      </c>
      <c r="AK113" s="7">
        <f t="shared" si="73"/>
        <v>-0.38521731436461126</v>
      </c>
      <c r="AL113" s="7">
        <f t="shared" si="74"/>
        <v>1.1142524963728093</v>
      </c>
      <c r="AM113" s="7">
        <f t="shared" si="75"/>
        <v>0.62295339874243749</v>
      </c>
      <c r="AN113" s="102">
        <f t="shared" si="79"/>
        <v>7.8395805014869175</v>
      </c>
      <c r="AO113" s="102">
        <f t="shared" si="79"/>
        <v>7.8395805014870037</v>
      </c>
      <c r="AP113" s="102">
        <f t="shared" si="79"/>
        <v>7.8395805014730753</v>
      </c>
      <c r="AQ113" s="102">
        <f t="shared" si="79"/>
        <v>7.839580503726717</v>
      </c>
      <c r="AR113" s="102">
        <f t="shared" si="79"/>
        <v>7.8395801390854176</v>
      </c>
      <c r="AS113" s="102">
        <f t="shared" si="79"/>
        <v>7.8396392589810349</v>
      </c>
      <c r="AT113" s="102">
        <f t="shared" si="79"/>
        <v>7.8759184962964452</v>
      </c>
      <c r="AU113" s="102">
        <f t="shared" si="77"/>
        <v>8.268708517477382</v>
      </c>
    </row>
    <row r="114" spans="1:47" ht="12.95" customHeight="1">
      <c r="A114" s="59" t="s">
        <v>461</v>
      </c>
      <c r="B114" s="59" t="s">
        <v>127</v>
      </c>
      <c r="C114" s="34">
        <v>39717.487999999998</v>
      </c>
      <c r="D114" s="34" t="s">
        <v>149</v>
      </c>
      <c r="E114" s="32">
        <f t="shared" si="55"/>
        <v>-1660.0068136635564</v>
      </c>
      <c r="F114" s="1">
        <f t="shared" si="56"/>
        <v>-1660</v>
      </c>
      <c r="G114" s="1">
        <f t="shared" si="57"/>
        <v>-4.7400000039488077E-3</v>
      </c>
      <c r="H114" s="1">
        <f t="shared" si="80"/>
        <v>-4.7400000039488077E-3</v>
      </c>
      <c r="N114" s="2"/>
      <c r="O114" s="2"/>
      <c r="P114" s="2"/>
      <c r="Q114" s="5">
        <f t="shared" si="78"/>
        <v>24698.987999999998</v>
      </c>
      <c r="R114" s="1">
        <f t="shared" si="83"/>
        <v>0</v>
      </c>
      <c r="S114" s="100">
        <f t="shared" si="81"/>
        <v>0.2</v>
      </c>
      <c r="T114" s="1">
        <f t="shared" si="61"/>
        <v>0</v>
      </c>
      <c r="U114" s="5"/>
      <c r="V114" s="1">
        <f t="shared" si="82"/>
        <v>-2.8061626711528044E-2</v>
      </c>
      <c r="Z114" s="7">
        <f t="shared" si="63"/>
        <v>-1660</v>
      </c>
      <c r="AA114" s="102">
        <f t="shared" si="64"/>
        <v>-4.4353270994603906E-3</v>
      </c>
      <c r="AB114" s="102">
        <f t="shared" si="65"/>
        <v>-2.8061626711528044E-2</v>
      </c>
      <c r="AC114" s="102">
        <f t="shared" si="66"/>
        <v>-4.7400000039488077E-3</v>
      </c>
      <c r="AD114" s="102">
        <f t="shared" si="67"/>
        <v>-3.0467290448841708E-4</v>
      </c>
      <c r="AE114" s="102">
        <f t="shared" si="68"/>
        <v>1.8565115745881624E-8</v>
      </c>
      <c r="AF114" s="7">
        <f t="shared" si="69"/>
        <v>-4.7400000039488077E-3</v>
      </c>
      <c r="AG114" s="103"/>
      <c r="AH114" s="7">
        <f t="shared" si="70"/>
        <v>2.3321626707579236E-2</v>
      </c>
      <c r="AI114" s="7">
        <f t="shared" si="71"/>
        <v>0.81079991641064686</v>
      </c>
      <c r="AJ114" s="7">
        <f t="shared" si="72"/>
        <v>0.98279532313940154</v>
      </c>
      <c r="AK114" s="7">
        <f t="shared" si="73"/>
        <v>-0.38521731436461126</v>
      </c>
      <c r="AL114" s="7">
        <f t="shared" si="74"/>
        <v>1.1142524963728093</v>
      </c>
      <c r="AM114" s="7">
        <f t="shared" si="75"/>
        <v>0.62295339874243749</v>
      </c>
      <c r="AN114" s="102">
        <f t="shared" si="79"/>
        <v>7.8395805014869175</v>
      </c>
      <c r="AO114" s="102">
        <f t="shared" si="79"/>
        <v>7.8395805014870037</v>
      </c>
      <c r="AP114" s="102">
        <f t="shared" si="79"/>
        <v>7.8395805014730753</v>
      </c>
      <c r="AQ114" s="102">
        <f t="shared" si="79"/>
        <v>7.839580503726717</v>
      </c>
      <c r="AR114" s="102">
        <f t="shared" si="79"/>
        <v>7.8395801390854176</v>
      </c>
      <c r="AS114" s="102">
        <f t="shared" si="79"/>
        <v>7.8396392589810349</v>
      </c>
      <c r="AT114" s="102">
        <f t="shared" si="79"/>
        <v>7.8759184962964452</v>
      </c>
      <c r="AU114" s="102">
        <f t="shared" si="77"/>
        <v>8.268708517477382</v>
      </c>
    </row>
    <row r="115" spans="1:47" ht="12.95" customHeight="1">
      <c r="A115" s="24" t="s">
        <v>134</v>
      </c>
      <c r="B115" s="22" t="s">
        <v>127</v>
      </c>
      <c r="C115" s="31">
        <v>39799.591</v>
      </c>
      <c r="D115" s="31"/>
      <c r="E115" s="1">
        <f t="shared" si="55"/>
        <v>-1541.9852485621598</v>
      </c>
      <c r="F115" s="1">
        <f t="shared" si="56"/>
        <v>-1542</v>
      </c>
      <c r="G115" s="1">
        <f t="shared" si="57"/>
        <v>1.0261999996146187E-2</v>
      </c>
      <c r="I115" s="1">
        <f t="shared" ref="I115:I131" si="84">G115</f>
        <v>1.0261999996146187E-2</v>
      </c>
      <c r="N115" s="2"/>
      <c r="O115" s="2"/>
      <c r="P115" s="2"/>
      <c r="Q115" s="5">
        <f t="shared" si="78"/>
        <v>24781.091</v>
      </c>
      <c r="R115" s="1">
        <f t="shared" ref="R115:R131" si="85">+(P115-G115)^2</f>
        <v>1.0530864392090435E-4</v>
      </c>
      <c r="S115" s="100">
        <f t="shared" ref="S115:S131" si="86">S$15</f>
        <v>0.1</v>
      </c>
      <c r="T115" s="1">
        <f t="shared" si="61"/>
        <v>1.0530864392090436E-5</v>
      </c>
      <c r="U115" s="5"/>
      <c r="W115" s="1">
        <f t="shared" ref="W115:W131" si="87">AB115</f>
        <v>-1.2960259883686511E-2</v>
      </c>
      <c r="Z115" s="7">
        <f t="shared" si="63"/>
        <v>-1542</v>
      </c>
      <c r="AA115" s="102">
        <f t="shared" si="64"/>
        <v>-4.4701011718889204E-3</v>
      </c>
      <c r="AB115" s="102">
        <f t="shared" si="65"/>
        <v>-1.2960259883686511E-2</v>
      </c>
      <c r="AC115" s="102">
        <f t="shared" si="66"/>
        <v>1.0261999996146187E-2</v>
      </c>
      <c r="AD115" s="102">
        <f t="shared" si="67"/>
        <v>1.4732101168035108E-2</v>
      </c>
      <c r="AE115" s="102">
        <f t="shared" si="68"/>
        <v>2.1703480482522139E-5</v>
      </c>
      <c r="AF115" s="7">
        <f t="shared" si="69"/>
        <v>1.0261999996146187E-2</v>
      </c>
      <c r="AG115" s="103"/>
      <c r="AH115" s="7">
        <f t="shared" si="70"/>
        <v>2.3222259879832698E-2</v>
      </c>
      <c r="AI115" s="7">
        <f t="shared" si="71"/>
        <v>0.815761865804149</v>
      </c>
      <c r="AJ115" s="7">
        <f t="shared" si="72"/>
        <v>0.98508589958082771</v>
      </c>
      <c r="AK115" s="7">
        <f t="shared" si="73"/>
        <v>-0.3876149646550473</v>
      </c>
      <c r="AL115" s="7">
        <f t="shared" si="74"/>
        <v>1.1270932675170735</v>
      </c>
      <c r="AM115" s="7">
        <f t="shared" si="75"/>
        <v>0.63190126018314785</v>
      </c>
      <c r="AN115" s="102">
        <f t="shared" si="79"/>
        <v>7.8538414371206029</v>
      </c>
      <c r="AO115" s="102">
        <f t="shared" si="79"/>
        <v>7.8538414371206029</v>
      </c>
      <c r="AP115" s="102">
        <f t="shared" si="79"/>
        <v>7.8538414371206029</v>
      </c>
      <c r="AQ115" s="102">
        <f t="shared" si="79"/>
        <v>7.8538414371204288</v>
      </c>
      <c r="AR115" s="102">
        <f t="shared" si="79"/>
        <v>7.8538414400168675</v>
      </c>
      <c r="AS115" s="102">
        <f t="shared" si="79"/>
        <v>7.8541637112316751</v>
      </c>
      <c r="AT115" s="102">
        <f t="shared" si="79"/>
        <v>7.8927378865504263</v>
      </c>
      <c r="AU115" s="102">
        <f t="shared" si="77"/>
        <v>8.2830139517300978</v>
      </c>
    </row>
    <row r="116" spans="1:47" ht="12.95" customHeight="1">
      <c r="A116" s="24" t="s">
        <v>134</v>
      </c>
      <c r="B116" s="22" t="s">
        <v>127</v>
      </c>
      <c r="C116" s="31">
        <v>39826.699999999997</v>
      </c>
      <c r="D116" s="31"/>
      <c r="E116" s="1">
        <f t="shared" si="55"/>
        <v>-1503.0165554774578</v>
      </c>
      <c r="F116" s="1">
        <f t="shared" si="56"/>
        <v>-1503</v>
      </c>
      <c r="G116" s="1">
        <f t="shared" si="57"/>
        <v>-1.1517000006278977E-2</v>
      </c>
      <c r="I116" s="1">
        <f t="shared" si="84"/>
        <v>-1.1517000006278977E-2</v>
      </c>
      <c r="N116" s="2"/>
      <c r="O116" s="2"/>
      <c r="P116" s="2"/>
      <c r="Q116" s="5">
        <f t="shared" si="78"/>
        <v>24808.199999999997</v>
      </c>
      <c r="R116" s="1">
        <f t="shared" si="85"/>
        <v>1.3264128914462994E-4</v>
      </c>
      <c r="S116" s="100">
        <f t="shared" si="86"/>
        <v>0.1</v>
      </c>
      <c r="T116" s="1">
        <f t="shared" si="61"/>
        <v>1.3264128914462994E-5</v>
      </c>
      <c r="U116" s="5"/>
      <c r="W116" s="1">
        <f t="shared" si="87"/>
        <v>-3.4705239615210617E-2</v>
      </c>
      <c r="Z116" s="7">
        <f t="shared" si="63"/>
        <v>-1503</v>
      </c>
      <c r="AA116" s="102">
        <f t="shared" si="64"/>
        <v>-4.4825827331252746E-3</v>
      </c>
      <c r="AB116" s="102">
        <f t="shared" si="65"/>
        <v>-3.4705239615210617E-2</v>
      </c>
      <c r="AC116" s="102">
        <f t="shared" si="66"/>
        <v>-1.1517000006278977E-2</v>
      </c>
      <c r="AD116" s="102">
        <f t="shared" si="67"/>
        <v>-7.0344172731537022E-3</v>
      </c>
      <c r="AE116" s="102">
        <f t="shared" si="68"/>
        <v>4.9483026372843166E-6</v>
      </c>
      <c r="AF116" s="7">
        <f t="shared" si="69"/>
        <v>-1.1517000006278977E-2</v>
      </c>
      <c r="AG116" s="103"/>
      <c r="AH116" s="7">
        <f t="shared" si="70"/>
        <v>2.3188239608931644E-2</v>
      </c>
      <c r="AI116" s="7">
        <f t="shared" si="71"/>
        <v>0.81742202366990213</v>
      </c>
      <c r="AJ116" s="7">
        <f t="shared" si="72"/>
        <v>0.98581308231948928</v>
      </c>
      <c r="AK116" s="7">
        <f t="shared" si="73"/>
        <v>-0.38839970838777432</v>
      </c>
      <c r="AL116" s="7">
        <f t="shared" si="74"/>
        <v>1.1313719374719371</v>
      </c>
      <c r="AM116" s="7">
        <f t="shared" si="75"/>
        <v>0.63489888682132134</v>
      </c>
      <c r="AN116" s="102">
        <f t="shared" si="79"/>
        <v>7.858574025785571</v>
      </c>
      <c r="AO116" s="102">
        <f t="shared" si="79"/>
        <v>7.8585740257855772</v>
      </c>
      <c r="AP116" s="102">
        <f t="shared" si="79"/>
        <v>7.8585740257889096</v>
      </c>
      <c r="AQ116" s="102">
        <f t="shared" si="79"/>
        <v>7.8585740274797669</v>
      </c>
      <c r="AR116" s="102">
        <f t="shared" si="79"/>
        <v>7.8585748853010768</v>
      </c>
      <c r="AS116" s="102">
        <f t="shared" si="79"/>
        <v>7.8589911781153292</v>
      </c>
      <c r="AT116" s="102">
        <f t="shared" si="79"/>
        <v>7.8983144237771272</v>
      </c>
      <c r="AU116" s="102">
        <f t="shared" si="77"/>
        <v>8.2877420189831135</v>
      </c>
    </row>
    <row r="117" spans="1:47" ht="12.95" customHeight="1">
      <c r="A117" s="24" t="s">
        <v>134</v>
      </c>
      <c r="B117" s="22" t="s">
        <v>127</v>
      </c>
      <c r="C117" s="31">
        <v>39826.705000000002</v>
      </c>
      <c r="D117" s="31"/>
      <c r="E117" s="1">
        <f t="shared" si="55"/>
        <v>-1503.0093680686414</v>
      </c>
      <c r="F117" s="1">
        <f t="shared" ref="F117:F134" si="88">ROUND(2*E117,0)/2</f>
        <v>-1503</v>
      </c>
      <c r="G117" s="1">
        <f t="shared" si="57"/>
        <v>-6.5170000016223639E-3</v>
      </c>
      <c r="I117" s="1">
        <f t="shared" si="84"/>
        <v>-6.5170000016223639E-3</v>
      </c>
      <c r="N117" s="2"/>
      <c r="O117" s="2"/>
      <c r="P117" s="2"/>
      <c r="Q117" s="5">
        <f t="shared" si="78"/>
        <v>24808.205000000002</v>
      </c>
      <c r="R117" s="1">
        <f t="shared" si="85"/>
        <v>4.2471289021145891E-5</v>
      </c>
      <c r="S117" s="100">
        <f t="shared" si="86"/>
        <v>0.1</v>
      </c>
      <c r="T117" s="1">
        <f t="shared" si="61"/>
        <v>4.2471289021145896E-6</v>
      </c>
      <c r="U117" s="5"/>
      <c r="W117" s="1">
        <f t="shared" si="87"/>
        <v>-2.9705239610554008E-2</v>
      </c>
      <c r="Z117" s="7">
        <f t="shared" si="63"/>
        <v>-1503</v>
      </c>
      <c r="AA117" s="102">
        <f t="shared" si="64"/>
        <v>-4.4825827331252746E-3</v>
      </c>
      <c r="AB117" s="102">
        <f t="shared" si="65"/>
        <v>-2.9705239610554008E-2</v>
      </c>
      <c r="AC117" s="102">
        <f t="shared" si="66"/>
        <v>-6.5170000016223639E-3</v>
      </c>
      <c r="AD117" s="102">
        <f t="shared" si="67"/>
        <v>-2.0344172684970893E-3</v>
      </c>
      <c r="AE117" s="102">
        <f t="shared" si="68"/>
        <v>4.1388536223591585E-7</v>
      </c>
      <c r="AF117" s="7">
        <f t="shared" si="69"/>
        <v>-6.5170000016223639E-3</v>
      </c>
      <c r="AG117" s="103"/>
      <c r="AH117" s="7">
        <f t="shared" si="70"/>
        <v>2.3188239608931644E-2</v>
      </c>
      <c r="AI117" s="7">
        <f t="shared" si="71"/>
        <v>0.81742202366990213</v>
      </c>
      <c r="AJ117" s="7">
        <f t="shared" si="72"/>
        <v>0.98581308231948928</v>
      </c>
      <c r="AK117" s="7">
        <f t="shared" si="73"/>
        <v>-0.38839970838777432</v>
      </c>
      <c r="AL117" s="7">
        <f t="shared" si="74"/>
        <v>1.1313719374719371</v>
      </c>
      <c r="AM117" s="7">
        <f t="shared" si="75"/>
        <v>0.63489888682132134</v>
      </c>
      <c r="AN117" s="102">
        <f t="shared" ref="AN117:AT132" si="89">$AU117+$AB$7*SIN(AO117)</f>
        <v>7.858574025785571</v>
      </c>
      <c r="AO117" s="102">
        <f t="shared" si="89"/>
        <v>7.8585740257855772</v>
      </c>
      <c r="AP117" s="102">
        <f t="shared" si="89"/>
        <v>7.8585740257889096</v>
      </c>
      <c r="AQ117" s="102">
        <f t="shared" si="89"/>
        <v>7.8585740274797669</v>
      </c>
      <c r="AR117" s="102">
        <f t="shared" si="89"/>
        <v>7.8585748853010768</v>
      </c>
      <c r="AS117" s="102">
        <f t="shared" si="89"/>
        <v>7.8589911781153292</v>
      </c>
      <c r="AT117" s="102">
        <f t="shared" si="89"/>
        <v>7.8983144237771272</v>
      </c>
      <c r="AU117" s="102">
        <f t="shared" si="77"/>
        <v>8.2877420189831135</v>
      </c>
    </row>
    <row r="118" spans="1:47" ht="12.95" customHeight="1">
      <c r="A118" s="24" t="s">
        <v>134</v>
      </c>
      <c r="B118" s="22" t="s">
        <v>127</v>
      </c>
      <c r="C118" s="31">
        <v>39854.546000000002</v>
      </c>
      <c r="D118" s="31"/>
      <c r="E118" s="1">
        <f t="shared" si="55"/>
        <v>-1462.9884383341869</v>
      </c>
      <c r="F118" s="1">
        <f t="shared" si="88"/>
        <v>-1463</v>
      </c>
      <c r="G118" s="1">
        <f t="shared" si="57"/>
        <v>8.0430000016349368E-3</v>
      </c>
      <c r="I118" s="1">
        <f t="shared" si="84"/>
        <v>8.0430000016349368E-3</v>
      </c>
      <c r="N118" s="2"/>
      <c r="O118" s="2"/>
      <c r="P118" s="2"/>
      <c r="Q118" s="5">
        <f t="shared" si="78"/>
        <v>24836.046000000002</v>
      </c>
      <c r="R118" s="1">
        <f t="shared" si="85"/>
        <v>6.46898490262996E-5</v>
      </c>
      <c r="S118" s="100">
        <f t="shared" si="86"/>
        <v>0.1</v>
      </c>
      <c r="T118" s="1">
        <f t="shared" si="61"/>
        <v>6.4689849026299603E-6</v>
      </c>
      <c r="U118" s="5"/>
      <c r="W118" s="1">
        <f t="shared" si="87"/>
        <v>-1.5109733778097122E-2</v>
      </c>
      <c r="Z118" s="7">
        <f t="shared" si="63"/>
        <v>-1463</v>
      </c>
      <c r="AA118" s="102">
        <f t="shared" si="64"/>
        <v>-4.4958993890987127E-3</v>
      </c>
      <c r="AB118" s="102">
        <f t="shared" si="65"/>
        <v>-1.5109733778097122E-2</v>
      </c>
      <c r="AC118" s="102">
        <f t="shared" si="66"/>
        <v>8.0430000016349368E-3</v>
      </c>
      <c r="AD118" s="102">
        <f t="shared" si="67"/>
        <v>1.2538899390733649E-2</v>
      </c>
      <c r="AE118" s="102">
        <f t="shared" si="68"/>
        <v>1.572239979309407E-5</v>
      </c>
      <c r="AF118" s="7">
        <f t="shared" si="69"/>
        <v>8.0430000016349368E-3</v>
      </c>
      <c r="AG118" s="103"/>
      <c r="AH118" s="7">
        <f t="shared" si="70"/>
        <v>2.3152733779732058E-2</v>
      </c>
      <c r="AI118" s="7">
        <f t="shared" si="71"/>
        <v>0.81913528435747074</v>
      </c>
      <c r="AJ118" s="7">
        <f t="shared" si="72"/>
        <v>0.98654313056334431</v>
      </c>
      <c r="AK118" s="7">
        <f t="shared" si="73"/>
        <v>-0.38920046961951238</v>
      </c>
      <c r="AL118" s="7">
        <f t="shared" si="74"/>
        <v>1.1357784640231312</v>
      </c>
      <c r="AM118" s="7">
        <f t="shared" si="75"/>
        <v>0.63799461348913955</v>
      </c>
      <c r="AN118" s="102">
        <f t="shared" si="89"/>
        <v>7.8634379886301309</v>
      </c>
      <c r="AO118" s="102">
        <f t="shared" si="89"/>
        <v>7.8634379886302748</v>
      </c>
      <c r="AP118" s="102">
        <f t="shared" si="89"/>
        <v>7.8634379886657406</v>
      </c>
      <c r="AQ118" s="102">
        <f t="shared" si="89"/>
        <v>7.8634379974047253</v>
      </c>
      <c r="AR118" s="102">
        <f t="shared" si="89"/>
        <v>7.8634401504935756</v>
      </c>
      <c r="AS118" s="102">
        <f t="shared" si="89"/>
        <v>7.8639564707171266</v>
      </c>
      <c r="AT118" s="102">
        <f t="shared" si="89"/>
        <v>7.9040429921460991</v>
      </c>
      <c r="AU118" s="102">
        <f t="shared" si="77"/>
        <v>8.2925913187297962</v>
      </c>
    </row>
    <row r="119" spans="1:47" ht="12.95" customHeight="1">
      <c r="A119" s="24" t="s">
        <v>134</v>
      </c>
      <c r="B119" s="22" t="s">
        <v>127</v>
      </c>
      <c r="C119" s="31">
        <v>40116.798000000003</v>
      </c>
      <c r="D119" s="31"/>
      <c r="E119" s="1">
        <f t="shared" si="55"/>
        <v>-1086.0059712992368</v>
      </c>
      <c r="F119" s="1">
        <f t="shared" si="88"/>
        <v>-1086</v>
      </c>
      <c r="G119" s="1">
        <f t="shared" si="57"/>
        <v>-4.1540000020177104E-3</v>
      </c>
      <c r="I119" s="1">
        <f t="shared" si="84"/>
        <v>-4.1540000020177104E-3</v>
      </c>
      <c r="N119" s="2"/>
      <c r="O119" s="2"/>
      <c r="P119" s="2"/>
      <c r="Q119" s="5">
        <f t="shared" si="78"/>
        <v>25098.298000000003</v>
      </c>
      <c r="R119" s="1">
        <f t="shared" si="85"/>
        <v>1.7255716016763136E-5</v>
      </c>
      <c r="S119" s="100">
        <f t="shared" si="86"/>
        <v>0.1</v>
      </c>
      <c r="T119" s="1">
        <f t="shared" si="61"/>
        <v>1.7255716016763137E-6</v>
      </c>
      <c r="U119" s="5"/>
      <c r="W119" s="1">
        <f t="shared" si="87"/>
        <v>-2.6941003914601459E-2</v>
      </c>
      <c r="Z119" s="7">
        <f t="shared" si="63"/>
        <v>-1086</v>
      </c>
      <c r="AA119" s="102">
        <f t="shared" si="64"/>
        <v>-4.6476114291690261E-3</v>
      </c>
      <c r="AB119" s="102">
        <f t="shared" si="65"/>
        <v>-2.6941003914601459E-2</v>
      </c>
      <c r="AC119" s="102">
        <f t="shared" si="66"/>
        <v>-4.1540000020177104E-3</v>
      </c>
      <c r="AD119" s="102">
        <f t="shared" si="67"/>
        <v>4.9361142715131576E-4</v>
      </c>
      <c r="AE119" s="102">
        <f t="shared" si="68"/>
        <v>2.4365224101435873E-8</v>
      </c>
      <c r="AF119" s="7">
        <f t="shared" si="69"/>
        <v>-4.1540000020177104E-3</v>
      </c>
      <c r="AG119" s="103"/>
      <c r="AH119" s="7">
        <f t="shared" si="70"/>
        <v>2.2787003912583748E-2</v>
      </c>
      <c r="AI119" s="7">
        <f t="shared" si="71"/>
        <v>0.83582023274841055</v>
      </c>
      <c r="AJ119" s="7">
        <f t="shared" si="72"/>
        <v>0.99259458924428057</v>
      </c>
      <c r="AK119" s="7">
        <f t="shared" si="73"/>
        <v>-0.39652749582054941</v>
      </c>
      <c r="AL119" s="7">
        <f t="shared" si="74"/>
        <v>1.1782421204295668</v>
      </c>
      <c r="AM119" s="7">
        <f t="shared" si="75"/>
        <v>0.66828342137352315</v>
      </c>
      <c r="AN119" s="102">
        <f t="shared" si="89"/>
        <v>7.9097916610674703</v>
      </c>
      <c r="AO119" s="102">
        <f t="shared" si="89"/>
        <v>7.9097916616120356</v>
      </c>
      <c r="AP119" s="102">
        <f t="shared" si="89"/>
        <v>7.9097916843594227</v>
      </c>
      <c r="AQ119" s="102">
        <f t="shared" si="89"/>
        <v>7.9097926345462017</v>
      </c>
      <c r="AR119" s="102">
        <f t="shared" si="89"/>
        <v>7.9098323106093256</v>
      </c>
      <c r="AS119" s="102">
        <f t="shared" si="89"/>
        <v>7.9114646117082961</v>
      </c>
      <c r="AT119" s="102">
        <f t="shared" si="89"/>
        <v>7.9584806913550041</v>
      </c>
      <c r="AU119" s="102">
        <f t="shared" si="77"/>
        <v>8.3382959688422869</v>
      </c>
    </row>
    <row r="120" spans="1:47" ht="12.95" customHeight="1">
      <c r="A120" s="24" t="s">
        <v>134</v>
      </c>
      <c r="B120" s="22" t="s">
        <v>127</v>
      </c>
      <c r="C120" s="31">
        <v>40128.620999999999</v>
      </c>
      <c r="D120" s="31"/>
      <c r="E120" s="1">
        <f t="shared" si="55"/>
        <v>-1069.0106244277051</v>
      </c>
      <c r="F120" s="1">
        <f t="shared" si="88"/>
        <v>-1069</v>
      </c>
      <c r="G120" s="1">
        <f t="shared" si="57"/>
        <v>-7.3909999991883524E-3</v>
      </c>
      <c r="I120" s="1">
        <f t="shared" si="84"/>
        <v>-7.3909999991883524E-3</v>
      </c>
      <c r="N120" s="2"/>
      <c r="O120" s="2"/>
      <c r="P120" s="2"/>
      <c r="Q120" s="5">
        <f t="shared" si="78"/>
        <v>25110.120999999999</v>
      </c>
      <c r="R120" s="1">
        <f t="shared" si="85"/>
        <v>5.4626880988002224E-5</v>
      </c>
      <c r="S120" s="100">
        <f t="shared" si="86"/>
        <v>0.1</v>
      </c>
      <c r="T120" s="1">
        <f t="shared" si="61"/>
        <v>5.4626880988002226E-6</v>
      </c>
      <c r="U120" s="5"/>
      <c r="W120" s="1">
        <f t="shared" si="87"/>
        <v>-3.016016380042574E-2</v>
      </c>
      <c r="Z120" s="7">
        <f t="shared" si="63"/>
        <v>-1069</v>
      </c>
      <c r="AA120" s="102">
        <f t="shared" si="64"/>
        <v>-4.6555927459709136E-3</v>
      </c>
      <c r="AB120" s="102">
        <f t="shared" si="65"/>
        <v>-3.016016380042574E-2</v>
      </c>
      <c r="AC120" s="102">
        <f t="shared" si="66"/>
        <v>-7.3909999991883524E-3</v>
      </c>
      <c r="AD120" s="102">
        <f t="shared" si="67"/>
        <v>-2.7354072532174388E-3</v>
      </c>
      <c r="AE120" s="102">
        <f t="shared" si="68"/>
        <v>7.4824528409545737E-7</v>
      </c>
      <c r="AF120" s="7">
        <f t="shared" si="69"/>
        <v>-7.3909999991883524E-3</v>
      </c>
      <c r="AG120" s="103"/>
      <c r="AH120" s="7">
        <f t="shared" si="70"/>
        <v>2.2769163801237387E-2</v>
      </c>
      <c r="AI120" s="7">
        <f t="shared" si="71"/>
        <v>0.83659605304265494</v>
      </c>
      <c r="AJ120" s="7">
        <f t="shared" si="72"/>
        <v>0.99283026338714342</v>
      </c>
      <c r="AK120" s="7">
        <f t="shared" si="73"/>
        <v>-0.39684783108297711</v>
      </c>
      <c r="AL120" s="7">
        <f t="shared" si="74"/>
        <v>1.1801978657638301</v>
      </c>
      <c r="AM120" s="7">
        <f t="shared" si="75"/>
        <v>0.66969894013180831</v>
      </c>
      <c r="AN120" s="102">
        <f t="shared" si="89"/>
        <v>7.9119041416885931</v>
      </c>
      <c r="AO120" s="102">
        <f t="shared" si="89"/>
        <v>7.9119041423425438</v>
      </c>
      <c r="AP120" s="102">
        <f t="shared" si="89"/>
        <v>7.9119041686638862</v>
      </c>
      <c r="AQ120" s="102">
        <f t="shared" si="89"/>
        <v>7.9119052280822002</v>
      </c>
      <c r="AR120" s="102">
        <f t="shared" si="89"/>
        <v>7.9119478529812719</v>
      </c>
      <c r="AS120" s="102">
        <f t="shared" si="89"/>
        <v>7.9136376036644549</v>
      </c>
      <c r="AT120" s="102">
        <f t="shared" si="89"/>
        <v>7.9609542766830836</v>
      </c>
      <c r="AU120" s="102">
        <f t="shared" si="77"/>
        <v>8.340356921234628</v>
      </c>
    </row>
    <row r="121" spans="1:47" ht="12.95" customHeight="1">
      <c r="A121" s="24" t="s">
        <v>134</v>
      </c>
      <c r="B121" s="22" t="s">
        <v>127</v>
      </c>
      <c r="C121" s="31">
        <v>40151.578999999998</v>
      </c>
      <c r="D121" s="31"/>
      <c r="E121" s="1">
        <f t="shared" si="55"/>
        <v>-1036.0089181368555</v>
      </c>
      <c r="F121" s="1">
        <f t="shared" si="88"/>
        <v>-1036</v>
      </c>
      <c r="G121" s="1">
        <f t="shared" si="57"/>
        <v>-6.2040000048000365E-3</v>
      </c>
      <c r="I121" s="1">
        <f t="shared" si="84"/>
        <v>-6.2040000048000365E-3</v>
      </c>
      <c r="N121" s="2"/>
      <c r="O121" s="2"/>
      <c r="P121" s="2"/>
      <c r="Q121" s="5">
        <f t="shared" si="78"/>
        <v>25133.078999999998</v>
      </c>
      <c r="R121" s="1">
        <f t="shared" si="85"/>
        <v>3.8489616059558853E-5</v>
      </c>
      <c r="S121" s="100">
        <f t="shared" si="86"/>
        <v>0.1</v>
      </c>
      <c r="T121" s="1">
        <f t="shared" si="61"/>
        <v>3.8489616059558854E-6</v>
      </c>
      <c r="U121" s="5"/>
      <c r="W121" s="1">
        <f t="shared" si="87"/>
        <v>-2.8938195002122725E-2</v>
      </c>
      <c r="Z121" s="7">
        <f t="shared" si="63"/>
        <v>-1036</v>
      </c>
      <c r="AA121" s="102">
        <f t="shared" si="64"/>
        <v>-4.6713726203384161E-3</v>
      </c>
      <c r="AB121" s="102">
        <f t="shared" si="65"/>
        <v>-2.8938195002122725E-2</v>
      </c>
      <c r="AC121" s="102">
        <f t="shared" si="66"/>
        <v>-6.2040000048000365E-3</v>
      </c>
      <c r="AD121" s="102">
        <f t="shared" si="67"/>
        <v>-1.5326273844616205E-3</v>
      </c>
      <c r="AE121" s="102">
        <f t="shared" si="68"/>
        <v>2.348946699601668E-7</v>
      </c>
      <c r="AF121" s="7">
        <f t="shared" si="69"/>
        <v>-6.2040000048000365E-3</v>
      </c>
      <c r="AG121" s="103"/>
      <c r="AH121" s="7">
        <f t="shared" si="70"/>
        <v>2.2734194997322689E-2</v>
      </c>
      <c r="AI121" s="7">
        <f t="shared" si="71"/>
        <v>0.83810796835546064</v>
      </c>
      <c r="AJ121" s="7">
        <f t="shared" si="72"/>
        <v>0.9932781097572343</v>
      </c>
      <c r="AK121" s="7">
        <f t="shared" si="73"/>
        <v>-0.39746700618605491</v>
      </c>
      <c r="AL121" s="7">
        <f t="shared" si="74"/>
        <v>1.1840047025896732</v>
      </c>
      <c r="AM121" s="7">
        <f t="shared" si="75"/>
        <v>0.67245955770620092</v>
      </c>
      <c r="AN121" s="102">
        <f t="shared" si="89"/>
        <v>7.9160104464538721</v>
      </c>
      <c r="AO121" s="102">
        <f t="shared" si="89"/>
        <v>7.9160104473712751</v>
      </c>
      <c r="AP121" s="102">
        <f t="shared" si="89"/>
        <v>7.9160104818549364</v>
      </c>
      <c r="AQ121" s="102">
        <f t="shared" si="89"/>
        <v>7.9160117780242798</v>
      </c>
      <c r="AR121" s="102">
        <f t="shared" si="89"/>
        <v>7.9160604787420352</v>
      </c>
      <c r="AS121" s="102">
        <f t="shared" si="89"/>
        <v>7.9178634374019152</v>
      </c>
      <c r="AT121" s="102">
        <f t="shared" si="89"/>
        <v>7.9657605411085504</v>
      </c>
      <c r="AU121" s="102">
        <f t="shared" si="77"/>
        <v>8.3443575935256415</v>
      </c>
    </row>
    <row r="122" spans="1:47" ht="12.95" customHeight="1">
      <c r="A122" s="24" t="s">
        <v>134</v>
      </c>
      <c r="B122" s="22" t="s">
        <v>127</v>
      </c>
      <c r="C122" s="31">
        <v>40151.582999999999</v>
      </c>
      <c r="D122" s="31"/>
      <c r="E122" s="1">
        <f t="shared" si="55"/>
        <v>-1036.0031682098065</v>
      </c>
      <c r="F122" s="1">
        <f t="shared" si="88"/>
        <v>-1036</v>
      </c>
      <c r="G122" s="1">
        <f t="shared" si="57"/>
        <v>-2.2040000039851293E-3</v>
      </c>
      <c r="I122" s="1">
        <f t="shared" si="84"/>
        <v>-2.2040000039851293E-3</v>
      </c>
      <c r="N122" s="2"/>
      <c r="O122" s="2"/>
      <c r="P122" s="2"/>
      <c r="Q122" s="5">
        <f t="shared" si="78"/>
        <v>25133.082999999999</v>
      </c>
      <c r="R122" s="1">
        <f t="shared" si="85"/>
        <v>4.8576160175664497E-6</v>
      </c>
      <c r="S122" s="100">
        <f t="shared" si="86"/>
        <v>0.1</v>
      </c>
      <c r="T122" s="1">
        <f t="shared" si="61"/>
        <v>4.8576160175664502E-7</v>
      </c>
      <c r="U122" s="5"/>
      <c r="W122" s="1">
        <f t="shared" si="87"/>
        <v>-2.4938195001307818E-2</v>
      </c>
      <c r="Z122" s="7">
        <f t="shared" si="63"/>
        <v>-1036</v>
      </c>
      <c r="AA122" s="102">
        <f t="shared" si="64"/>
        <v>-4.6713726203384161E-3</v>
      </c>
      <c r="AB122" s="102">
        <f t="shared" si="65"/>
        <v>-2.4938195001307818E-2</v>
      </c>
      <c r="AC122" s="102">
        <f t="shared" si="66"/>
        <v>-2.2040000039851293E-3</v>
      </c>
      <c r="AD122" s="102">
        <f t="shared" si="67"/>
        <v>2.4673726163532868E-3</v>
      </c>
      <c r="AE122" s="102">
        <f t="shared" si="68"/>
        <v>6.0879276279300643E-7</v>
      </c>
      <c r="AF122" s="7">
        <f t="shared" si="69"/>
        <v>-2.2040000039851293E-3</v>
      </c>
      <c r="AG122" s="103"/>
      <c r="AH122" s="7">
        <f t="shared" si="70"/>
        <v>2.2734194997322689E-2</v>
      </c>
      <c r="AI122" s="7">
        <f t="shared" si="71"/>
        <v>0.83810796835546064</v>
      </c>
      <c r="AJ122" s="7">
        <f t="shared" si="72"/>
        <v>0.9932781097572343</v>
      </c>
      <c r="AK122" s="7">
        <f t="shared" si="73"/>
        <v>-0.39746700618605491</v>
      </c>
      <c r="AL122" s="7">
        <f t="shared" si="74"/>
        <v>1.1840047025896732</v>
      </c>
      <c r="AM122" s="7">
        <f t="shared" si="75"/>
        <v>0.67245955770620092</v>
      </c>
      <c r="AN122" s="102">
        <f t="shared" si="89"/>
        <v>7.9160104464538721</v>
      </c>
      <c r="AO122" s="102">
        <f t="shared" si="89"/>
        <v>7.9160104473712751</v>
      </c>
      <c r="AP122" s="102">
        <f t="shared" si="89"/>
        <v>7.9160104818549364</v>
      </c>
      <c r="AQ122" s="102">
        <f t="shared" si="89"/>
        <v>7.9160117780242798</v>
      </c>
      <c r="AR122" s="102">
        <f t="shared" si="89"/>
        <v>7.9160604787420352</v>
      </c>
      <c r="AS122" s="102">
        <f t="shared" si="89"/>
        <v>7.9178634374019152</v>
      </c>
      <c r="AT122" s="102">
        <f t="shared" si="89"/>
        <v>7.9657605411085504</v>
      </c>
      <c r="AU122" s="102">
        <f t="shared" si="77"/>
        <v>8.3443575935256415</v>
      </c>
    </row>
    <row r="123" spans="1:47" ht="12.95" customHeight="1">
      <c r="A123" s="24" t="s">
        <v>134</v>
      </c>
      <c r="B123" s="22" t="s">
        <v>127</v>
      </c>
      <c r="C123" s="31">
        <v>40178.718000000001</v>
      </c>
      <c r="D123" s="31"/>
      <c r="E123" s="1">
        <f t="shared" si="55"/>
        <v>-996.99710059928634</v>
      </c>
      <c r="F123" s="1">
        <f t="shared" si="88"/>
        <v>-997</v>
      </c>
      <c r="G123" s="1">
        <f t="shared" si="57"/>
        <v>2.0169999988866039E-3</v>
      </c>
      <c r="I123" s="1">
        <f t="shared" si="84"/>
        <v>2.0169999988866039E-3</v>
      </c>
      <c r="N123" s="2"/>
      <c r="O123" s="2"/>
      <c r="P123" s="2"/>
      <c r="Q123" s="5">
        <f t="shared" si="78"/>
        <v>25160.218000000001</v>
      </c>
      <c r="R123" s="1">
        <f t="shared" si="85"/>
        <v>4.0682889955085599E-6</v>
      </c>
      <c r="S123" s="100">
        <f t="shared" si="86"/>
        <v>0.1</v>
      </c>
      <c r="T123" s="1">
        <f t="shared" si="61"/>
        <v>4.0682889955085599E-7</v>
      </c>
      <c r="U123" s="5"/>
      <c r="W123" s="1">
        <f t="shared" si="87"/>
        <v>-2.0675290911585542E-2</v>
      </c>
      <c r="Z123" s="7">
        <f t="shared" si="63"/>
        <v>-997</v>
      </c>
      <c r="AA123" s="102">
        <f t="shared" si="64"/>
        <v>-4.6905116299096085E-3</v>
      </c>
      <c r="AB123" s="102">
        <f t="shared" si="65"/>
        <v>-2.0675290911585542E-2</v>
      </c>
      <c r="AC123" s="102">
        <f t="shared" si="66"/>
        <v>2.0169999988866039E-3</v>
      </c>
      <c r="AD123" s="102">
        <f t="shared" si="67"/>
        <v>6.7075116287962123E-3</v>
      </c>
      <c r="AE123" s="102">
        <f t="shared" si="68"/>
        <v>4.4990712250436425E-6</v>
      </c>
      <c r="AF123" s="7">
        <f t="shared" si="69"/>
        <v>2.0169999988866039E-3</v>
      </c>
      <c r="AG123" s="103"/>
      <c r="AH123" s="7">
        <f t="shared" si="70"/>
        <v>2.2692290910472146E-2</v>
      </c>
      <c r="AI123" s="7">
        <f t="shared" si="71"/>
        <v>0.83990488553870568</v>
      </c>
      <c r="AJ123" s="7">
        <f t="shared" si="72"/>
        <v>0.99379080386167662</v>
      </c>
      <c r="AK123" s="7">
        <f t="shared" si="73"/>
        <v>-0.39819418032177095</v>
      </c>
      <c r="AL123" s="7">
        <f t="shared" si="74"/>
        <v>1.188521484754639</v>
      </c>
      <c r="AM123" s="7">
        <f t="shared" si="75"/>
        <v>0.67574419131011054</v>
      </c>
      <c r="AN123" s="102">
        <f t="shared" si="89"/>
        <v>7.9208729388016943</v>
      </c>
      <c r="AO123" s="102">
        <f t="shared" si="89"/>
        <v>7.9208729401359372</v>
      </c>
      <c r="AP123" s="102">
        <f t="shared" si="89"/>
        <v>7.9208729866470913</v>
      </c>
      <c r="AQ123" s="102">
        <f t="shared" si="89"/>
        <v>7.9208746079863355</v>
      </c>
      <c r="AR123" s="102">
        <f t="shared" si="89"/>
        <v>7.9209311019885842</v>
      </c>
      <c r="AS123" s="102">
        <f t="shared" si="89"/>
        <v>7.9228706988495867</v>
      </c>
      <c r="AT123" s="102">
        <f t="shared" si="89"/>
        <v>7.9714484831322361</v>
      </c>
      <c r="AU123" s="102">
        <f t="shared" si="77"/>
        <v>8.3490856607786572</v>
      </c>
    </row>
    <row r="124" spans="1:47" ht="12.95" customHeight="1">
      <c r="A124" s="23" t="s">
        <v>135</v>
      </c>
      <c r="B124" s="22"/>
      <c r="C124" s="31">
        <v>40202.373</v>
      </c>
      <c r="D124" s="31">
        <v>7.0000000000000001E-3</v>
      </c>
      <c r="E124" s="1">
        <f t="shared" si="55"/>
        <v>-962.99346952035739</v>
      </c>
      <c r="F124" s="1">
        <f t="shared" si="88"/>
        <v>-963</v>
      </c>
      <c r="G124" s="1">
        <f t="shared" si="57"/>
        <v>4.5429999954649247E-3</v>
      </c>
      <c r="I124" s="1">
        <f t="shared" si="84"/>
        <v>4.5429999954649247E-3</v>
      </c>
      <c r="N124" s="2"/>
      <c r="O124" s="2"/>
      <c r="P124" s="2"/>
      <c r="Q124" s="5">
        <f t="shared" si="78"/>
        <v>25183.873</v>
      </c>
      <c r="R124" s="1">
        <f t="shared" si="85"/>
        <v>2.0638848958794307E-5</v>
      </c>
      <c r="S124" s="100">
        <f t="shared" si="86"/>
        <v>0.1</v>
      </c>
      <c r="T124" s="1">
        <f t="shared" si="61"/>
        <v>2.0638848958794309E-6</v>
      </c>
      <c r="U124" s="5"/>
      <c r="W124" s="1">
        <f t="shared" si="87"/>
        <v>-1.8112246629539228E-2</v>
      </c>
      <c r="Z124" s="7">
        <f t="shared" si="63"/>
        <v>-963</v>
      </c>
      <c r="AA124" s="102">
        <f t="shared" si="64"/>
        <v>-4.707632315918607E-3</v>
      </c>
      <c r="AB124" s="102">
        <f t="shared" si="65"/>
        <v>-1.8112246629539228E-2</v>
      </c>
      <c r="AC124" s="102">
        <f t="shared" si="66"/>
        <v>4.5429999954649247E-3</v>
      </c>
      <c r="AD124" s="102">
        <f t="shared" si="67"/>
        <v>9.2506323113835318E-3</v>
      </c>
      <c r="AE124" s="102">
        <f t="shared" si="68"/>
        <v>8.5574198160413033E-6</v>
      </c>
      <c r="AF124" s="7">
        <f t="shared" si="69"/>
        <v>4.5429999954649247E-3</v>
      </c>
      <c r="AG124" s="103"/>
      <c r="AH124" s="7">
        <f t="shared" si="70"/>
        <v>2.2655246625004153E-2</v>
      </c>
      <c r="AI124" s="7">
        <f t="shared" si="71"/>
        <v>0.84148041443171973</v>
      </c>
      <c r="AJ124" s="7">
        <f t="shared" si="72"/>
        <v>0.99422292693634273</v>
      </c>
      <c r="AK124" s="7">
        <f t="shared" si="73"/>
        <v>-0.39882401119762412</v>
      </c>
      <c r="AL124" s="7">
        <f t="shared" si="74"/>
        <v>1.1924750377790869</v>
      </c>
      <c r="AM124" s="7">
        <f t="shared" si="75"/>
        <v>0.67862747893789244</v>
      </c>
      <c r="AN124" s="102">
        <f t="shared" si="89"/>
        <v>7.9251205554718034</v>
      </c>
      <c r="AO124" s="102">
        <f t="shared" si="89"/>
        <v>7.9251205572850516</v>
      </c>
      <c r="AP124" s="102">
        <f t="shared" si="89"/>
        <v>7.9251206167257715</v>
      </c>
      <c r="AQ124" s="102">
        <f t="shared" si="89"/>
        <v>7.9251225652461113</v>
      </c>
      <c r="AR124" s="102">
        <f t="shared" si="89"/>
        <v>7.9251864100239171</v>
      </c>
      <c r="AS124" s="102">
        <f t="shared" si="89"/>
        <v>7.9272476157955323</v>
      </c>
      <c r="AT124" s="102">
        <f t="shared" si="89"/>
        <v>7.9764140904242362</v>
      </c>
      <c r="AU124" s="102">
        <f t="shared" si="77"/>
        <v>8.3532075655633395</v>
      </c>
    </row>
    <row r="125" spans="1:47" ht="12.95" customHeight="1">
      <c r="A125" s="23" t="s">
        <v>135</v>
      </c>
      <c r="B125" s="22"/>
      <c r="C125" s="31">
        <v>40206.542999999998</v>
      </c>
      <c r="D125" s="31">
        <v>4.0000000000000001E-3</v>
      </c>
      <c r="E125" s="1">
        <f t="shared" si="55"/>
        <v>-956.99917057302775</v>
      </c>
      <c r="F125" s="1">
        <f t="shared" si="88"/>
        <v>-957</v>
      </c>
      <c r="G125" s="1">
        <f t="shared" si="57"/>
        <v>5.7699999888427556E-4</v>
      </c>
      <c r="I125" s="1">
        <f t="shared" si="84"/>
        <v>5.7699999888427556E-4</v>
      </c>
      <c r="N125" s="2"/>
      <c r="O125" s="2"/>
      <c r="P125" s="2"/>
      <c r="Q125" s="5">
        <f t="shared" si="78"/>
        <v>25188.042999999998</v>
      </c>
      <c r="R125" s="1">
        <f t="shared" si="85"/>
        <v>3.3292899871245399E-7</v>
      </c>
      <c r="S125" s="100">
        <f t="shared" si="86"/>
        <v>0.1</v>
      </c>
      <c r="T125" s="1">
        <f t="shared" si="61"/>
        <v>3.3292899871245401E-8</v>
      </c>
      <c r="U125" s="5"/>
      <c r="W125" s="1">
        <f t="shared" si="87"/>
        <v>-2.2071659680004182E-2</v>
      </c>
      <c r="Z125" s="7">
        <f t="shared" si="63"/>
        <v>-957</v>
      </c>
      <c r="AA125" s="102">
        <f t="shared" si="64"/>
        <v>-4.7106958753290462E-3</v>
      </c>
      <c r="AB125" s="102">
        <f t="shared" si="65"/>
        <v>-2.2071659680004182E-2</v>
      </c>
      <c r="AC125" s="102">
        <f t="shared" si="66"/>
        <v>5.7699999888427556E-4</v>
      </c>
      <c r="AD125" s="102">
        <f t="shared" si="67"/>
        <v>5.2876958742133218E-3</v>
      </c>
      <c r="AE125" s="102">
        <f t="shared" si="68"/>
        <v>2.7959727658172587E-6</v>
      </c>
      <c r="AF125" s="7">
        <f t="shared" si="69"/>
        <v>5.7699999888427556E-4</v>
      </c>
      <c r="AG125" s="103"/>
      <c r="AH125" s="7">
        <f t="shared" si="70"/>
        <v>2.2648659678888457E-2</v>
      </c>
      <c r="AI125" s="7">
        <f t="shared" si="71"/>
        <v>0.84175932151455213</v>
      </c>
      <c r="AJ125" s="7">
        <f t="shared" si="72"/>
        <v>0.99429773526989762</v>
      </c>
      <c r="AK125" s="7">
        <f t="shared" si="73"/>
        <v>-0.39893475480204416</v>
      </c>
      <c r="AL125" s="7">
        <f t="shared" si="74"/>
        <v>1.193174264370773</v>
      </c>
      <c r="AM125" s="7">
        <f t="shared" si="75"/>
        <v>0.67913822268058155</v>
      </c>
      <c r="AN125" s="102">
        <f t="shared" si="89"/>
        <v>7.9258709622170107</v>
      </c>
      <c r="AO125" s="102">
        <f t="shared" si="89"/>
        <v>7.9258709641277836</v>
      </c>
      <c r="AP125" s="102">
        <f t="shared" si="89"/>
        <v>7.9258710261127838</v>
      </c>
      <c r="AQ125" s="102">
        <f t="shared" si="89"/>
        <v>7.9258730368623009</v>
      </c>
      <c r="AR125" s="102">
        <f t="shared" si="89"/>
        <v>7.9259382337299824</v>
      </c>
      <c r="AS125" s="102">
        <f t="shared" si="89"/>
        <v>7.9280211384624728</v>
      </c>
      <c r="AT125" s="102">
        <f t="shared" si="89"/>
        <v>7.9772910390156238</v>
      </c>
      <c r="AU125" s="102">
        <f t="shared" si="77"/>
        <v>8.3539349605253417</v>
      </c>
    </row>
    <row r="126" spans="1:47" ht="12.95" customHeight="1">
      <c r="A126" s="24" t="s">
        <v>134</v>
      </c>
      <c r="B126" s="22" t="s">
        <v>127</v>
      </c>
      <c r="C126" s="31">
        <v>40208.625</v>
      </c>
      <c r="D126" s="31"/>
      <c r="E126" s="1">
        <f t="shared" si="55"/>
        <v>-954.00633354464446</v>
      </c>
      <c r="F126" s="1">
        <f t="shared" si="88"/>
        <v>-954</v>
      </c>
      <c r="G126" s="1">
        <f t="shared" si="57"/>
        <v>-4.4060000000172295E-3</v>
      </c>
      <c r="I126" s="1">
        <f t="shared" si="84"/>
        <v>-4.4060000000172295E-3</v>
      </c>
      <c r="N126" s="2"/>
      <c r="O126" s="2"/>
      <c r="P126" s="2"/>
      <c r="Q126" s="5">
        <f t="shared" si="78"/>
        <v>25190.125</v>
      </c>
      <c r="R126" s="1">
        <f t="shared" si="85"/>
        <v>1.9412836000151826E-5</v>
      </c>
      <c r="S126" s="100">
        <f t="shared" si="86"/>
        <v>0.1</v>
      </c>
      <c r="T126" s="1">
        <f t="shared" si="61"/>
        <v>1.9412836000151828E-6</v>
      </c>
      <c r="U126" s="5"/>
      <c r="W126" s="1">
        <f t="shared" si="87"/>
        <v>-2.7051360602562271E-2</v>
      </c>
      <c r="Z126" s="7">
        <f t="shared" si="63"/>
        <v>-954</v>
      </c>
      <c r="AA126" s="102">
        <f t="shared" si="64"/>
        <v>-4.7122324193635788E-3</v>
      </c>
      <c r="AB126" s="102">
        <f t="shared" si="65"/>
        <v>-2.7051360602562271E-2</v>
      </c>
      <c r="AC126" s="102">
        <f t="shared" si="66"/>
        <v>-4.4060000000172295E-3</v>
      </c>
      <c r="AD126" s="102">
        <f t="shared" si="67"/>
        <v>3.0623241934634934E-4</v>
      </c>
      <c r="AE126" s="102">
        <f t="shared" si="68"/>
        <v>9.3778294658718364E-9</v>
      </c>
      <c r="AF126" s="7">
        <f t="shared" si="69"/>
        <v>-4.4060000000172295E-3</v>
      </c>
      <c r="AG126" s="103"/>
      <c r="AH126" s="7">
        <f t="shared" si="70"/>
        <v>2.2645360602545041E-2</v>
      </c>
      <c r="AI126" s="7">
        <f t="shared" si="71"/>
        <v>0.84189887344659575</v>
      </c>
      <c r="AJ126" s="7">
        <f t="shared" si="72"/>
        <v>0.99433497562048168</v>
      </c>
      <c r="AK126" s="7">
        <f t="shared" si="73"/>
        <v>-0.39899008095320659</v>
      </c>
      <c r="AL126" s="7">
        <f t="shared" si="74"/>
        <v>1.1935240515295813</v>
      </c>
      <c r="AM126" s="7">
        <f t="shared" si="75"/>
        <v>0.67939381256349696</v>
      </c>
      <c r="AN126" s="102">
        <f t="shared" si="89"/>
        <v>7.9262462588738085</v>
      </c>
      <c r="AO126" s="102">
        <f t="shared" si="89"/>
        <v>7.926246260834926</v>
      </c>
      <c r="AP126" s="102">
        <f t="shared" si="89"/>
        <v>7.9262463241232997</v>
      </c>
      <c r="AQ126" s="102">
        <f t="shared" si="89"/>
        <v>7.9262483665092525</v>
      </c>
      <c r="AR126" s="102">
        <f t="shared" si="89"/>
        <v>7.9263142456625015</v>
      </c>
      <c r="AS126" s="102">
        <f t="shared" si="89"/>
        <v>7.9284080265863253</v>
      </c>
      <c r="AT126" s="102">
        <f t="shared" si="89"/>
        <v>7.9777295880476107</v>
      </c>
      <c r="AU126" s="102">
        <f t="shared" si="77"/>
        <v>8.3542986580063427</v>
      </c>
    </row>
    <row r="127" spans="1:47" ht="12.95" customHeight="1">
      <c r="A127" s="24" t="s">
        <v>134</v>
      </c>
      <c r="B127" s="22" t="s">
        <v>127</v>
      </c>
      <c r="C127" s="31">
        <v>40215.571000000004</v>
      </c>
      <c r="D127" s="31"/>
      <c r="E127" s="1">
        <f t="shared" si="55"/>
        <v>-944.02158522613365</v>
      </c>
      <c r="F127" s="1">
        <f t="shared" si="88"/>
        <v>-944</v>
      </c>
      <c r="G127" s="1">
        <f t="shared" si="57"/>
        <v>-1.5015999997558538E-2</v>
      </c>
      <c r="I127" s="1">
        <f t="shared" si="84"/>
        <v>-1.5015999997558538E-2</v>
      </c>
      <c r="N127" s="2"/>
      <c r="O127" s="2"/>
      <c r="P127" s="2"/>
      <c r="Q127" s="5">
        <f t="shared" si="78"/>
        <v>25197.071000000004</v>
      </c>
      <c r="R127" s="1">
        <f t="shared" si="85"/>
        <v>2.2548025592667801E-4</v>
      </c>
      <c r="S127" s="100">
        <f t="shared" si="86"/>
        <v>0.1</v>
      </c>
      <c r="T127" s="1">
        <f t="shared" si="61"/>
        <v>2.2548025592667801E-5</v>
      </c>
      <c r="U127" s="5"/>
      <c r="W127" s="1">
        <f t="shared" si="87"/>
        <v>-3.7650336679151117E-2</v>
      </c>
      <c r="Z127" s="7">
        <f t="shared" si="63"/>
        <v>-944</v>
      </c>
      <c r="AA127" s="102">
        <f t="shared" si="64"/>
        <v>-4.717377193200735E-3</v>
      </c>
      <c r="AB127" s="102">
        <f t="shared" si="65"/>
        <v>-3.7650336679151117E-2</v>
      </c>
      <c r="AC127" s="102">
        <f t="shared" si="66"/>
        <v>-1.5015999997558538E-2</v>
      </c>
      <c r="AD127" s="102">
        <f t="shared" si="67"/>
        <v>-1.0298622804357803E-2</v>
      </c>
      <c r="AE127" s="102">
        <f t="shared" si="68"/>
        <v>1.0606163166643858E-5</v>
      </c>
      <c r="AF127" s="7">
        <f t="shared" si="69"/>
        <v>-1.5015999997558538E-2</v>
      </c>
      <c r="AG127" s="103"/>
      <c r="AH127" s="7">
        <f t="shared" si="70"/>
        <v>2.2634336681592582E-2</v>
      </c>
      <c r="AI127" s="7">
        <f t="shared" si="71"/>
        <v>0.84236452076790613</v>
      </c>
      <c r="AJ127" s="7">
        <f t="shared" si="72"/>
        <v>0.99445831958246167</v>
      </c>
      <c r="AK127" s="7">
        <f t="shared" si="73"/>
        <v>-0.39917428098985797</v>
      </c>
      <c r="AL127" s="7">
        <f t="shared" si="74"/>
        <v>1.1946908469684274</v>
      </c>
      <c r="AM127" s="7">
        <f t="shared" si="75"/>
        <v>0.68024683083734783</v>
      </c>
      <c r="AN127" s="102">
        <f t="shared" si="89"/>
        <v>7.9274976973220452</v>
      </c>
      <c r="AO127" s="102">
        <f t="shared" si="89"/>
        <v>7.9274976994588746</v>
      </c>
      <c r="AP127" s="102">
        <f t="shared" si="89"/>
        <v>7.9274977672459128</v>
      </c>
      <c r="AQ127" s="102">
        <f t="shared" si="89"/>
        <v>7.9274999176349157</v>
      </c>
      <c r="AR127" s="102">
        <f t="shared" si="89"/>
        <v>7.9275681012585242</v>
      </c>
      <c r="AS127" s="102">
        <f t="shared" si="89"/>
        <v>7.929698264487536</v>
      </c>
      <c r="AT127" s="102">
        <f t="shared" si="89"/>
        <v>7.9791917778446502</v>
      </c>
      <c r="AU127" s="102">
        <f t="shared" si="77"/>
        <v>8.355510982943013</v>
      </c>
    </row>
    <row r="128" spans="1:47" ht="12.95" customHeight="1">
      <c r="A128" s="23" t="s">
        <v>135</v>
      </c>
      <c r="B128" s="22"/>
      <c r="C128" s="31">
        <v>40232.292999999998</v>
      </c>
      <c r="D128" s="31">
        <v>5.0000000000000001E-3</v>
      </c>
      <c r="E128" s="1">
        <f t="shared" si="55"/>
        <v>-919.98401520281152</v>
      </c>
      <c r="F128" s="1">
        <f t="shared" si="88"/>
        <v>-920</v>
      </c>
      <c r="G128" s="1">
        <f t="shared" si="57"/>
        <v>1.1119999995571561E-2</v>
      </c>
      <c r="I128" s="1">
        <f t="shared" si="84"/>
        <v>1.1119999995571561E-2</v>
      </c>
      <c r="N128" s="2"/>
      <c r="O128" s="2"/>
      <c r="P128" s="2"/>
      <c r="Q128" s="5">
        <f t="shared" si="78"/>
        <v>25213.792999999998</v>
      </c>
      <c r="R128" s="1">
        <f t="shared" si="85"/>
        <v>1.2365439990151151E-4</v>
      </c>
      <c r="S128" s="100">
        <f t="shared" si="86"/>
        <v>0.1</v>
      </c>
      <c r="T128" s="1">
        <f t="shared" si="61"/>
        <v>1.2365439990151153E-5</v>
      </c>
      <c r="U128" s="5"/>
      <c r="W128" s="1">
        <f t="shared" si="87"/>
        <v>-1.1487709542701983E-2</v>
      </c>
      <c r="Z128" s="7">
        <f t="shared" si="63"/>
        <v>-920</v>
      </c>
      <c r="AA128" s="102">
        <f t="shared" si="64"/>
        <v>-4.7298690283205727E-3</v>
      </c>
      <c r="AB128" s="102">
        <f t="shared" si="65"/>
        <v>-1.1487709542701983E-2</v>
      </c>
      <c r="AC128" s="102">
        <f t="shared" si="66"/>
        <v>1.1119999995571561E-2</v>
      </c>
      <c r="AD128" s="102">
        <f t="shared" si="67"/>
        <v>1.5849869023892134E-2</v>
      </c>
      <c r="AE128" s="102">
        <f t="shared" si="68"/>
        <v>2.5121834807453541E-5</v>
      </c>
      <c r="AF128" s="7">
        <f t="shared" si="69"/>
        <v>1.1119999995571561E-2</v>
      </c>
      <c r="AG128" s="103"/>
      <c r="AH128" s="7">
        <f t="shared" si="70"/>
        <v>2.2607709538273544E-2</v>
      </c>
      <c r="AI128" s="7">
        <f t="shared" si="71"/>
        <v>0.84348505684193609</v>
      </c>
      <c r="AJ128" s="7">
        <f t="shared" si="72"/>
        <v>0.994749360899571</v>
      </c>
      <c r="AK128" s="7">
        <f t="shared" si="73"/>
        <v>-0.39961496904486699</v>
      </c>
      <c r="AL128" s="7">
        <f t="shared" si="74"/>
        <v>1.1974964313925405</v>
      </c>
      <c r="AM128" s="7">
        <f t="shared" si="75"/>
        <v>0.68230070640458185</v>
      </c>
      <c r="AN128" s="102">
        <f t="shared" si="89"/>
        <v>7.9305039771163717</v>
      </c>
      <c r="AO128" s="102">
        <f t="shared" si="89"/>
        <v>7.9305039797279102</v>
      </c>
      <c r="AP128" s="102">
        <f t="shared" si="89"/>
        <v>7.9305040593255178</v>
      </c>
      <c r="AQ128" s="102">
        <f t="shared" si="89"/>
        <v>7.9305064853570579</v>
      </c>
      <c r="AR128" s="102">
        <f t="shared" si="89"/>
        <v>7.9305803908548773</v>
      </c>
      <c r="AS128" s="102">
        <f t="shared" si="89"/>
        <v>7.9327986737876577</v>
      </c>
      <c r="AT128" s="102">
        <f t="shared" si="89"/>
        <v>7.9827032892565555</v>
      </c>
      <c r="AU128" s="102">
        <f t="shared" si="77"/>
        <v>8.3584205627910233</v>
      </c>
    </row>
    <row r="129" spans="1:47" ht="12.95" customHeight="1">
      <c r="A129" s="24" t="s">
        <v>134</v>
      </c>
      <c r="B129" s="22" t="s">
        <v>127</v>
      </c>
      <c r="C129" s="31">
        <v>40436.805</v>
      </c>
      <c r="D129" s="31"/>
      <c r="E129" s="1">
        <f t="shared" si="55"/>
        <v>-626.0017451028599</v>
      </c>
      <c r="F129" s="1">
        <f t="shared" si="88"/>
        <v>-626</v>
      </c>
      <c r="G129" s="1">
        <f t="shared" si="57"/>
        <v>-1.2140000035287812E-3</v>
      </c>
      <c r="I129" s="1">
        <f t="shared" si="84"/>
        <v>-1.2140000035287812E-3</v>
      </c>
      <c r="N129" s="2"/>
      <c r="O129" s="2"/>
      <c r="P129" s="2"/>
      <c r="Q129" s="5">
        <f t="shared" si="78"/>
        <v>25418.305</v>
      </c>
      <c r="R129" s="1">
        <f t="shared" si="85"/>
        <v>1.4737960085678809E-6</v>
      </c>
      <c r="S129" s="100">
        <f t="shared" si="86"/>
        <v>0.1</v>
      </c>
      <c r="T129" s="1">
        <f t="shared" si="61"/>
        <v>1.4737960085678809E-7</v>
      </c>
      <c r="U129" s="5"/>
      <c r="W129" s="1">
        <f t="shared" si="87"/>
        <v>-2.3475816345074996E-2</v>
      </c>
      <c r="Z129" s="7">
        <f t="shared" si="63"/>
        <v>-626</v>
      </c>
      <c r="AA129" s="102">
        <f t="shared" si="64"/>
        <v>-4.8996996737379443E-3</v>
      </c>
      <c r="AB129" s="102">
        <f t="shared" si="65"/>
        <v>-2.3475816345074996E-2</v>
      </c>
      <c r="AC129" s="102">
        <f t="shared" si="66"/>
        <v>-1.2140000035287812E-3</v>
      </c>
      <c r="AD129" s="102">
        <f t="shared" si="67"/>
        <v>3.6856996702091631E-3</v>
      </c>
      <c r="AE129" s="102">
        <f t="shared" si="68"/>
        <v>1.3584382058979934E-6</v>
      </c>
      <c r="AF129" s="7">
        <f t="shared" si="69"/>
        <v>-1.2140000035287812E-3</v>
      </c>
      <c r="AG129" s="103"/>
      <c r="AH129" s="7">
        <f t="shared" si="70"/>
        <v>2.2261816341546215E-2</v>
      </c>
      <c r="AI129" s="7">
        <f t="shared" si="71"/>
        <v>0.85755936331590432</v>
      </c>
      <c r="AJ129" s="7">
        <f t="shared" si="72"/>
        <v>0.99772047812560483</v>
      </c>
      <c r="AK129" s="7">
        <f t="shared" si="73"/>
        <v>-0.40484529877168068</v>
      </c>
      <c r="AL129" s="7">
        <f t="shared" si="74"/>
        <v>1.2324835434065728</v>
      </c>
      <c r="AM129" s="7">
        <f t="shared" si="75"/>
        <v>0.7082504922573728</v>
      </c>
      <c r="AN129" s="102">
        <f t="shared" si="89"/>
        <v>7.9676604857572073</v>
      </c>
      <c r="AO129" s="102">
        <f t="shared" si="89"/>
        <v>7.9676605051043685</v>
      </c>
      <c r="AP129" s="102">
        <f t="shared" si="89"/>
        <v>7.9676609025160463</v>
      </c>
      <c r="AQ129" s="102">
        <f t="shared" si="89"/>
        <v>7.9676690654770734</v>
      </c>
      <c r="AR129" s="102">
        <f t="shared" si="89"/>
        <v>7.9678366063549104</v>
      </c>
      <c r="AS129" s="102">
        <f t="shared" si="89"/>
        <v>7.9712226573690943</v>
      </c>
      <c r="AT129" s="102">
        <f t="shared" si="89"/>
        <v>8.0259758570545046</v>
      </c>
      <c r="AU129" s="102">
        <f t="shared" si="77"/>
        <v>8.3940629159291458</v>
      </c>
    </row>
    <row r="130" spans="1:47" ht="12.95" customHeight="1">
      <c r="A130" s="24" t="s">
        <v>134</v>
      </c>
      <c r="B130" s="22" t="s">
        <v>127</v>
      </c>
      <c r="C130" s="31">
        <v>40443.75</v>
      </c>
      <c r="D130" s="31"/>
      <c r="E130" s="1">
        <f t="shared" si="55"/>
        <v>-616.01843426611651</v>
      </c>
      <c r="F130" s="1">
        <f t="shared" si="88"/>
        <v>-616</v>
      </c>
      <c r="G130" s="1">
        <f t="shared" si="57"/>
        <v>-1.2823999997635838E-2</v>
      </c>
      <c r="I130" s="1">
        <f t="shared" si="84"/>
        <v>-1.2823999997635838E-2</v>
      </c>
      <c r="N130" s="2"/>
      <c r="O130" s="2"/>
      <c r="P130" s="2"/>
      <c r="Q130" s="5">
        <f t="shared" si="78"/>
        <v>25425.25</v>
      </c>
      <c r="R130" s="1">
        <f t="shared" si="85"/>
        <v>1.6445497593936396E-4</v>
      </c>
      <c r="S130" s="100">
        <f t="shared" si="86"/>
        <v>0.1</v>
      </c>
      <c r="T130" s="1">
        <f t="shared" si="61"/>
        <v>1.6445497593936398E-5</v>
      </c>
      <c r="U130" s="5"/>
      <c r="W130" s="1">
        <f t="shared" si="87"/>
        <v>-3.5073401691931169E-2</v>
      </c>
      <c r="Z130" s="7">
        <f t="shared" si="63"/>
        <v>-616</v>
      </c>
      <c r="AA130" s="102">
        <f t="shared" si="64"/>
        <v>-4.9060313385752528E-3</v>
      </c>
      <c r="AB130" s="102">
        <f t="shared" si="65"/>
        <v>-3.5073401691931169E-2</v>
      </c>
      <c r="AC130" s="102">
        <f t="shared" si="66"/>
        <v>-1.2823999997635838E-2</v>
      </c>
      <c r="AD130" s="102">
        <f t="shared" si="67"/>
        <v>-7.9179686590605848E-3</v>
      </c>
      <c r="AE130" s="102">
        <f t="shared" si="68"/>
        <v>6.2694227685865678E-6</v>
      </c>
      <c r="AF130" s="7">
        <f t="shared" si="69"/>
        <v>-1.2823999997635838E-2</v>
      </c>
      <c r="AG130" s="103"/>
      <c r="AH130" s="7">
        <f t="shared" si="70"/>
        <v>2.2249401694295332E-2</v>
      </c>
      <c r="AI130" s="7">
        <f t="shared" si="71"/>
        <v>0.85804958532637954</v>
      </c>
      <c r="AJ130" s="7">
        <f t="shared" si="72"/>
        <v>0.99780144292238793</v>
      </c>
      <c r="AK130" s="7">
        <f t="shared" si="73"/>
        <v>-0.40501744492118996</v>
      </c>
      <c r="AL130" s="7">
        <f t="shared" si="74"/>
        <v>1.2336941731198658</v>
      </c>
      <c r="AM130" s="7">
        <f t="shared" si="75"/>
        <v>0.70915983436093755</v>
      </c>
      <c r="AN130" s="102">
        <f t="shared" si="89"/>
        <v>7.9689352145842589</v>
      </c>
      <c r="AO130" s="102">
        <f t="shared" si="89"/>
        <v>7.9689352350646674</v>
      </c>
      <c r="AP130" s="102">
        <f t="shared" si="89"/>
        <v>7.9689356511096197</v>
      </c>
      <c r="AQ130" s="102">
        <f t="shared" si="89"/>
        <v>7.968944102442733</v>
      </c>
      <c r="AR130" s="102">
        <f t="shared" si="89"/>
        <v>7.9691156449766654</v>
      </c>
      <c r="AS130" s="102">
        <f t="shared" si="89"/>
        <v>7.972544164009026</v>
      </c>
      <c r="AT130" s="102">
        <f t="shared" si="89"/>
        <v>8.0274559918734578</v>
      </c>
      <c r="AU130" s="102">
        <f t="shared" si="77"/>
        <v>8.3952752408658178</v>
      </c>
    </row>
    <row r="131" spans="1:47" ht="12.95" customHeight="1">
      <c r="A131" s="24" t="s">
        <v>134</v>
      </c>
      <c r="B131" s="22" t="s">
        <v>127</v>
      </c>
      <c r="C131" s="31">
        <v>40583.576000000001</v>
      </c>
      <c r="D131" s="31"/>
      <c r="E131" s="1">
        <f t="shared" si="55"/>
        <v>-415.02110941967419</v>
      </c>
      <c r="F131" s="1">
        <f t="shared" si="88"/>
        <v>-415</v>
      </c>
      <c r="G131" s="1">
        <f t="shared" si="57"/>
        <v>-1.4685000001918525E-2</v>
      </c>
      <c r="I131" s="1">
        <f t="shared" si="84"/>
        <v>-1.4685000001918525E-2</v>
      </c>
      <c r="N131" s="2"/>
      <c r="O131" s="2"/>
      <c r="P131" s="2"/>
      <c r="Q131" s="5">
        <f t="shared" si="78"/>
        <v>25565.076000000001</v>
      </c>
      <c r="R131" s="1">
        <f t="shared" si="85"/>
        <v>2.1564922505634706E-4</v>
      </c>
      <c r="S131" s="100">
        <f t="shared" si="86"/>
        <v>0.1</v>
      </c>
      <c r="T131" s="1">
        <f t="shared" si="61"/>
        <v>2.1564922505634706E-5</v>
      </c>
      <c r="U131" s="5"/>
      <c r="W131" s="1">
        <f t="shared" si="87"/>
        <v>-3.6675616546396436E-2</v>
      </c>
      <c r="Z131" s="7">
        <f t="shared" si="63"/>
        <v>-415</v>
      </c>
      <c r="AA131" s="102">
        <f t="shared" si="64"/>
        <v>-5.0412307280330582E-3</v>
      </c>
      <c r="AB131" s="102">
        <f t="shared" si="65"/>
        <v>-3.6675616546396436E-2</v>
      </c>
      <c r="AC131" s="102">
        <f t="shared" si="66"/>
        <v>-1.4685000001918525E-2</v>
      </c>
      <c r="AD131" s="102">
        <f t="shared" si="67"/>
        <v>-9.6437692738854663E-3</v>
      </c>
      <c r="AE131" s="102">
        <f t="shared" si="68"/>
        <v>9.3002285807937421E-6</v>
      </c>
      <c r="AF131" s="7">
        <f t="shared" si="69"/>
        <v>-1.4685000001918525E-2</v>
      </c>
      <c r="AG131" s="103"/>
      <c r="AH131" s="7">
        <f t="shared" si="70"/>
        <v>2.1990616544477912E-2</v>
      </c>
      <c r="AI131" s="7">
        <f t="shared" si="71"/>
        <v>0.86806780100324299</v>
      </c>
      <c r="AJ131" s="7">
        <f t="shared" si="72"/>
        <v>0.99913103744819964</v>
      </c>
      <c r="AK131" s="7">
        <f t="shared" si="73"/>
        <v>-0.40839067788623928</v>
      </c>
      <c r="AL131" s="7">
        <f t="shared" si="74"/>
        <v>1.258325619203994</v>
      </c>
      <c r="AM131" s="7">
        <f t="shared" si="75"/>
        <v>0.72783326340583987</v>
      </c>
      <c r="AN131" s="102">
        <f t="shared" si="89"/>
        <v>7.9947134214143176</v>
      </c>
      <c r="AO131" s="102">
        <f t="shared" si="89"/>
        <v>7.9947134791579471</v>
      </c>
      <c r="AP131" s="102">
        <f t="shared" si="89"/>
        <v>7.994714438366036</v>
      </c>
      <c r="AQ131" s="102">
        <f t="shared" si="89"/>
        <v>7.9947303712978801</v>
      </c>
      <c r="AR131" s="102">
        <f t="shared" si="89"/>
        <v>7.9949947637974992</v>
      </c>
      <c r="AS131" s="102">
        <f t="shared" si="89"/>
        <v>7.9993123834220157</v>
      </c>
      <c r="AT131" s="102">
        <f t="shared" si="89"/>
        <v>8.0573208004111443</v>
      </c>
      <c r="AU131" s="102">
        <f t="shared" si="77"/>
        <v>8.4196429720929018</v>
      </c>
    </row>
    <row r="132" spans="1:47" ht="12.95" customHeight="1">
      <c r="A132" s="59" t="s">
        <v>527</v>
      </c>
      <c r="B132" s="59" t="s">
        <v>127</v>
      </c>
      <c r="C132" s="34">
        <v>40849.334000000003</v>
      </c>
      <c r="D132" s="34" t="s">
        <v>149</v>
      </c>
      <c r="E132" s="32">
        <f t="shared" si="55"/>
        <v>-32.998831327325107</v>
      </c>
      <c r="F132" s="1">
        <f t="shared" si="88"/>
        <v>-33</v>
      </c>
      <c r="G132" s="1">
        <f t="shared" si="57"/>
        <v>8.1299999874318019E-4</v>
      </c>
      <c r="H132" s="1">
        <f>G132</f>
        <v>8.1299999874318019E-4</v>
      </c>
      <c r="N132" s="2"/>
      <c r="O132" s="2"/>
      <c r="P132" s="2"/>
      <c r="Q132" s="5">
        <f t="shared" si="78"/>
        <v>25830.834000000003</v>
      </c>
      <c r="R132" s="1">
        <f>+(P132-I132)^2</f>
        <v>0</v>
      </c>
      <c r="S132" s="100">
        <f>S$14</f>
        <v>0.2</v>
      </c>
      <c r="T132" s="1">
        <f t="shared" si="61"/>
        <v>0</v>
      </c>
      <c r="U132" s="5"/>
      <c r="V132" s="1">
        <f>AB132</f>
        <v>-2.063603055658832E-2</v>
      </c>
      <c r="Z132" s="7">
        <f t="shared" si="63"/>
        <v>-33</v>
      </c>
      <c r="AA132" s="102">
        <f t="shared" si="64"/>
        <v>-5.3410222651017573E-3</v>
      </c>
      <c r="AB132" s="102">
        <f t="shared" si="65"/>
        <v>-2.063603055658832E-2</v>
      </c>
      <c r="AC132" s="102">
        <f t="shared" si="66"/>
        <v>8.1299999874318019E-4</v>
      </c>
      <c r="AD132" s="102">
        <f t="shared" si="67"/>
        <v>6.1540222638449375E-3</v>
      </c>
      <c r="AE132" s="102">
        <f t="shared" si="68"/>
        <v>7.5743980047798342E-6</v>
      </c>
      <c r="AF132" s="7">
        <f t="shared" si="69"/>
        <v>8.1299999874318019E-4</v>
      </c>
      <c r="AG132" s="103"/>
      <c r="AH132" s="7">
        <f t="shared" si="70"/>
        <v>2.14490305553315E-2</v>
      </c>
      <c r="AI132" s="7">
        <f t="shared" si="71"/>
        <v>0.88799895825634645</v>
      </c>
      <c r="AJ132" s="7">
        <f t="shared" si="72"/>
        <v>0.99997720101826693</v>
      </c>
      <c r="AK132" s="7">
        <f t="shared" si="73"/>
        <v>-0.41430039532305341</v>
      </c>
      <c r="AL132" s="7">
        <f t="shared" si="74"/>
        <v>1.3067697067366773</v>
      </c>
      <c r="AM132" s="7">
        <f t="shared" si="75"/>
        <v>0.7655591948838274</v>
      </c>
      <c r="AN132" s="102">
        <f t="shared" si="89"/>
        <v>8.0445507748170151</v>
      </c>
      <c r="AO132" s="102">
        <f t="shared" si="89"/>
        <v>8.0445510500196065</v>
      </c>
      <c r="AP132" s="102">
        <f t="shared" si="89"/>
        <v>8.0445544353065017</v>
      </c>
      <c r="AQ132" s="102">
        <f t="shared" si="89"/>
        <v>8.0445960731055663</v>
      </c>
      <c r="AR132" s="102">
        <f t="shared" si="89"/>
        <v>8.0451074699940417</v>
      </c>
      <c r="AS132" s="102">
        <f t="shared" si="89"/>
        <v>8.051281692777339</v>
      </c>
      <c r="AT132" s="102">
        <f t="shared" si="89"/>
        <v>8.1146689350140058</v>
      </c>
      <c r="AU132" s="102">
        <f t="shared" si="77"/>
        <v>8.4659537846737276</v>
      </c>
    </row>
    <row r="133" spans="1:47" ht="12.95" customHeight="1">
      <c r="A133" s="59" t="s">
        <v>527</v>
      </c>
      <c r="B133" s="59" t="s">
        <v>127</v>
      </c>
      <c r="C133" s="34">
        <v>40858.357000000004</v>
      </c>
      <c r="D133" s="34" t="s">
        <v>149</v>
      </c>
      <c r="E133" s="32">
        <f t="shared" si="55"/>
        <v>-20.028433389247443</v>
      </c>
      <c r="F133" s="1">
        <f t="shared" si="88"/>
        <v>-20</v>
      </c>
      <c r="G133" s="1">
        <f t="shared" si="57"/>
        <v>-1.9779999995080288E-2</v>
      </c>
      <c r="H133" s="1">
        <f>G133</f>
        <v>-1.9779999995080288E-2</v>
      </c>
      <c r="N133" s="2"/>
      <c r="O133" s="2"/>
      <c r="P133" s="2"/>
      <c r="Q133" s="5">
        <f t="shared" si="78"/>
        <v>25839.857000000004</v>
      </c>
      <c r="R133" s="1">
        <f>+(P133-I133)^2</f>
        <v>0</v>
      </c>
      <c r="S133" s="100">
        <f>S$14</f>
        <v>0.2</v>
      </c>
      <c r="T133" s="1">
        <f t="shared" si="61"/>
        <v>0</v>
      </c>
      <c r="U133" s="5"/>
      <c r="V133" s="1">
        <f>AB133</f>
        <v>-4.1209424228295224E-2</v>
      </c>
      <c r="Z133" s="7">
        <f t="shared" si="63"/>
        <v>-20</v>
      </c>
      <c r="AA133" s="102">
        <f t="shared" si="64"/>
        <v>-5.3522404231591304E-3</v>
      </c>
      <c r="AB133" s="102">
        <f t="shared" si="65"/>
        <v>-4.1209424228295224E-2</v>
      </c>
      <c r="AC133" s="102">
        <f t="shared" si="66"/>
        <v>-1.9779999995080288E-2</v>
      </c>
      <c r="AD133" s="102">
        <f t="shared" si="67"/>
        <v>-1.4427759571921158E-2</v>
      </c>
      <c r="AE133" s="102">
        <f t="shared" si="68"/>
        <v>4.1632049253032524E-5</v>
      </c>
      <c r="AF133" s="7">
        <f t="shared" si="69"/>
        <v>-1.9779999995080288E-2</v>
      </c>
      <c r="AG133" s="103"/>
      <c r="AH133" s="7">
        <f t="shared" si="70"/>
        <v>2.1429424233214932E-2</v>
      </c>
      <c r="AI133" s="7">
        <f t="shared" si="71"/>
        <v>0.8886984127987072</v>
      </c>
      <c r="AJ133" s="7">
        <f t="shared" si="72"/>
        <v>0.99996437890714462</v>
      </c>
      <c r="AK133" s="7">
        <f t="shared" si="73"/>
        <v>-0.41448885099960769</v>
      </c>
      <c r="AL133" s="7">
        <f t="shared" si="74"/>
        <v>1.3084576011667819</v>
      </c>
      <c r="AM133" s="7">
        <f t="shared" si="75"/>
        <v>0.76689862914124507</v>
      </c>
      <c r="AN133" s="102">
        <f t="shared" ref="AN133:AT148" si="90">$AU133+$AB$7*SIN(AO133)</f>
        <v>8.04626693023698</v>
      </c>
      <c r="AO133" s="102">
        <f t="shared" si="90"/>
        <v>8.0462672184578548</v>
      </c>
      <c r="AP133" s="102">
        <f t="shared" si="90"/>
        <v>8.0462707326251817</v>
      </c>
      <c r="AQ133" s="102">
        <f t="shared" si="90"/>
        <v>8.0463135744283409</v>
      </c>
      <c r="AR133" s="102">
        <f t="shared" si="90"/>
        <v>8.0468351102377902</v>
      </c>
      <c r="AS133" s="102">
        <f t="shared" si="90"/>
        <v>8.0530758812954666</v>
      </c>
      <c r="AT133" s="102">
        <f t="shared" si="90"/>
        <v>8.1166339653914079</v>
      </c>
      <c r="AU133" s="102">
        <f t="shared" si="77"/>
        <v>8.4675298070913989</v>
      </c>
    </row>
    <row r="134" spans="1:47" ht="12.95" customHeight="1">
      <c r="A134" s="20" t="s">
        <v>64</v>
      </c>
      <c r="C134" s="32">
        <v>40872.288999999997</v>
      </c>
      <c r="D134" s="32"/>
      <c r="E134" s="1">
        <f t="shared" si="55"/>
        <v>-1.4374817674725272E-3</v>
      </c>
      <c r="F134" s="1">
        <f t="shared" si="88"/>
        <v>0</v>
      </c>
      <c r="G134" s="1">
        <f t="shared" si="57"/>
        <v>-1.0000000038417056E-3</v>
      </c>
      <c r="I134" s="1">
        <f>G134</f>
        <v>-1.0000000038417056E-3</v>
      </c>
      <c r="N134" s="2"/>
      <c r="O134" s="2"/>
      <c r="P134" s="2"/>
      <c r="Q134" s="5">
        <f t="shared" si="78"/>
        <v>25853.788999999997</v>
      </c>
      <c r="R134" s="1">
        <f>+(P134-G134)^2</f>
        <v>1.0000000076834113E-6</v>
      </c>
      <c r="S134" s="100">
        <f>S$15</f>
        <v>0.1</v>
      </c>
      <c r="T134" s="1">
        <f t="shared" si="61"/>
        <v>1.0000000076834113E-7</v>
      </c>
      <c r="U134" s="5"/>
      <c r="W134" s="1">
        <f>AB134</f>
        <v>-2.2399107060043374E-2</v>
      </c>
      <c r="Z134" s="7">
        <f t="shared" si="63"/>
        <v>0</v>
      </c>
      <c r="AA134" s="102">
        <f t="shared" si="64"/>
        <v>-5.3696322245693762E-3</v>
      </c>
      <c r="AB134" s="102">
        <f t="shared" si="65"/>
        <v>-2.2399107060043374E-2</v>
      </c>
      <c r="AC134" s="102">
        <f t="shared" si="66"/>
        <v>-1.0000000038417056E-3</v>
      </c>
      <c r="AD134" s="102">
        <f t="shared" si="67"/>
        <v>4.3696322207276705E-3</v>
      </c>
      <c r="AE134" s="102">
        <f t="shared" si="68"/>
        <v>1.9093685744421436E-6</v>
      </c>
      <c r="AF134" s="7">
        <f t="shared" si="69"/>
        <v>-1.0000000038417056E-3</v>
      </c>
      <c r="AG134" s="103"/>
      <c r="AH134" s="7">
        <f t="shared" si="70"/>
        <v>2.1399107056201669E-2</v>
      </c>
      <c r="AI134" s="7">
        <f t="shared" si="71"/>
        <v>0.88977727212105007</v>
      </c>
      <c r="AJ134" s="7">
        <f t="shared" si="72"/>
        <v>0.99993903227663572</v>
      </c>
      <c r="AK134" s="7">
        <f t="shared" si="73"/>
        <v>-0.41477704996229592</v>
      </c>
      <c r="AL134" s="7">
        <f t="shared" si="74"/>
        <v>1.311059562039445</v>
      </c>
      <c r="AM134" s="7">
        <f t="shared" si="75"/>
        <v>0.76896682441148789</v>
      </c>
      <c r="AN134" s="102">
        <f t="shared" si="90"/>
        <v>8.0489098116333153</v>
      </c>
      <c r="AO134" s="102">
        <f t="shared" si="90"/>
        <v>8.0489101208677596</v>
      </c>
      <c r="AP134" s="102">
        <f t="shared" si="90"/>
        <v>8.048913840760072</v>
      </c>
      <c r="AQ134" s="102">
        <f t="shared" si="90"/>
        <v>8.0489585831911352</v>
      </c>
      <c r="AR134" s="102">
        <f t="shared" si="90"/>
        <v>8.0494959479067152</v>
      </c>
      <c r="AS134" s="102">
        <f t="shared" si="90"/>
        <v>8.0558394877052333</v>
      </c>
      <c r="AT134" s="102">
        <f t="shared" si="90"/>
        <v>8.1196587905943911</v>
      </c>
      <c r="AU134" s="102">
        <f t="shared" si="77"/>
        <v>8.4699544569647411</v>
      </c>
    </row>
    <row r="135" spans="1:47" ht="12.95" customHeight="1">
      <c r="A135" s="20" t="s">
        <v>16</v>
      </c>
      <c r="C135" s="32">
        <v>40872.29</v>
      </c>
      <c r="D135" s="32"/>
      <c r="E135" s="1">
        <f t="shared" si="55"/>
        <v>0</v>
      </c>
      <c r="F135" s="1">
        <v>0</v>
      </c>
      <c r="G135" s="1">
        <f t="shared" si="57"/>
        <v>0</v>
      </c>
      <c r="I135" s="1">
        <f>G135</f>
        <v>0</v>
      </c>
      <c r="N135" s="2"/>
      <c r="O135" s="2"/>
      <c r="P135" s="2"/>
      <c r="Q135" s="5">
        <f t="shared" si="78"/>
        <v>25853.79</v>
      </c>
      <c r="R135" s="1">
        <f>+(P135-G135)^2</f>
        <v>0</v>
      </c>
      <c r="S135" s="100">
        <f>S$15</f>
        <v>0.1</v>
      </c>
      <c r="T135" s="1">
        <f t="shared" si="61"/>
        <v>0</v>
      </c>
      <c r="U135" s="5"/>
      <c r="W135" s="1">
        <f>AB135</f>
        <v>-2.1399107056201669E-2</v>
      </c>
      <c r="Z135" s="7">
        <f t="shared" si="63"/>
        <v>0</v>
      </c>
      <c r="AA135" s="102">
        <f t="shared" si="64"/>
        <v>-5.3696322245693762E-3</v>
      </c>
      <c r="AB135" s="102">
        <f t="shared" si="65"/>
        <v>-2.1399107056201669E-2</v>
      </c>
      <c r="AC135" s="102">
        <f t="shared" si="66"/>
        <v>0</v>
      </c>
      <c r="AD135" s="102">
        <f t="shared" si="67"/>
        <v>5.3696322245693762E-3</v>
      </c>
      <c r="AE135" s="102">
        <f t="shared" si="68"/>
        <v>2.8832950227133868E-6</v>
      </c>
      <c r="AF135" s="7">
        <f t="shared" si="69"/>
        <v>0</v>
      </c>
      <c r="AG135" s="103"/>
      <c r="AH135" s="7">
        <f t="shared" si="70"/>
        <v>2.1399107056201669E-2</v>
      </c>
      <c r="AI135" s="7">
        <f t="shared" si="71"/>
        <v>0.88977727212105007</v>
      </c>
      <c r="AJ135" s="7">
        <f t="shared" si="72"/>
        <v>0.99993903227663572</v>
      </c>
      <c r="AK135" s="7">
        <f t="shared" si="73"/>
        <v>-0.41477704996229592</v>
      </c>
      <c r="AL135" s="7">
        <f t="shared" si="74"/>
        <v>1.311059562039445</v>
      </c>
      <c r="AM135" s="7">
        <f t="shared" si="75"/>
        <v>0.76896682441148789</v>
      </c>
      <c r="AN135" s="102">
        <f t="shared" si="90"/>
        <v>8.0489098116333153</v>
      </c>
      <c r="AO135" s="102">
        <f t="shared" si="90"/>
        <v>8.0489101208677596</v>
      </c>
      <c r="AP135" s="102">
        <f t="shared" si="90"/>
        <v>8.048913840760072</v>
      </c>
      <c r="AQ135" s="102">
        <f t="shared" si="90"/>
        <v>8.0489585831911352</v>
      </c>
      <c r="AR135" s="102">
        <f t="shared" si="90"/>
        <v>8.0494959479067152</v>
      </c>
      <c r="AS135" s="102">
        <f t="shared" si="90"/>
        <v>8.0558394877052333</v>
      </c>
      <c r="AT135" s="102">
        <f t="shared" si="90"/>
        <v>8.1196587905943911</v>
      </c>
      <c r="AU135" s="102">
        <f t="shared" si="77"/>
        <v>8.4699544569647411</v>
      </c>
    </row>
    <row r="136" spans="1:47" ht="12.95" customHeight="1">
      <c r="A136" s="20" t="s">
        <v>64</v>
      </c>
      <c r="C136" s="32">
        <v>40888.281000000003</v>
      </c>
      <c r="D136" s="32"/>
      <c r="E136" s="1">
        <f t="shared" si="55"/>
        <v>22.986770855347366</v>
      </c>
      <c r="F136" s="1">
        <f t="shared" ref="F136:F169" si="91">ROUND(2*E136,0)/2</f>
        <v>23</v>
      </c>
      <c r="G136" s="1">
        <f t="shared" si="57"/>
        <v>-9.2030000014347024E-3</v>
      </c>
      <c r="I136" s="1">
        <f>G136</f>
        <v>-9.2030000014347024E-3</v>
      </c>
      <c r="N136" s="2"/>
      <c r="O136" s="2"/>
      <c r="P136" s="2"/>
      <c r="Q136" s="5">
        <f t="shared" si="78"/>
        <v>25869.781000000003</v>
      </c>
      <c r="R136" s="1">
        <f>+(P136-G136)^2</f>
        <v>8.4695209026407133E-5</v>
      </c>
      <c r="S136" s="100">
        <f>S$15</f>
        <v>0.1</v>
      </c>
      <c r="T136" s="1">
        <f t="shared" si="61"/>
        <v>8.4695209026407133E-6</v>
      </c>
      <c r="U136" s="5"/>
      <c r="W136" s="1">
        <f>AB136</f>
        <v>-3.0567011613452575E-2</v>
      </c>
      <c r="Z136" s="7">
        <f t="shared" si="63"/>
        <v>23</v>
      </c>
      <c r="AA136" s="102">
        <f t="shared" si="64"/>
        <v>-5.3898327561526897E-3</v>
      </c>
      <c r="AB136" s="102">
        <f t="shared" si="65"/>
        <v>-3.0567011613452575E-2</v>
      </c>
      <c r="AC136" s="102">
        <f t="shared" si="66"/>
        <v>-9.2030000014347024E-3</v>
      </c>
      <c r="AD136" s="102">
        <f t="shared" si="67"/>
        <v>-3.8131672452820127E-3</v>
      </c>
      <c r="AE136" s="102">
        <f t="shared" si="68"/>
        <v>1.4540244440491613E-6</v>
      </c>
      <c r="AF136" s="7">
        <f t="shared" si="69"/>
        <v>-9.2030000014347024E-3</v>
      </c>
      <c r="AG136" s="103"/>
      <c r="AH136" s="7">
        <f t="shared" si="70"/>
        <v>2.1364011612017873E-2</v>
      </c>
      <c r="AI136" s="7">
        <f t="shared" si="71"/>
        <v>0.89102213022035737</v>
      </c>
      <c r="AJ136" s="7">
        <f t="shared" si="72"/>
        <v>0.99990140468363764</v>
      </c>
      <c r="AK136" s="7">
        <f t="shared" si="73"/>
        <v>-0.41510585976928005</v>
      </c>
      <c r="AL136" s="7">
        <f t="shared" si="74"/>
        <v>1.3140596410891918</v>
      </c>
      <c r="AM136" s="7">
        <f t="shared" si="75"/>
        <v>0.77135661063793792</v>
      </c>
      <c r="AN136" s="102">
        <f t="shared" si="90"/>
        <v>8.0519530962331984</v>
      </c>
      <c r="AO136" s="102">
        <f t="shared" si="90"/>
        <v>8.0519534311735068</v>
      </c>
      <c r="AP136" s="102">
        <f t="shared" si="90"/>
        <v>8.0519573991444116</v>
      </c>
      <c r="AQ136" s="102">
        <f t="shared" si="90"/>
        <v>8.0520044009314233</v>
      </c>
      <c r="AR136" s="102">
        <f t="shared" si="90"/>
        <v>8.0525603157064616</v>
      </c>
      <c r="AS136" s="102">
        <f t="shared" si="90"/>
        <v>8.0590226095216497</v>
      </c>
      <c r="AT136" s="102">
        <f t="shared" si="90"/>
        <v>8.1231398852449672</v>
      </c>
      <c r="AU136" s="102">
        <f t="shared" si="77"/>
        <v>8.4727428043190844</v>
      </c>
    </row>
    <row r="137" spans="1:47" ht="12.95" customHeight="1">
      <c r="A137" s="20" t="s">
        <v>64</v>
      </c>
      <c r="B137" s="1" t="s">
        <v>66</v>
      </c>
      <c r="C137" s="32">
        <v>40903.245000000003</v>
      </c>
      <c r="D137" s="32"/>
      <c r="E137" s="1">
        <f t="shared" si="55"/>
        <v>44.497247941169256</v>
      </c>
      <c r="F137" s="1">
        <f t="shared" si="91"/>
        <v>44.5</v>
      </c>
      <c r="G137" s="1">
        <f t="shared" si="57"/>
        <v>-1.9144999969284981E-3</v>
      </c>
      <c r="I137" s="1">
        <f>G137</f>
        <v>-1.9144999969284981E-3</v>
      </c>
      <c r="N137" s="2"/>
      <c r="O137" s="2"/>
      <c r="P137" s="2"/>
      <c r="Q137" s="5">
        <f t="shared" si="78"/>
        <v>25884.745000000003</v>
      </c>
      <c r="R137" s="1">
        <f>+(P137-G137)^2</f>
        <v>3.6653102382392194E-6</v>
      </c>
      <c r="S137" s="100">
        <f>S$15</f>
        <v>0.1</v>
      </c>
      <c r="T137" s="1">
        <f t="shared" si="61"/>
        <v>3.6653102382392196E-7</v>
      </c>
      <c r="U137" s="5"/>
      <c r="W137" s="1">
        <f>AB137</f>
        <v>-2.3245481253582286E-2</v>
      </c>
      <c r="Z137" s="7">
        <f t="shared" si="63"/>
        <v>44.5</v>
      </c>
      <c r="AA137" s="102">
        <f t="shared" si="64"/>
        <v>-5.408909877689435E-3</v>
      </c>
      <c r="AB137" s="102">
        <f t="shared" si="65"/>
        <v>-2.3245481253582286E-2</v>
      </c>
      <c r="AC137" s="102">
        <f t="shared" si="66"/>
        <v>-1.9144999969284981E-3</v>
      </c>
      <c r="AD137" s="102">
        <f t="shared" si="67"/>
        <v>3.4944098807609368E-3</v>
      </c>
      <c r="AE137" s="102">
        <f t="shared" si="68"/>
        <v>1.2210900414759665E-6</v>
      </c>
      <c r="AF137" s="7">
        <f t="shared" si="69"/>
        <v>-1.9144999969284981E-3</v>
      </c>
      <c r="AG137" s="103"/>
      <c r="AH137" s="7">
        <f t="shared" si="70"/>
        <v>2.1330981256653787E-2</v>
      </c>
      <c r="AI137" s="7">
        <f t="shared" si="71"/>
        <v>0.89218984802851786</v>
      </c>
      <c r="AJ137" s="7">
        <f t="shared" si="72"/>
        <v>0.99985796459849452</v>
      </c>
      <c r="AK137" s="7">
        <f t="shared" si="73"/>
        <v>-0.41541066674844535</v>
      </c>
      <c r="AL137" s="7">
        <f t="shared" si="74"/>
        <v>1.3168716671028826</v>
      </c>
      <c r="AM137" s="7">
        <f t="shared" si="75"/>
        <v>0.77360162504046315</v>
      </c>
      <c r="AN137" s="102">
        <f t="shared" si="90"/>
        <v>8.0548017601768862</v>
      </c>
      <c r="AO137" s="102">
        <f t="shared" si="90"/>
        <v>8.0548021207097094</v>
      </c>
      <c r="AP137" s="102">
        <f t="shared" si="90"/>
        <v>8.0548063320800232</v>
      </c>
      <c r="AQ137" s="102">
        <f t="shared" si="90"/>
        <v>8.0548555184868285</v>
      </c>
      <c r="AR137" s="102">
        <f t="shared" si="90"/>
        <v>8.0554291104562683</v>
      </c>
      <c r="AS137" s="102">
        <f t="shared" si="90"/>
        <v>8.0620029540522289</v>
      </c>
      <c r="AT137" s="102">
        <f t="shared" si="90"/>
        <v>8.1263964100865778</v>
      </c>
      <c r="AU137" s="102">
        <f t="shared" si="77"/>
        <v>8.4753493029329263</v>
      </c>
    </row>
    <row r="138" spans="1:47" ht="12.95" customHeight="1">
      <c r="A138" s="59" t="s">
        <v>542</v>
      </c>
      <c r="B138" s="59" t="s">
        <v>127</v>
      </c>
      <c r="C138" s="34">
        <v>41209.686000000002</v>
      </c>
      <c r="D138" s="34" t="s">
        <v>149</v>
      </c>
      <c r="E138" s="32">
        <f t="shared" si="55"/>
        <v>485.00059655493214</v>
      </c>
      <c r="F138" s="1">
        <f t="shared" si="91"/>
        <v>485</v>
      </c>
      <c r="G138" s="1">
        <f t="shared" si="57"/>
        <v>4.1500000224914402E-4</v>
      </c>
      <c r="H138" s="1">
        <f>G138</f>
        <v>4.1500000224914402E-4</v>
      </c>
      <c r="N138" s="2"/>
      <c r="O138" s="2"/>
      <c r="P138" s="2"/>
      <c r="Q138" s="5">
        <f t="shared" si="78"/>
        <v>26191.186000000002</v>
      </c>
      <c r="R138" s="1">
        <f>+(P138-I138)^2</f>
        <v>0</v>
      </c>
      <c r="S138" s="100">
        <f>S$14</f>
        <v>0.2</v>
      </c>
      <c r="T138" s="1">
        <f t="shared" si="61"/>
        <v>0</v>
      </c>
      <c r="U138" s="5"/>
      <c r="V138" s="1">
        <f>AB138</f>
        <v>-2.0190720303197931E-2</v>
      </c>
      <c r="Z138" s="7">
        <f t="shared" si="63"/>
        <v>485</v>
      </c>
      <c r="AA138" s="102">
        <f t="shared" si="64"/>
        <v>-5.8419681961537386E-3</v>
      </c>
      <c r="AB138" s="102">
        <f t="shared" si="65"/>
        <v>-2.0190720303197931E-2</v>
      </c>
      <c r="AC138" s="102">
        <f t="shared" si="66"/>
        <v>4.1500000224914402E-4</v>
      </c>
      <c r="AD138" s="102">
        <f t="shared" si="67"/>
        <v>6.2569681984028826E-3</v>
      </c>
      <c r="AE138" s="102">
        <f t="shared" si="68"/>
        <v>7.8299302071650039E-6</v>
      </c>
      <c r="AF138" s="7">
        <f t="shared" si="69"/>
        <v>4.1500000224914402E-4</v>
      </c>
      <c r="AG138" s="103"/>
      <c r="AH138" s="7">
        <f t="shared" si="70"/>
        <v>2.0605720305447075E-2</v>
      </c>
      <c r="AI138" s="7">
        <f t="shared" si="71"/>
        <v>0.91699439963976082</v>
      </c>
      <c r="AJ138" s="7">
        <f t="shared" si="72"/>
        <v>0.99710242866749865</v>
      </c>
      <c r="AK138" s="7">
        <f t="shared" si="73"/>
        <v>-0.42106902192554874</v>
      </c>
      <c r="AL138" s="7">
        <f t="shared" si="74"/>
        <v>1.3761612955712266</v>
      </c>
      <c r="AM138" s="7">
        <f t="shared" si="75"/>
        <v>0.82211442885055086</v>
      </c>
      <c r="AN138" s="102">
        <f t="shared" si="90"/>
        <v>8.1140071619856347</v>
      </c>
      <c r="AO138" s="102">
        <f t="shared" si="90"/>
        <v>8.1140085212808675</v>
      </c>
      <c r="AP138" s="102">
        <f t="shared" si="90"/>
        <v>8.114020839806134</v>
      </c>
      <c r="AQ138" s="102">
        <f t="shared" si="90"/>
        <v>8.1141324496523435</v>
      </c>
      <c r="AR138" s="102">
        <f t="shared" si="90"/>
        <v>8.1151415465968348</v>
      </c>
      <c r="AS138" s="102">
        <f t="shared" si="90"/>
        <v>8.1240979101257302</v>
      </c>
      <c r="AT138" s="102">
        <f t="shared" si="90"/>
        <v>8.1936327293122648</v>
      </c>
      <c r="AU138" s="102">
        <f t="shared" si="77"/>
        <v>8.5287522163932774</v>
      </c>
    </row>
    <row r="139" spans="1:47" ht="12.95" customHeight="1">
      <c r="A139" s="59" t="s">
        <v>542</v>
      </c>
      <c r="B139" s="59" t="s">
        <v>140</v>
      </c>
      <c r="C139" s="34">
        <v>41213.489000000001</v>
      </c>
      <c r="D139" s="34" t="s">
        <v>149</v>
      </c>
      <c r="E139" s="32">
        <f t="shared" si="55"/>
        <v>490.46733969562837</v>
      </c>
      <c r="F139" s="1">
        <f t="shared" si="91"/>
        <v>490.5</v>
      </c>
      <c r="G139" s="1">
        <f t="shared" si="57"/>
        <v>-2.2720499997376464E-2</v>
      </c>
      <c r="H139" s="1">
        <f>G139</f>
        <v>-2.2720499997376464E-2</v>
      </c>
      <c r="N139" s="2"/>
      <c r="O139" s="2"/>
      <c r="P139" s="2"/>
      <c r="Q139" s="5">
        <f t="shared" si="78"/>
        <v>26194.989000000001</v>
      </c>
      <c r="R139" s="1">
        <f>+(P139-I139)^2</f>
        <v>0</v>
      </c>
      <c r="S139" s="100">
        <f>S$14</f>
        <v>0.2</v>
      </c>
      <c r="T139" s="1">
        <f t="shared" si="61"/>
        <v>0</v>
      </c>
      <c r="U139" s="5"/>
      <c r="V139" s="1">
        <f>AB139</f>
        <v>-4.3316569081770423E-2</v>
      </c>
      <c r="Z139" s="7">
        <f t="shared" si="63"/>
        <v>490.5</v>
      </c>
      <c r="AA139" s="102">
        <f t="shared" si="64"/>
        <v>-5.8478948094622396E-3</v>
      </c>
      <c r="AB139" s="102">
        <f t="shared" si="65"/>
        <v>-4.3316569081770423E-2</v>
      </c>
      <c r="AC139" s="102">
        <f t="shared" si="66"/>
        <v>-2.2720499997376464E-2</v>
      </c>
      <c r="AD139" s="102">
        <f t="shared" si="67"/>
        <v>-1.6872605187914225E-2</v>
      </c>
      <c r="AE139" s="102">
        <f t="shared" si="68"/>
        <v>5.6936961165446006E-5</v>
      </c>
      <c r="AF139" s="7">
        <f t="shared" si="69"/>
        <v>-2.2720499997376464E-2</v>
      </c>
      <c r="AG139" s="103"/>
      <c r="AH139" s="7">
        <f t="shared" si="70"/>
        <v>2.0596069084393959E-2</v>
      </c>
      <c r="AI139" s="7">
        <f t="shared" si="71"/>
        <v>0.91731493070987702</v>
      </c>
      <c r="AJ139" s="7">
        <f t="shared" si="72"/>
        <v>0.99704423675583509</v>
      </c>
      <c r="AK139" s="7">
        <f t="shared" si="73"/>
        <v>-0.42113208169526756</v>
      </c>
      <c r="AL139" s="7">
        <f t="shared" si="74"/>
        <v>1.3769224701962945</v>
      </c>
      <c r="AM139" s="7">
        <f t="shared" si="75"/>
        <v>0.8227524441793016</v>
      </c>
      <c r="AN139" s="102">
        <f t="shared" si="90"/>
        <v>8.114756773922533</v>
      </c>
      <c r="AO139" s="102">
        <f t="shared" si="90"/>
        <v>8.1147581533582613</v>
      </c>
      <c r="AP139" s="102">
        <f t="shared" si="90"/>
        <v>8.1147706192819822</v>
      </c>
      <c r="AQ139" s="102">
        <f t="shared" si="90"/>
        <v>8.1148832471032613</v>
      </c>
      <c r="AR139" s="102">
        <f t="shared" si="90"/>
        <v>8.1158986777611002</v>
      </c>
      <c r="AS139" s="102">
        <f t="shared" si="90"/>
        <v>8.1248857428571188</v>
      </c>
      <c r="AT139" s="102">
        <f t="shared" si="90"/>
        <v>8.194478353805204</v>
      </c>
      <c r="AU139" s="102">
        <f t="shared" si="77"/>
        <v>8.5294189951084451</v>
      </c>
    </row>
    <row r="140" spans="1:47" ht="12.95" customHeight="1">
      <c r="A140" s="20" t="s">
        <v>67</v>
      </c>
      <c r="B140" s="1" t="s">
        <v>66</v>
      </c>
      <c r="C140" s="32">
        <v>41225.341</v>
      </c>
      <c r="D140" s="32"/>
      <c r="E140" s="1">
        <f t="shared" si="55"/>
        <v>507.50437353825998</v>
      </c>
      <c r="F140" s="1">
        <f t="shared" si="91"/>
        <v>507.5</v>
      </c>
      <c r="G140" s="1">
        <f t="shared" si="57"/>
        <v>3.0425000004470348E-3</v>
      </c>
      <c r="I140" s="1">
        <f>G140</f>
        <v>3.0425000004470348E-3</v>
      </c>
      <c r="N140" s="2"/>
      <c r="O140" s="2"/>
      <c r="P140" s="2"/>
      <c r="Q140" s="5">
        <f t="shared" si="78"/>
        <v>26206.841</v>
      </c>
      <c r="R140" s="1">
        <f>+(P140-G140)^2</f>
        <v>9.256806252720207E-6</v>
      </c>
      <c r="S140" s="100">
        <f>S$15</f>
        <v>0.1</v>
      </c>
      <c r="T140" s="1">
        <f t="shared" si="61"/>
        <v>9.2568062527202072E-7</v>
      </c>
      <c r="U140" s="5"/>
      <c r="W140" s="1">
        <f>AB140</f>
        <v>-1.7523643448850636E-2</v>
      </c>
      <c r="Z140" s="7">
        <f t="shared" si="63"/>
        <v>507.5</v>
      </c>
      <c r="AA140" s="102">
        <f t="shared" si="64"/>
        <v>-5.86629613540696E-3</v>
      </c>
      <c r="AB140" s="102">
        <f t="shared" si="65"/>
        <v>-1.7523643448850636E-2</v>
      </c>
      <c r="AC140" s="102">
        <f t="shared" si="66"/>
        <v>3.0425000004470348E-3</v>
      </c>
      <c r="AD140" s="102">
        <f t="shared" si="67"/>
        <v>8.9087961358539948E-3</v>
      </c>
      <c r="AE140" s="102">
        <f t="shared" si="68"/>
        <v>7.9366648590207077E-6</v>
      </c>
      <c r="AF140" s="7">
        <f t="shared" si="69"/>
        <v>3.0425000004470348E-3</v>
      </c>
      <c r="AG140" s="103"/>
      <c r="AH140" s="7">
        <f t="shared" si="70"/>
        <v>2.0566143449297671E-2</v>
      </c>
      <c r="AI140" s="7">
        <f t="shared" si="71"/>
        <v>0.91830738454220873</v>
      </c>
      <c r="AJ140" s="7">
        <f t="shared" si="72"/>
        <v>0.9968604520266483</v>
      </c>
      <c r="AK140" s="7">
        <f t="shared" si="73"/>
        <v>-0.42132572612667196</v>
      </c>
      <c r="AL140" s="7">
        <f t="shared" si="74"/>
        <v>1.3792785605880296</v>
      </c>
      <c r="AM140" s="7">
        <f t="shared" si="75"/>
        <v>0.82472985109141017</v>
      </c>
      <c r="AN140" s="102">
        <f t="shared" si="90"/>
        <v>8.1170754145447415</v>
      </c>
      <c r="AO140" s="102">
        <f t="shared" si="90"/>
        <v>8.117076857779395</v>
      </c>
      <c r="AP140" s="102">
        <f t="shared" si="90"/>
        <v>8.1170897879278527</v>
      </c>
      <c r="AQ140" s="102">
        <f t="shared" si="90"/>
        <v>8.1172056033228426</v>
      </c>
      <c r="AR140" s="102">
        <f t="shared" si="90"/>
        <v>8.1182407514044108</v>
      </c>
      <c r="AS140" s="102">
        <f t="shared" si="90"/>
        <v>8.1273228265872497</v>
      </c>
      <c r="AT140" s="102">
        <f t="shared" si="90"/>
        <v>8.1970930433590663</v>
      </c>
      <c r="AU140" s="102">
        <f t="shared" si="77"/>
        <v>8.5314799475007863</v>
      </c>
    </row>
    <row r="141" spans="1:47" ht="12.95" customHeight="1">
      <c r="A141" s="59" t="s">
        <v>542</v>
      </c>
      <c r="B141" s="59" t="s">
        <v>127</v>
      </c>
      <c r="C141" s="34">
        <v>41249.336000000003</v>
      </c>
      <c r="D141" s="34" t="s">
        <v>149</v>
      </c>
      <c r="E141" s="32">
        <f t="shared" si="55"/>
        <v>541.99674841625745</v>
      </c>
      <c r="F141" s="1">
        <f t="shared" si="91"/>
        <v>542</v>
      </c>
      <c r="G141" s="1">
        <f t="shared" si="57"/>
        <v>-2.2619999945163727E-3</v>
      </c>
      <c r="H141" s="1">
        <f>G141</f>
        <v>-2.2619999945163727E-3</v>
      </c>
      <c r="N141" s="2"/>
      <c r="O141" s="2"/>
      <c r="P141" s="2"/>
      <c r="Q141" s="5">
        <f t="shared" si="78"/>
        <v>26230.836000000003</v>
      </c>
      <c r="R141" s="1">
        <f>+(P141-I141)^2</f>
        <v>0</v>
      </c>
      <c r="S141" s="100">
        <f>S$14</f>
        <v>0.2</v>
      </c>
      <c r="T141" s="1">
        <f t="shared" si="61"/>
        <v>0</v>
      </c>
      <c r="U141" s="5"/>
      <c r="V141" s="1">
        <f>AB141</f>
        <v>-2.276697166317521E-2</v>
      </c>
      <c r="Z141" s="7">
        <f t="shared" si="63"/>
        <v>542</v>
      </c>
      <c r="AA141" s="102">
        <f t="shared" si="64"/>
        <v>-5.9040251394908427E-3</v>
      </c>
      <c r="AB141" s="102">
        <f t="shared" si="65"/>
        <v>-2.276697166317521E-2</v>
      </c>
      <c r="AC141" s="102">
        <f t="shared" si="66"/>
        <v>-2.2619999945163727E-3</v>
      </c>
      <c r="AD141" s="102">
        <f t="shared" si="67"/>
        <v>3.6420251449744701E-3</v>
      </c>
      <c r="AE141" s="102">
        <f t="shared" si="68"/>
        <v>2.6528694313252621E-6</v>
      </c>
      <c r="AF141" s="7">
        <f t="shared" si="69"/>
        <v>-2.2619999945163727E-3</v>
      </c>
      <c r="AG141" s="103"/>
      <c r="AH141" s="7">
        <f t="shared" si="70"/>
        <v>2.0504971668658837E-2</v>
      </c>
      <c r="AI141" s="7">
        <f t="shared" si="71"/>
        <v>0.92032949680177312</v>
      </c>
      <c r="AJ141" s="7">
        <f t="shared" si="72"/>
        <v>0.99646914858463209</v>
      </c>
      <c r="AK141" s="7">
        <f t="shared" si="73"/>
        <v>-0.42171277172578403</v>
      </c>
      <c r="AL141" s="7">
        <f t="shared" si="74"/>
        <v>1.3840757516695781</v>
      </c>
      <c r="AM141" s="7">
        <f t="shared" si="75"/>
        <v>0.82876791755374235</v>
      </c>
      <c r="AN141" s="102">
        <f t="shared" si="90"/>
        <v>8.1217886166058122</v>
      </c>
      <c r="AO141" s="102">
        <f t="shared" si="90"/>
        <v>8.1217901967291084</v>
      </c>
      <c r="AP141" s="102">
        <f t="shared" si="90"/>
        <v>8.1218041099423139</v>
      </c>
      <c r="AQ141" s="102">
        <f t="shared" si="90"/>
        <v>8.1219265873508988</v>
      </c>
      <c r="AR141" s="102">
        <f t="shared" si="90"/>
        <v>8.1230024025528262</v>
      </c>
      <c r="AS141" s="102">
        <f t="shared" si="90"/>
        <v>8.1322778031521477</v>
      </c>
      <c r="AT141" s="102">
        <f t="shared" si="90"/>
        <v>8.2024036886112288</v>
      </c>
      <c r="AU141" s="102">
        <f t="shared" si="77"/>
        <v>8.5356624685323013</v>
      </c>
    </row>
    <row r="142" spans="1:47" ht="12.95" customHeight="1">
      <c r="A142" s="20" t="s">
        <v>68</v>
      </c>
      <c r="B142" s="1" t="s">
        <v>66</v>
      </c>
      <c r="C142" s="32">
        <v>41271.252999999997</v>
      </c>
      <c r="D142" s="32"/>
      <c r="E142" s="1">
        <f t="shared" si="55"/>
        <v>573.50203619291017</v>
      </c>
      <c r="F142" s="1">
        <f t="shared" si="91"/>
        <v>573.5</v>
      </c>
      <c r="G142" s="1">
        <f t="shared" si="57"/>
        <v>1.4164999956847169E-3</v>
      </c>
      <c r="I142" s="1">
        <f>G142</f>
        <v>1.4164999956847169E-3</v>
      </c>
      <c r="N142" s="2"/>
      <c r="O142" s="2"/>
      <c r="P142" s="2"/>
      <c r="Q142" s="5">
        <f t="shared" si="78"/>
        <v>26252.752999999997</v>
      </c>
      <c r="R142" s="1">
        <f>+(P142-G142)^2</f>
        <v>2.0064722377748028E-6</v>
      </c>
      <c r="S142" s="100">
        <f>S$15</f>
        <v>0.1</v>
      </c>
      <c r="T142" s="1">
        <f t="shared" si="61"/>
        <v>2.0064722377748029E-7</v>
      </c>
      <c r="U142" s="5"/>
      <c r="W142" s="1">
        <f>AB142</f>
        <v>-1.9032102264496639E-2</v>
      </c>
      <c r="Z142" s="7">
        <f t="shared" si="63"/>
        <v>573.5</v>
      </c>
      <c r="AA142" s="102">
        <f t="shared" si="64"/>
        <v>-5.9389256740906282E-3</v>
      </c>
      <c r="AB142" s="102">
        <f t="shared" si="65"/>
        <v>-1.9032102264496639E-2</v>
      </c>
      <c r="AC142" s="102">
        <f t="shared" si="66"/>
        <v>1.4164999956847169E-3</v>
      </c>
      <c r="AD142" s="102">
        <f t="shared" si="67"/>
        <v>7.3554256697753451E-3</v>
      </c>
      <c r="AE142" s="102">
        <f t="shared" si="68"/>
        <v>5.4102286783590085E-6</v>
      </c>
      <c r="AF142" s="7">
        <f t="shared" si="69"/>
        <v>1.4164999956847169E-3</v>
      </c>
      <c r="AG142" s="103"/>
      <c r="AH142" s="7">
        <f t="shared" si="70"/>
        <v>2.0448602260181355E-2</v>
      </c>
      <c r="AI142" s="7">
        <f t="shared" si="71"/>
        <v>0.92218518283698581</v>
      </c>
      <c r="AJ142" s="7">
        <f t="shared" si="72"/>
        <v>0.99609020997559861</v>
      </c>
      <c r="AK142" s="7">
        <f t="shared" si="73"/>
        <v>-0.4220591251784383</v>
      </c>
      <c r="AL142" s="7">
        <f t="shared" si="74"/>
        <v>1.3884742936218852</v>
      </c>
      <c r="AM142" s="7">
        <f t="shared" si="75"/>
        <v>0.83248455181643188</v>
      </c>
      <c r="AN142" s="102">
        <f t="shared" si="90"/>
        <v>8.126101053462282</v>
      </c>
      <c r="AO142" s="102">
        <f t="shared" si="90"/>
        <v>8.1261027676492468</v>
      </c>
      <c r="AP142" s="102">
        <f t="shared" si="90"/>
        <v>8.1261176278833744</v>
      </c>
      <c r="AQ142" s="102">
        <f t="shared" si="90"/>
        <v>8.1262464176475611</v>
      </c>
      <c r="AR142" s="102">
        <f t="shared" si="90"/>
        <v>8.1273601263822695</v>
      </c>
      <c r="AS142" s="102">
        <f t="shared" si="90"/>
        <v>8.1368126045277069</v>
      </c>
      <c r="AT142" s="102">
        <f t="shared" si="90"/>
        <v>8.2072576305996083</v>
      </c>
      <c r="AU142" s="102">
        <f t="shared" si="77"/>
        <v>8.5394812920828134</v>
      </c>
    </row>
    <row r="143" spans="1:47" ht="12.95" customHeight="1">
      <c r="A143" s="24" t="s">
        <v>136</v>
      </c>
      <c r="B143" s="22"/>
      <c r="C143" s="31">
        <v>41368.288</v>
      </c>
      <c r="D143" s="31"/>
      <c r="E143" s="1">
        <f t="shared" si="55"/>
        <v>712.98807896374763</v>
      </c>
      <c r="F143" s="1">
        <f t="shared" si="91"/>
        <v>713</v>
      </c>
      <c r="G143" s="1">
        <f t="shared" si="57"/>
        <v>-8.2929999989573844E-3</v>
      </c>
      <c r="I143" s="1">
        <f>G143</f>
        <v>-8.2929999989573844E-3</v>
      </c>
      <c r="N143" s="2"/>
      <c r="O143" s="2"/>
      <c r="P143" s="2"/>
      <c r="Q143" s="5">
        <f t="shared" si="78"/>
        <v>26349.788</v>
      </c>
      <c r="R143" s="1">
        <f>+(P143-G143)^2</f>
        <v>6.8773848982707175E-5</v>
      </c>
      <c r="S143" s="100">
        <f>S$15</f>
        <v>0.1</v>
      </c>
      <c r="T143" s="1">
        <f t="shared" si="61"/>
        <v>6.8773848982707181E-6</v>
      </c>
      <c r="U143" s="5"/>
      <c r="W143" s="1">
        <f>AB143</f>
        <v>-2.848598799675452E-2</v>
      </c>
      <c r="Z143" s="7">
        <f t="shared" si="63"/>
        <v>713</v>
      </c>
      <c r="AA143" s="102">
        <f t="shared" si="64"/>
        <v>-6.0987222771624085E-3</v>
      </c>
      <c r="AB143" s="102">
        <f t="shared" si="65"/>
        <v>-2.848598799675452E-2</v>
      </c>
      <c r="AC143" s="102">
        <f t="shared" si="66"/>
        <v>-8.2929999989573844E-3</v>
      </c>
      <c r="AD143" s="102">
        <f t="shared" si="67"/>
        <v>-2.1942777217949759E-3</v>
      </c>
      <c r="AE143" s="102">
        <f t="shared" si="68"/>
        <v>4.8148547203657498E-7</v>
      </c>
      <c r="AF143" s="7">
        <f t="shared" si="69"/>
        <v>-8.2929999989573844E-3</v>
      </c>
      <c r="AG143" s="103"/>
      <c r="AH143" s="7">
        <f t="shared" si="70"/>
        <v>2.0192987997797136E-2</v>
      </c>
      <c r="AI143" s="7">
        <f t="shared" si="71"/>
        <v>0.93051206610764681</v>
      </c>
      <c r="AJ143" s="7">
        <f t="shared" si="72"/>
        <v>0.99415727842287149</v>
      </c>
      <c r="AK143" s="7">
        <f t="shared" si="73"/>
        <v>-0.42350971412692995</v>
      </c>
      <c r="AL143" s="7">
        <f t="shared" si="74"/>
        <v>1.4081689978926402</v>
      </c>
      <c r="AM143" s="7">
        <f t="shared" si="75"/>
        <v>0.84929476925071812</v>
      </c>
      <c r="AN143" s="102">
        <f t="shared" si="90"/>
        <v>8.1453042624511163</v>
      </c>
      <c r="AO143" s="102">
        <f t="shared" si="90"/>
        <v>8.145306686649965</v>
      </c>
      <c r="AP143" s="102">
        <f t="shared" si="90"/>
        <v>8.1453263521435151</v>
      </c>
      <c r="AQ143" s="102">
        <f t="shared" si="90"/>
        <v>8.1454858341727849</v>
      </c>
      <c r="AR143" s="102">
        <f t="shared" si="90"/>
        <v>8.1467760744582645</v>
      </c>
      <c r="AS143" s="102">
        <f t="shared" si="90"/>
        <v>8.157018216442939</v>
      </c>
      <c r="AT143" s="102">
        <f t="shared" si="90"/>
        <v>8.228811688736517</v>
      </c>
      <c r="AU143" s="102">
        <f t="shared" si="77"/>
        <v>8.5563932249493728</v>
      </c>
    </row>
    <row r="144" spans="1:47" ht="12.95" customHeight="1">
      <c r="A144" s="59" t="s">
        <v>542</v>
      </c>
      <c r="B144" s="59" t="s">
        <v>127</v>
      </c>
      <c r="C144" s="34">
        <v>41562.374000000003</v>
      </c>
      <c r="D144" s="34" t="s">
        <v>149</v>
      </c>
      <c r="E144" s="32">
        <f t="shared" si="55"/>
        <v>991.98316421360778</v>
      </c>
      <c r="F144" s="1">
        <f t="shared" si="91"/>
        <v>992</v>
      </c>
      <c r="G144" s="1">
        <f t="shared" si="57"/>
        <v>-1.1711999999533873E-2</v>
      </c>
      <c r="H144" s="1">
        <f t="shared" ref="H144:H152" si="92">G144</f>
        <v>-1.1711999999533873E-2</v>
      </c>
      <c r="N144" s="2"/>
      <c r="O144" s="2"/>
      <c r="P144" s="2"/>
      <c r="Q144" s="5">
        <f t="shared" si="78"/>
        <v>26543.874000000003</v>
      </c>
      <c r="R144" s="1">
        <f t="shared" ref="R144:R152" si="93">+(P144-I144)^2</f>
        <v>0</v>
      </c>
      <c r="S144" s="100">
        <f t="shared" ref="S144:S152" si="94">S$14</f>
        <v>0.2</v>
      </c>
      <c r="T144" s="1">
        <f t="shared" si="61"/>
        <v>0</v>
      </c>
      <c r="U144" s="5"/>
      <c r="V144" s="1">
        <f t="shared" ref="V144:V152" si="95">AB144</f>
        <v>-3.136398942871918E-2</v>
      </c>
      <c r="Z144" s="7">
        <f t="shared" si="63"/>
        <v>992</v>
      </c>
      <c r="AA144" s="102">
        <f t="shared" si="64"/>
        <v>-6.4444574608111226E-3</v>
      </c>
      <c r="AB144" s="102">
        <f t="shared" si="65"/>
        <v>-3.136398942871918E-2</v>
      </c>
      <c r="AC144" s="102">
        <f t="shared" si="66"/>
        <v>-1.1711999999533873E-2</v>
      </c>
      <c r="AD144" s="102">
        <f t="shared" si="67"/>
        <v>-5.2675425387227505E-3</v>
      </c>
      <c r="AE144" s="102">
        <f t="shared" si="68"/>
        <v>5.5494008794507444E-6</v>
      </c>
      <c r="AF144" s="7">
        <f t="shared" si="69"/>
        <v>-1.1711999999533873E-2</v>
      </c>
      <c r="AG144" s="103"/>
      <c r="AH144" s="7">
        <f t="shared" si="70"/>
        <v>1.965198942918531E-2</v>
      </c>
      <c r="AI144" s="7">
        <f t="shared" si="71"/>
        <v>0.94770764312898181</v>
      </c>
      <c r="AJ144" s="7">
        <f t="shared" si="72"/>
        <v>0.98897471229759648</v>
      </c>
      <c r="AK144" s="7">
        <f t="shared" si="73"/>
        <v>-0.42597483532407876</v>
      </c>
      <c r="AL144" s="7">
        <f t="shared" si="74"/>
        <v>1.4486482013369557</v>
      </c>
      <c r="AM144" s="7">
        <f t="shared" si="75"/>
        <v>0.88474747967089562</v>
      </c>
      <c r="AN144" s="102">
        <f t="shared" si="90"/>
        <v>8.1842380187061128</v>
      </c>
      <c r="AO144" s="102">
        <f t="shared" si="90"/>
        <v>8.1842425787895863</v>
      </c>
      <c r="AP144" s="102">
        <f t="shared" si="90"/>
        <v>8.1842753420215235</v>
      </c>
      <c r="AQ144" s="102">
        <f t="shared" si="90"/>
        <v>8.1845106468976745</v>
      </c>
      <c r="AR144" s="102">
        <f t="shared" si="90"/>
        <v>8.1861958845380158</v>
      </c>
      <c r="AS144" s="102">
        <f t="shared" si="90"/>
        <v>8.1980331638568256</v>
      </c>
      <c r="AT144" s="102">
        <f t="shared" si="90"/>
        <v>8.2721995220350788</v>
      </c>
      <c r="AU144" s="102">
        <f t="shared" si="77"/>
        <v>8.5902170906824882</v>
      </c>
    </row>
    <row r="145" spans="1:47" ht="12.95" customHeight="1">
      <c r="A145" s="59" t="s">
        <v>542</v>
      </c>
      <c r="B145" s="59" t="s">
        <v>127</v>
      </c>
      <c r="C145" s="34">
        <v>41564.464999999997</v>
      </c>
      <c r="D145" s="34" t="s">
        <v>149</v>
      </c>
      <c r="E145" s="32">
        <f t="shared" si="55"/>
        <v>994.9889385778356</v>
      </c>
      <c r="F145" s="1">
        <f t="shared" si="91"/>
        <v>995</v>
      </c>
      <c r="G145" s="1">
        <f t="shared" si="57"/>
        <v>-7.6950000075157732E-3</v>
      </c>
      <c r="H145" s="1">
        <f t="shared" si="92"/>
        <v>-7.6950000075157732E-3</v>
      </c>
      <c r="N145" s="2"/>
      <c r="O145" s="2"/>
      <c r="P145" s="2"/>
      <c r="Q145" s="5">
        <f t="shared" si="78"/>
        <v>26545.964999999997</v>
      </c>
      <c r="R145" s="1">
        <f t="shared" si="93"/>
        <v>0</v>
      </c>
      <c r="S145" s="100">
        <f t="shared" si="94"/>
        <v>0.2</v>
      </c>
      <c r="T145" s="1">
        <f t="shared" si="61"/>
        <v>0</v>
      </c>
      <c r="U145" s="5"/>
      <c r="V145" s="1">
        <f t="shared" si="95"/>
        <v>-2.7340953096003182E-2</v>
      </c>
      <c r="Z145" s="7">
        <f t="shared" si="63"/>
        <v>995</v>
      </c>
      <c r="AA145" s="102">
        <f t="shared" si="64"/>
        <v>-6.4483679079230111E-3</v>
      </c>
      <c r="AB145" s="102">
        <f t="shared" si="65"/>
        <v>-2.7340953096003182E-2</v>
      </c>
      <c r="AC145" s="102">
        <f t="shared" si="66"/>
        <v>-7.6950000075157732E-3</v>
      </c>
      <c r="AD145" s="102">
        <f t="shared" si="67"/>
        <v>-1.2466320995927621E-3</v>
      </c>
      <c r="AE145" s="102">
        <f t="shared" si="68"/>
        <v>3.1081831834701168E-7</v>
      </c>
      <c r="AF145" s="7">
        <f t="shared" si="69"/>
        <v>-7.6950000075157732E-3</v>
      </c>
      <c r="AG145" s="103"/>
      <c r="AH145" s="7">
        <f t="shared" si="70"/>
        <v>1.9645953088487409E-2</v>
      </c>
      <c r="AI145" s="7">
        <f t="shared" si="71"/>
        <v>0.94789652612520947</v>
      </c>
      <c r="AJ145" s="7">
        <f t="shared" si="72"/>
        <v>0.98890895419936742</v>
      </c>
      <c r="AK145" s="7">
        <f t="shared" si="73"/>
        <v>-0.42599797995610372</v>
      </c>
      <c r="AL145" s="7">
        <f t="shared" si="74"/>
        <v>1.449091602792367</v>
      </c>
      <c r="AM145" s="7">
        <f t="shared" si="75"/>
        <v>0.88514280042193061</v>
      </c>
      <c r="AN145" s="102">
        <f t="shared" si="90"/>
        <v>8.1846605649265669</v>
      </c>
      <c r="AO145" s="102">
        <f t="shared" si="90"/>
        <v>8.1846651542640068</v>
      </c>
      <c r="AP145" s="102">
        <f t="shared" si="90"/>
        <v>8.1846980870815464</v>
      </c>
      <c r="AQ145" s="102">
        <f t="shared" si="90"/>
        <v>8.1849343184536032</v>
      </c>
      <c r="AR145" s="102">
        <f t="shared" si="90"/>
        <v>8.1866240998030086</v>
      </c>
      <c r="AS145" s="102">
        <f t="shared" si="90"/>
        <v>8.198478570079855</v>
      </c>
      <c r="AT145" s="102">
        <f t="shared" si="90"/>
        <v>8.2726680547767781</v>
      </c>
      <c r="AU145" s="102">
        <f t="shared" si="77"/>
        <v>8.5905807881634892</v>
      </c>
    </row>
    <row r="146" spans="1:47" ht="12.95" customHeight="1">
      <c r="A146" s="59" t="s">
        <v>443</v>
      </c>
      <c r="B146" s="59" t="s">
        <v>140</v>
      </c>
      <c r="C146" s="34">
        <v>41595.415000000001</v>
      </c>
      <c r="D146" s="34" t="s">
        <v>149</v>
      </c>
      <c r="E146" s="32">
        <f t="shared" si="55"/>
        <v>1039.4789991101989</v>
      </c>
      <c r="F146" s="1">
        <f t="shared" si="91"/>
        <v>1039.5</v>
      </c>
      <c r="G146" s="1">
        <f t="shared" si="57"/>
        <v>-1.4609500001824927E-2</v>
      </c>
      <c r="H146" s="1">
        <f t="shared" si="92"/>
        <v>-1.4609500001824927E-2</v>
      </c>
      <c r="N146" s="2"/>
      <c r="O146" s="2"/>
      <c r="P146" s="2"/>
      <c r="Q146" s="5">
        <f t="shared" si="78"/>
        <v>26576.915000000001</v>
      </c>
      <c r="R146" s="1">
        <f t="shared" si="93"/>
        <v>0</v>
      </c>
      <c r="S146" s="100">
        <f t="shared" si="94"/>
        <v>0.2</v>
      </c>
      <c r="T146" s="1">
        <f t="shared" si="61"/>
        <v>0</v>
      </c>
      <c r="U146" s="5"/>
      <c r="V146" s="1">
        <f t="shared" si="95"/>
        <v>-3.416535979778107E-2</v>
      </c>
      <c r="Z146" s="7">
        <f t="shared" si="63"/>
        <v>1039.5</v>
      </c>
      <c r="AA146" s="102">
        <f t="shared" si="64"/>
        <v>-6.5068614328620891E-3</v>
      </c>
      <c r="AB146" s="102">
        <f t="shared" si="65"/>
        <v>-3.416535979778107E-2</v>
      </c>
      <c r="AC146" s="102">
        <f t="shared" si="66"/>
        <v>-1.4609500001824927E-2</v>
      </c>
      <c r="AD146" s="102">
        <f t="shared" si="67"/>
        <v>-8.1026385689628375E-3</v>
      </c>
      <c r="AE146" s="102">
        <f t="shared" si="68"/>
        <v>1.3130550355848828E-5</v>
      </c>
      <c r="AF146" s="7">
        <f t="shared" si="69"/>
        <v>-1.4609500001824927E-2</v>
      </c>
      <c r="AG146" s="103"/>
      <c r="AH146" s="7">
        <f t="shared" si="70"/>
        <v>1.955585979595614E-2</v>
      </c>
      <c r="AI146" s="7">
        <f t="shared" si="71"/>
        <v>0.95070835263094211</v>
      </c>
      <c r="AJ146" s="7">
        <f t="shared" si="72"/>
        <v>0.98790748923774041</v>
      </c>
      <c r="AK146" s="7">
        <f t="shared" si="73"/>
        <v>-0.42633248107099042</v>
      </c>
      <c r="AL146" s="7">
        <f t="shared" si="74"/>
        <v>1.4556895514371933</v>
      </c>
      <c r="AM146" s="7">
        <f t="shared" si="75"/>
        <v>0.89104370022163104</v>
      </c>
      <c r="AN146" s="102">
        <f t="shared" si="90"/>
        <v>8.1909382496455105</v>
      </c>
      <c r="AO146" s="102">
        <f t="shared" si="90"/>
        <v>8.1909432909664321</v>
      </c>
      <c r="AP146" s="102">
        <f t="shared" si="90"/>
        <v>8.1909788180692669</v>
      </c>
      <c r="AQ146" s="102">
        <f t="shared" si="90"/>
        <v>8.1912290819331304</v>
      </c>
      <c r="AR146" s="102">
        <f t="shared" si="90"/>
        <v>8.1929869829948796</v>
      </c>
      <c r="AS146" s="102">
        <f t="shared" si="90"/>
        <v>8.2050964009343499</v>
      </c>
      <c r="AT146" s="102">
        <f t="shared" si="90"/>
        <v>8.2796228878011942</v>
      </c>
      <c r="AU146" s="102">
        <f t="shared" si="77"/>
        <v>8.5959756341316744</v>
      </c>
    </row>
    <row r="147" spans="1:47" ht="12.95" customHeight="1">
      <c r="A147" s="59" t="s">
        <v>443</v>
      </c>
      <c r="B147" s="59" t="s">
        <v>127</v>
      </c>
      <c r="C147" s="34">
        <v>41598.521999999997</v>
      </c>
      <c r="D147" s="34" t="s">
        <v>149</v>
      </c>
      <c r="E147" s="32">
        <f t="shared" si="55"/>
        <v>1043.9452549445728</v>
      </c>
      <c r="F147" s="1">
        <f t="shared" si="91"/>
        <v>1044</v>
      </c>
      <c r="G147" s="1">
        <f t="shared" si="57"/>
        <v>-3.8084000007074792E-2</v>
      </c>
      <c r="H147" s="1">
        <f t="shared" si="92"/>
        <v>-3.8084000007074792E-2</v>
      </c>
      <c r="N147" s="2"/>
      <c r="O147" s="2"/>
      <c r="P147" s="2"/>
      <c r="Q147" s="5">
        <f t="shared" si="78"/>
        <v>26580.021999999997</v>
      </c>
      <c r="R147" s="1">
        <f t="shared" si="93"/>
        <v>0</v>
      </c>
      <c r="S147" s="100">
        <f t="shared" si="94"/>
        <v>0.2</v>
      </c>
      <c r="T147" s="1">
        <f t="shared" si="61"/>
        <v>0</v>
      </c>
      <c r="U147" s="5"/>
      <c r="V147" s="1">
        <f t="shared" si="95"/>
        <v>-5.7630691317877361E-2</v>
      </c>
      <c r="Z147" s="7">
        <f t="shared" si="63"/>
        <v>1044</v>
      </c>
      <c r="AA147" s="102">
        <f t="shared" si="64"/>
        <v>-6.5128275844234841E-3</v>
      </c>
      <c r="AB147" s="102">
        <f t="shared" si="65"/>
        <v>-5.7630691317877361E-2</v>
      </c>
      <c r="AC147" s="102">
        <f t="shared" si="66"/>
        <v>-3.8084000007074792E-2</v>
      </c>
      <c r="AD147" s="102">
        <f t="shared" si="67"/>
        <v>-3.1571172422651311E-2</v>
      </c>
      <c r="AE147" s="102">
        <f t="shared" si="68"/>
        <v>1.9934778562815574E-4</v>
      </c>
      <c r="AF147" s="7">
        <f t="shared" si="69"/>
        <v>-3.8084000007074792E-2</v>
      </c>
      <c r="AG147" s="103"/>
      <c r="AH147" s="7">
        <f t="shared" si="70"/>
        <v>1.9546691310802569E-2</v>
      </c>
      <c r="AI147" s="7">
        <f t="shared" si="71"/>
        <v>0.95099374597762543</v>
      </c>
      <c r="AJ147" s="7">
        <f t="shared" si="72"/>
        <v>0.98780348282150932</v>
      </c>
      <c r="AK147" s="7">
        <f t="shared" si="73"/>
        <v>-0.42636538084511089</v>
      </c>
      <c r="AL147" s="7">
        <f t="shared" si="74"/>
        <v>1.4563589405579431</v>
      </c>
      <c r="AM147" s="7">
        <f t="shared" si="75"/>
        <v>0.89164430763892877</v>
      </c>
      <c r="AN147" s="102">
        <f t="shared" si="90"/>
        <v>8.1915741088005216</v>
      </c>
      <c r="AO147" s="102">
        <f t="shared" si="90"/>
        <v>8.1915791977518495</v>
      </c>
      <c r="AP147" s="102">
        <f t="shared" si="90"/>
        <v>8.1916149955315447</v>
      </c>
      <c r="AQ147" s="102">
        <f t="shared" si="90"/>
        <v>8.1918667087865256</v>
      </c>
      <c r="AR147" s="102">
        <f t="shared" si="90"/>
        <v>8.1936315732296325</v>
      </c>
      <c r="AS147" s="102">
        <f t="shared" si="90"/>
        <v>8.2057667645167136</v>
      </c>
      <c r="AT147" s="102">
        <f t="shared" si="90"/>
        <v>8.2803266988926847</v>
      </c>
      <c r="AU147" s="102">
        <f t="shared" si="77"/>
        <v>8.5965211803531769</v>
      </c>
    </row>
    <row r="148" spans="1:47" ht="12.95" customHeight="1">
      <c r="A148" s="59" t="s">
        <v>443</v>
      </c>
      <c r="B148" s="59" t="s">
        <v>127</v>
      </c>
      <c r="C148" s="34">
        <v>41599.269999999997</v>
      </c>
      <c r="D148" s="34" t="s">
        <v>149</v>
      </c>
      <c r="E148" s="32">
        <f t="shared" si="55"/>
        <v>1045.0204913025109</v>
      </c>
      <c r="F148" s="1">
        <f t="shared" si="91"/>
        <v>1045</v>
      </c>
      <c r="G148" s="1">
        <f t="shared" si="57"/>
        <v>1.4254999994591344E-2</v>
      </c>
      <c r="H148" s="1">
        <f t="shared" si="92"/>
        <v>1.4254999994591344E-2</v>
      </c>
      <c r="N148" s="2"/>
      <c r="O148" s="2"/>
      <c r="P148" s="2"/>
      <c r="Q148" s="5">
        <f t="shared" si="78"/>
        <v>26580.769999999997</v>
      </c>
      <c r="R148" s="1">
        <f t="shared" si="93"/>
        <v>0</v>
      </c>
      <c r="S148" s="100">
        <f t="shared" si="94"/>
        <v>0.2</v>
      </c>
      <c r="T148" s="1">
        <f t="shared" si="61"/>
        <v>0</v>
      </c>
      <c r="U148" s="5"/>
      <c r="V148" s="1">
        <f t="shared" si="95"/>
        <v>-5.2896524275020187E-3</v>
      </c>
      <c r="Z148" s="7">
        <f t="shared" si="63"/>
        <v>1045</v>
      </c>
      <c r="AA148" s="102">
        <f t="shared" si="64"/>
        <v>-6.514154672547047E-3</v>
      </c>
      <c r="AB148" s="102">
        <f t="shared" si="65"/>
        <v>-5.2896524275020187E-3</v>
      </c>
      <c r="AC148" s="102">
        <f t="shared" si="66"/>
        <v>1.4254999994591344E-2</v>
      </c>
      <c r="AD148" s="102">
        <f t="shared" si="67"/>
        <v>2.0769154667138391E-2</v>
      </c>
      <c r="AE148" s="102">
        <f t="shared" si="68"/>
        <v>8.6271557117503295E-5</v>
      </c>
      <c r="AF148" s="7">
        <f t="shared" si="69"/>
        <v>1.4254999994591344E-2</v>
      </c>
      <c r="AG148" s="103"/>
      <c r="AH148" s="7">
        <f t="shared" si="70"/>
        <v>1.9544652422093363E-2</v>
      </c>
      <c r="AI148" s="7">
        <f t="shared" si="71"/>
        <v>0.95105719298559044</v>
      </c>
      <c r="AJ148" s="7">
        <f t="shared" si="72"/>
        <v>0.9877803016657436</v>
      </c>
      <c r="AK148" s="7">
        <f t="shared" si="73"/>
        <v>-0.42637266863396889</v>
      </c>
      <c r="AL148" s="7">
        <f t="shared" si="74"/>
        <v>1.4565077482906033</v>
      </c>
      <c r="AM148" s="7">
        <f t="shared" si="75"/>
        <v>0.89177787364046679</v>
      </c>
      <c r="AN148" s="102">
        <f t="shared" si="90"/>
        <v>8.1917154367691278</v>
      </c>
      <c r="AO148" s="102">
        <f t="shared" si="90"/>
        <v>8.1917205363539871</v>
      </c>
      <c r="AP148" s="102">
        <f t="shared" si="90"/>
        <v>8.191756394494762</v>
      </c>
      <c r="AQ148" s="102">
        <f t="shared" si="90"/>
        <v>8.1920084305985341</v>
      </c>
      <c r="AR148" s="102">
        <f t="shared" si="90"/>
        <v>8.1937748443179341</v>
      </c>
      <c r="AS148" s="102">
        <f t="shared" si="90"/>
        <v>8.2059157627590888</v>
      </c>
      <c r="AT148" s="102">
        <f t="shared" si="90"/>
        <v>8.2804831141389474</v>
      </c>
      <c r="AU148" s="102">
        <f t="shared" si="77"/>
        <v>8.5966424128468439</v>
      </c>
    </row>
    <row r="149" spans="1:47" ht="12.95" customHeight="1">
      <c r="A149" s="59" t="s">
        <v>443</v>
      </c>
      <c r="B149" s="59" t="s">
        <v>140</v>
      </c>
      <c r="C149" s="34">
        <v>41602.366000000002</v>
      </c>
      <c r="D149" s="34" t="s">
        <v>149</v>
      </c>
      <c r="E149" s="32">
        <f t="shared" ref="E149:E212" si="96">(C149-C$7)/C$8</f>
        <v>1049.4709348375156</v>
      </c>
      <c r="F149" s="1">
        <f t="shared" si="91"/>
        <v>1049.5</v>
      </c>
      <c r="G149" s="1">
        <f t="shared" ref="G149:G212" si="97">C149-(C$7+C$8*F149)</f>
        <v>-2.021950000198558E-2</v>
      </c>
      <c r="H149" s="1">
        <f t="shared" si="92"/>
        <v>-2.021950000198558E-2</v>
      </c>
      <c r="N149" s="2"/>
      <c r="O149" s="2"/>
      <c r="P149" s="2"/>
      <c r="Q149" s="5">
        <f t="shared" si="78"/>
        <v>26583.866000000002</v>
      </c>
      <c r="R149" s="1">
        <f t="shared" si="93"/>
        <v>0</v>
      </c>
      <c r="S149" s="100">
        <f t="shared" si="94"/>
        <v>0.2</v>
      </c>
      <c r="T149" s="1">
        <f t="shared" ref="T149:T212" si="98">+R149*S149</f>
        <v>0</v>
      </c>
      <c r="U149" s="5"/>
      <c r="V149" s="1">
        <f t="shared" si="95"/>
        <v>-3.9754970908455672E-2</v>
      </c>
      <c r="Z149" s="7">
        <f t="shared" ref="Z149:Z212" si="99">F149</f>
        <v>1049.5</v>
      </c>
      <c r="AA149" s="102">
        <f t="shared" ref="AA149:AA212" si="100">AB$3+AB$4*Z149+AB$5*Z149^2+AH149</f>
        <v>-6.5201323164916745E-3</v>
      </c>
      <c r="AB149" s="102">
        <f t="shared" ref="AB149:AB212" si="101">IF(S149&lt;&gt;0,G149-AH149, -9999)</f>
        <v>-3.9754970908455672E-2</v>
      </c>
      <c r="AC149" s="102">
        <f t="shared" ref="AC149:AC212" si="102">+G149-P149</f>
        <v>-2.021950000198558E-2</v>
      </c>
      <c r="AD149" s="102">
        <f t="shared" ref="AD149:AD212" si="103">IF(S149&lt;&gt;0,G149-AA149, -9999)</f>
        <v>-1.3699367685493905E-2</v>
      </c>
      <c r="AE149" s="102">
        <f t="shared" ref="AE149:AE212" si="104">+(G149-AA149)^2*S149</f>
        <v>3.7534534996470929E-5</v>
      </c>
      <c r="AF149" s="7">
        <f t="shared" ref="AF149:AF212" si="105">IF(S149&lt;&gt;0,G149-P149, -9999)</f>
        <v>-2.021950000198558E-2</v>
      </c>
      <c r="AG149" s="103"/>
      <c r="AH149" s="7">
        <f t="shared" ref="AH149:AH212" si="106">$AB$6*($AB$11/AI149*AJ149+$AB$12)</f>
        <v>1.9535470906470089E-2</v>
      </c>
      <c r="AI149" s="7">
        <f t="shared" ref="AI149:AI212" si="107">1+$AB$7*COS(AL149)</f>
        <v>0.95134282274657289</v>
      </c>
      <c r="AJ149" s="7">
        <f t="shared" ref="AJ149:AJ212" si="108">SIN(AL149+RADIANS($AB$9))</f>
        <v>0.98767567731222872</v>
      </c>
      <c r="AK149" s="7">
        <f t="shared" ref="AK149:AK212" si="109">$AB$7*SIN(AL149)</f>
        <v>-0.42640535880571501</v>
      </c>
      <c r="AL149" s="7">
        <f t="shared" ref="AL149:AL212" si="110">2*ATAN(AM149)</f>
        <v>1.457177628942099</v>
      </c>
      <c r="AM149" s="7">
        <f t="shared" ref="AM149:AM212" si="111">SQRT((1+$AB$7)/(1-$AB$7))*TAN(AN149/2)</f>
        <v>0.892379360896284</v>
      </c>
      <c r="AN149" s="102">
        <f t="shared" ref="AN149:AT164" si="112">$AU149+$AB$7*SIN(AO149)</f>
        <v>8.1923515293904448</v>
      </c>
      <c r="AO149" s="102">
        <f t="shared" si="112"/>
        <v>8.192356677047588</v>
      </c>
      <c r="AP149" s="102">
        <f t="shared" si="112"/>
        <v>8.1923928077637722</v>
      </c>
      <c r="AQ149" s="102">
        <f t="shared" si="112"/>
        <v>8.1926463001192769</v>
      </c>
      <c r="AR149" s="102">
        <f t="shared" si="112"/>
        <v>8.1944196939353446</v>
      </c>
      <c r="AS149" s="102">
        <f t="shared" si="112"/>
        <v>8.2065863833614383</v>
      </c>
      <c r="AT149" s="102">
        <f t="shared" si="112"/>
        <v>8.2811870402425001</v>
      </c>
      <c r="AU149" s="102">
        <f t="shared" ref="AU149:AU212" si="113">RADIANS($AB$9)+$AB$18*(F149-AB$15)</f>
        <v>8.5971879590683464</v>
      </c>
    </row>
    <row r="150" spans="1:47" ht="12.95" customHeight="1">
      <c r="A150" s="59" t="s">
        <v>542</v>
      </c>
      <c r="B150" s="59" t="s">
        <v>127</v>
      </c>
      <c r="C150" s="34">
        <v>41682.722999999998</v>
      </c>
      <c r="D150" s="34" t="s">
        <v>149</v>
      </c>
      <c r="E150" s="32">
        <f t="shared" si="96"/>
        <v>1164.9826567825382</v>
      </c>
      <c r="F150" s="1">
        <f t="shared" si="91"/>
        <v>1165</v>
      </c>
      <c r="G150" s="1">
        <f t="shared" si="97"/>
        <v>-1.2065000002621673E-2</v>
      </c>
      <c r="H150" s="1">
        <f t="shared" si="92"/>
        <v>-1.2065000002621673E-2</v>
      </c>
      <c r="N150" s="2"/>
      <c r="O150" s="2"/>
      <c r="P150" s="2"/>
      <c r="Q150" s="5">
        <f t="shared" si="78"/>
        <v>26664.222999999998</v>
      </c>
      <c r="R150" s="1">
        <f t="shared" si="93"/>
        <v>0</v>
      </c>
      <c r="S150" s="100">
        <f t="shared" si="94"/>
        <v>0.2</v>
      </c>
      <c r="T150" s="1">
        <f t="shared" si="98"/>
        <v>0</v>
      </c>
      <c r="U150" s="5"/>
      <c r="V150" s="1">
        <f t="shared" si="95"/>
        <v>-3.1361146595004302E-2</v>
      </c>
      <c r="Z150" s="7">
        <f t="shared" si="99"/>
        <v>1165</v>
      </c>
      <c r="AA150" s="102">
        <f t="shared" si="100"/>
        <v>-6.6767932599480634E-3</v>
      </c>
      <c r="AB150" s="102">
        <f t="shared" si="101"/>
        <v>-3.1361146595004302E-2</v>
      </c>
      <c r="AC150" s="102">
        <f t="shared" si="102"/>
        <v>-1.2065000002621673E-2</v>
      </c>
      <c r="AD150" s="102">
        <f t="shared" si="103"/>
        <v>-5.3882067426736097E-3</v>
      </c>
      <c r="AE150" s="102">
        <f t="shared" si="104"/>
        <v>5.8065543803586707E-6</v>
      </c>
      <c r="AF150" s="7">
        <f t="shared" si="105"/>
        <v>-1.2065000002621673E-2</v>
      </c>
      <c r="AG150" s="103"/>
      <c r="AH150" s="7">
        <f t="shared" si="106"/>
        <v>1.9296146592382633E-2</v>
      </c>
      <c r="AI150" s="7">
        <f t="shared" si="107"/>
        <v>0.95874043120359431</v>
      </c>
      <c r="AJ150" s="7">
        <f t="shared" si="108"/>
        <v>0.98481467485856211</v>
      </c>
      <c r="AK150" s="7">
        <f t="shared" si="109"/>
        <v>-0.42718461922128775</v>
      </c>
      <c r="AL150" s="7">
        <f t="shared" si="110"/>
        <v>1.4745101268630534</v>
      </c>
      <c r="AM150" s="7">
        <f t="shared" si="111"/>
        <v>0.90806862554635071</v>
      </c>
      <c r="AN150" s="102">
        <f t="shared" si="112"/>
        <v>8.208743693884367</v>
      </c>
      <c r="AO150" s="102">
        <f t="shared" si="112"/>
        <v>8.2087502056661794</v>
      </c>
      <c r="AP150" s="102">
        <f t="shared" si="112"/>
        <v>8.2087938819648336</v>
      </c>
      <c r="AQ150" s="102">
        <f t="shared" si="112"/>
        <v>8.2090866978496244</v>
      </c>
      <c r="AR150" s="102">
        <f t="shared" si="112"/>
        <v>8.2110438637577605</v>
      </c>
      <c r="AS150" s="102">
        <f t="shared" si="112"/>
        <v>8.2238709638537504</v>
      </c>
      <c r="AT150" s="102">
        <f t="shared" si="112"/>
        <v>8.299286529175621</v>
      </c>
      <c r="AU150" s="102">
        <f t="shared" si="113"/>
        <v>8.6111903120868938</v>
      </c>
    </row>
    <row r="151" spans="1:47" ht="12.95" customHeight="1">
      <c r="A151" s="59" t="s">
        <v>443</v>
      </c>
      <c r="B151" s="59" t="s">
        <v>127</v>
      </c>
      <c r="C151" s="34">
        <v>41960.279000000002</v>
      </c>
      <c r="D151" s="34" t="s">
        <v>149</v>
      </c>
      <c r="E151" s="32">
        <f t="shared" si="96"/>
        <v>1563.9643447023786</v>
      </c>
      <c r="F151" s="1">
        <f t="shared" si="91"/>
        <v>1564</v>
      </c>
      <c r="G151" s="1">
        <f t="shared" si="97"/>
        <v>-2.4804000000585802E-2</v>
      </c>
      <c r="H151" s="1">
        <f t="shared" si="92"/>
        <v>-2.4804000000585802E-2</v>
      </c>
      <c r="N151" s="2"/>
      <c r="O151" s="2"/>
      <c r="P151" s="2"/>
      <c r="Q151" s="5">
        <f t="shared" si="78"/>
        <v>26941.779000000002</v>
      </c>
      <c r="R151" s="1">
        <f t="shared" si="93"/>
        <v>0</v>
      </c>
      <c r="S151" s="100">
        <f t="shared" si="94"/>
        <v>0.2</v>
      </c>
      <c r="T151" s="1">
        <f t="shared" si="98"/>
        <v>0</v>
      </c>
      <c r="U151" s="5"/>
      <c r="V151" s="1">
        <f t="shared" si="95"/>
        <v>-4.3218075280622936E-2</v>
      </c>
      <c r="Z151" s="7">
        <f t="shared" si="99"/>
        <v>1564</v>
      </c>
      <c r="AA151" s="102">
        <f t="shared" si="100"/>
        <v>-7.2669214767660667E-3</v>
      </c>
      <c r="AB151" s="102">
        <f t="shared" si="101"/>
        <v>-4.3218075280622936E-2</v>
      </c>
      <c r="AC151" s="102">
        <f t="shared" si="102"/>
        <v>-2.4804000000585802E-2</v>
      </c>
      <c r="AD151" s="102">
        <f t="shared" si="103"/>
        <v>-1.7537078523819735E-2</v>
      </c>
      <c r="AE151" s="102">
        <f t="shared" si="104"/>
        <v>6.150982463012388E-5</v>
      </c>
      <c r="AF151" s="7">
        <f t="shared" si="105"/>
        <v>-2.4804000000585802E-2</v>
      </c>
      <c r="AG151" s="103"/>
      <c r="AH151" s="7">
        <f t="shared" si="106"/>
        <v>1.8414075280037131E-2</v>
      </c>
      <c r="AI151" s="7">
        <f t="shared" si="107"/>
        <v>0.98529350667110882</v>
      </c>
      <c r="AJ151" s="7">
        <f t="shared" si="108"/>
        <v>0.97216270372534352</v>
      </c>
      <c r="AK151" s="7">
        <f t="shared" si="109"/>
        <v>-0.42892047044932374</v>
      </c>
      <c r="AL151" s="7">
        <f t="shared" si="110"/>
        <v>1.5365225269865432</v>
      </c>
      <c r="AM151" s="7">
        <f t="shared" si="111"/>
        <v>0.96630040777524262</v>
      </c>
      <c r="AN151" s="102">
        <f t="shared" si="112"/>
        <v>8.2663712868984902</v>
      </c>
      <c r="AO151" s="102">
        <f t="shared" si="112"/>
        <v>8.2663848723008737</v>
      </c>
      <c r="AP151" s="102">
        <f t="shared" si="112"/>
        <v>8.2664638419916301</v>
      </c>
      <c r="AQ151" s="102">
        <f t="shared" si="112"/>
        <v>8.2669225978258165</v>
      </c>
      <c r="AR151" s="102">
        <f t="shared" si="112"/>
        <v>8.2695781916724123</v>
      </c>
      <c r="AS151" s="102">
        <f t="shared" si="112"/>
        <v>8.2846476043859472</v>
      </c>
      <c r="AT151" s="102">
        <f t="shared" si="112"/>
        <v>8.3622773988790069</v>
      </c>
      <c r="AU151" s="102">
        <f t="shared" si="113"/>
        <v>8.6595620770600608</v>
      </c>
    </row>
    <row r="152" spans="1:47" ht="12.95" customHeight="1">
      <c r="A152" s="59" t="s">
        <v>584</v>
      </c>
      <c r="B152" s="59" t="s">
        <v>127</v>
      </c>
      <c r="C152" s="34">
        <v>42343.608</v>
      </c>
      <c r="D152" s="34" t="s">
        <v>149</v>
      </c>
      <c r="E152" s="32">
        <f t="shared" si="96"/>
        <v>2114.992791028963</v>
      </c>
      <c r="F152" s="1">
        <f t="shared" si="91"/>
        <v>2115</v>
      </c>
      <c r="G152" s="1">
        <f t="shared" si="97"/>
        <v>-5.0150000024586916E-3</v>
      </c>
      <c r="H152" s="1">
        <f t="shared" si="92"/>
        <v>-5.0150000024586916E-3</v>
      </c>
      <c r="N152" s="2"/>
      <c r="O152" s="2"/>
      <c r="P152" s="2"/>
      <c r="Q152" s="5">
        <f t="shared" ref="Q152:Q215" si="114">C152-15018.5</f>
        <v>27325.108</v>
      </c>
      <c r="R152" s="1">
        <f t="shared" si="93"/>
        <v>0</v>
      </c>
      <c r="S152" s="100">
        <f t="shared" si="94"/>
        <v>0.2</v>
      </c>
      <c r="T152" s="1">
        <f t="shared" si="98"/>
        <v>0</v>
      </c>
      <c r="U152" s="5"/>
      <c r="V152" s="1">
        <f t="shared" si="95"/>
        <v>-2.2064675429807338E-2</v>
      </c>
      <c r="Z152" s="7">
        <f t="shared" si="99"/>
        <v>2115</v>
      </c>
      <c r="AA152" s="102">
        <f t="shared" si="100"/>
        <v>-8.2118969405345806E-3</v>
      </c>
      <c r="AB152" s="102">
        <f t="shared" si="101"/>
        <v>-2.2064675429807338E-2</v>
      </c>
      <c r="AC152" s="102">
        <f t="shared" si="102"/>
        <v>-5.0150000024586916E-3</v>
      </c>
      <c r="AD152" s="102">
        <f t="shared" si="103"/>
        <v>3.196896938075889E-3</v>
      </c>
      <c r="AE152" s="102">
        <f t="shared" si="104"/>
        <v>2.0440300065357988E-6</v>
      </c>
      <c r="AF152" s="7">
        <f t="shared" si="105"/>
        <v>-5.0150000024586916E-3</v>
      </c>
      <c r="AG152" s="103"/>
      <c r="AH152" s="7">
        <f t="shared" si="106"/>
        <v>1.7049675427348646E-2</v>
      </c>
      <c r="AI152" s="7">
        <f t="shared" si="107"/>
        <v>1.0245551968998121</v>
      </c>
      <c r="AJ152" s="7">
        <f t="shared" si="108"/>
        <v>0.9466802464130708</v>
      </c>
      <c r="AK152" s="7">
        <f t="shared" si="109"/>
        <v>-0.42846947758470894</v>
      </c>
      <c r="AL152" s="7">
        <f t="shared" si="110"/>
        <v>1.6280428018882764</v>
      </c>
      <c r="AM152" s="7">
        <f t="shared" si="111"/>
        <v>1.058949912336127</v>
      </c>
      <c r="AN152" s="102">
        <f t="shared" si="112"/>
        <v>8.3486395807824341</v>
      </c>
      <c r="AO152" s="102">
        <f t="shared" si="112"/>
        <v>8.3486714824101469</v>
      </c>
      <c r="AP152" s="102">
        <f t="shared" si="112"/>
        <v>8.3488280294966302</v>
      </c>
      <c r="AQ152" s="102">
        <f t="shared" si="112"/>
        <v>8.3495955772870616</v>
      </c>
      <c r="AR152" s="102">
        <f t="shared" si="112"/>
        <v>8.3533431990552529</v>
      </c>
      <c r="AS152" s="102">
        <f t="shared" si="112"/>
        <v>8.3712843227364324</v>
      </c>
      <c r="AT152" s="102">
        <f t="shared" si="112"/>
        <v>8.4504006907331153</v>
      </c>
      <c r="AU152" s="102">
        <f t="shared" si="113"/>
        <v>8.7263611810706241</v>
      </c>
    </row>
    <row r="153" spans="1:47" ht="12.95" customHeight="1">
      <c r="A153" s="24" t="s">
        <v>131</v>
      </c>
      <c r="B153" s="22"/>
      <c r="C153" s="31">
        <v>42359.603000000003</v>
      </c>
      <c r="D153" s="31">
        <v>6.0000000000000001E-3</v>
      </c>
      <c r="E153" s="1">
        <f t="shared" si="96"/>
        <v>2137.9853118113592</v>
      </c>
      <c r="F153" s="1">
        <f t="shared" si="91"/>
        <v>2138</v>
      </c>
      <c r="G153" s="1">
        <f t="shared" si="97"/>
        <v>-1.0217999995802529E-2</v>
      </c>
      <c r="I153" s="1">
        <f>G153</f>
        <v>-1.0217999995802529E-2</v>
      </c>
      <c r="N153" s="2"/>
      <c r="O153" s="2"/>
      <c r="P153" s="2"/>
      <c r="Q153" s="5">
        <f t="shared" si="114"/>
        <v>27341.103000000003</v>
      </c>
      <c r="R153" s="1">
        <f>+(P153-G153)^2</f>
        <v>1.0440752391422048E-4</v>
      </c>
      <c r="S153" s="100">
        <f>S$15</f>
        <v>0.1</v>
      </c>
      <c r="T153" s="1">
        <f t="shared" si="98"/>
        <v>1.0440752391422048E-5</v>
      </c>
      <c r="U153" s="5"/>
      <c r="W153" s="1">
        <f>AB153</f>
        <v>-2.7206915315886999E-2</v>
      </c>
      <c r="Z153" s="7">
        <f t="shared" si="99"/>
        <v>2138</v>
      </c>
      <c r="AA153" s="102">
        <f t="shared" si="100"/>
        <v>-8.2547390961481767E-3</v>
      </c>
      <c r="AB153" s="102">
        <f t="shared" si="101"/>
        <v>-2.7206915315886999E-2</v>
      </c>
      <c r="AC153" s="102">
        <f t="shared" si="102"/>
        <v>-1.0217999995802529E-2</v>
      </c>
      <c r="AD153" s="102">
        <f t="shared" si="103"/>
        <v>-1.9632608996543524E-3</v>
      </c>
      <c r="AE153" s="102">
        <f t="shared" si="104"/>
        <v>3.8543933601116174E-7</v>
      </c>
      <c r="AF153" s="7">
        <f t="shared" si="105"/>
        <v>-1.0217999995802529E-2</v>
      </c>
      <c r="AG153" s="103"/>
      <c r="AH153" s="7">
        <f t="shared" si="106"/>
        <v>1.698891532008447E-2</v>
      </c>
      <c r="AI153" s="7">
        <f t="shared" si="107"/>
        <v>1.0262599615320109</v>
      </c>
      <c r="AJ153" s="7">
        <f t="shared" si="108"/>
        <v>0.94539075920070292</v>
      </c>
      <c r="AK153" s="7">
        <f t="shared" si="109"/>
        <v>-0.42836837574316722</v>
      </c>
      <c r="AL153" s="7">
        <f t="shared" si="110"/>
        <v>1.632021996729264</v>
      </c>
      <c r="AM153" s="7">
        <f t="shared" si="111"/>
        <v>1.0631795112538653</v>
      </c>
      <c r="AN153" s="102">
        <f t="shared" si="112"/>
        <v>8.3521446252522544</v>
      </c>
      <c r="AO153" s="102">
        <f t="shared" si="112"/>
        <v>8.3521775687935982</v>
      </c>
      <c r="AP153" s="102">
        <f t="shared" si="112"/>
        <v>8.3523381853693479</v>
      </c>
      <c r="AQ153" s="102">
        <f t="shared" si="112"/>
        <v>8.3531205951752217</v>
      </c>
      <c r="AR153" s="102">
        <f t="shared" si="112"/>
        <v>8.3569160023256863</v>
      </c>
      <c r="AS153" s="102">
        <f t="shared" si="112"/>
        <v>8.3749684498418873</v>
      </c>
      <c r="AT153" s="102">
        <f t="shared" si="112"/>
        <v>8.4541066019959441</v>
      </c>
      <c r="AU153" s="102">
        <f t="shared" si="113"/>
        <v>8.7291495284249674</v>
      </c>
    </row>
    <row r="154" spans="1:47" ht="12.95" customHeight="1">
      <c r="A154" s="59" t="s">
        <v>584</v>
      </c>
      <c r="B154" s="59" t="s">
        <v>127</v>
      </c>
      <c r="C154" s="34">
        <v>42375.633000000002</v>
      </c>
      <c r="D154" s="34" t="s">
        <v>149</v>
      </c>
      <c r="E154" s="32">
        <f t="shared" si="96"/>
        <v>2161.0281444554184</v>
      </c>
      <c r="F154" s="1">
        <f t="shared" si="91"/>
        <v>2161</v>
      </c>
      <c r="G154" s="1">
        <f t="shared" si="97"/>
        <v>1.9578999999794178E-2</v>
      </c>
      <c r="H154" s="1">
        <f t="shared" ref="H154:H169" si="115">G154</f>
        <v>1.9578999999794178E-2</v>
      </c>
      <c r="N154" s="2"/>
      <c r="O154" s="2"/>
      <c r="P154" s="2"/>
      <c r="Q154" s="5">
        <f t="shared" si="114"/>
        <v>27357.133000000002</v>
      </c>
      <c r="R154" s="1">
        <f t="shared" ref="R154:R169" si="116">+(P154-I154)^2</f>
        <v>0</v>
      </c>
      <c r="S154" s="100">
        <f t="shared" ref="S154:S169" si="117">S$14</f>
        <v>0.2</v>
      </c>
      <c r="T154" s="1">
        <f t="shared" si="98"/>
        <v>0</v>
      </c>
      <c r="U154" s="5"/>
      <c r="V154" s="1">
        <f t="shared" ref="V154:V169" si="118">AB154</f>
        <v>2.6511553683877045E-3</v>
      </c>
      <c r="Z154" s="7">
        <f t="shared" si="99"/>
        <v>2161</v>
      </c>
      <c r="AA154" s="102">
        <f t="shared" si="100"/>
        <v>-8.2978589585192553E-3</v>
      </c>
      <c r="AB154" s="102">
        <f t="shared" si="101"/>
        <v>2.6511553683877045E-3</v>
      </c>
      <c r="AC154" s="102">
        <f t="shared" si="102"/>
        <v>1.9578999999794178E-2</v>
      </c>
      <c r="AD154" s="102">
        <f t="shared" si="103"/>
        <v>2.7876858958313433E-2</v>
      </c>
      <c r="AE154" s="102">
        <f t="shared" si="104"/>
        <v>1.5542385307633998E-4</v>
      </c>
      <c r="AF154" s="7">
        <f t="shared" si="105"/>
        <v>1.9578999999794178E-2</v>
      </c>
      <c r="AG154" s="103"/>
      <c r="AH154" s="7">
        <f t="shared" si="106"/>
        <v>1.6927844631406473E-2</v>
      </c>
      <c r="AI154" s="7">
        <f t="shared" si="107"/>
        <v>1.0279699950488657</v>
      </c>
      <c r="AJ154" s="7">
        <f t="shared" si="108"/>
        <v>0.94408192623190668</v>
      </c>
      <c r="AK154" s="7">
        <f t="shared" si="109"/>
        <v>-0.4282601198961542</v>
      </c>
      <c r="AL154" s="7">
        <f t="shared" si="110"/>
        <v>1.6360144654694286</v>
      </c>
      <c r="AM154" s="7">
        <f t="shared" si="111"/>
        <v>1.0674412410544707</v>
      </c>
      <c r="AN154" s="102">
        <f t="shared" si="112"/>
        <v>8.3556555159724937</v>
      </c>
      <c r="AO154" s="102">
        <f t="shared" si="112"/>
        <v>8.355689526688904</v>
      </c>
      <c r="AP154" s="102">
        <f t="shared" si="112"/>
        <v>8.355854283174363</v>
      </c>
      <c r="AQ154" s="102">
        <f t="shared" si="112"/>
        <v>8.3566517059876357</v>
      </c>
      <c r="AR154" s="102">
        <f t="shared" si="112"/>
        <v>8.3604950156095423</v>
      </c>
      <c r="AS154" s="102">
        <f t="shared" si="112"/>
        <v>8.378657962287269</v>
      </c>
      <c r="AT154" s="102">
        <f t="shared" si="112"/>
        <v>8.4578146516833996</v>
      </c>
      <c r="AU154" s="102">
        <f t="shared" si="113"/>
        <v>8.7319378757793107</v>
      </c>
    </row>
    <row r="155" spans="1:47" ht="12.95" customHeight="1">
      <c r="A155" s="59" t="s">
        <v>584</v>
      </c>
      <c r="B155" s="59" t="s">
        <v>127</v>
      </c>
      <c r="C155" s="34">
        <v>42391.61</v>
      </c>
      <c r="D155" s="34" t="s">
        <v>149</v>
      </c>
      <c r="E155" s="32">
        <f t="shared" si="96"/>
        <v>2183.9947905660943</v>
      </c>
      <c r="F155" s="1">
        <f t="shared" si="91"/>
        <v>2184</v>
      </c>
      <c r="G155" s="1">
        <f t="shared" si="97"/>
        <v>-3.6239999972167425E-3</v>
      </c>
      <c r="H155" s="1">
        <f t="shared" si="115"/>
        <v>-3.6239999972167425E-3</v>
      </c>
      <c r="N155" s="2"/>
      <c r="O155" s="2"/>
      <c r="P155" s="2"/>
      <c r="Q155" s="5">
        <f t="shared" si="114"/>
        <v>27373.11</v>
      </c>
      <c r="R155" s="1">
        <f t="shared" si="116"/>
        <v>0</v>
      </c>
      <c r="S155" s="100">
        <f t="shared" si="117"/>
        <v>0.2</v>
      </c>
      <c r="T155" s="1">
        <f t="shared" si="98"/>
        <v>0</v>
      </c>
      <c r="U155" s="5"/>
      <c r="V155" s="1">
        <f t="shared" si="118"/>
        <v>-2.0490462748021427E-2</v>
      </c>
      <c r="Z155" s="7">
        <f t="shared" si="99"/>
        <v>2184</v>
      </c>
      <c r="AA155" s="102">
        <f t="shared" si="100"/>
        <v>-8.341257138157792E-3</v>
      </c>
      <c r="AB155" s="102">
        <f t="shared" si="101"/>
        <v>-2.0490462748021427E-2</v>
      </c>
      <c r="AC155" s="102">
        <f t="shared" si="102"/>
        <v>-3.6239999972167425E-3</v>
      </c>
      <c r="AD155" s="102">
        <f t="shared" si="103"/>
        <v>4.7172571409410495E-3</v>
      </c>
      <c r="AE155" s="102">
        <f t="shared" si="104"/>
        <v>4.450502986751865E-6</v>
      </c>
      <c r="AF155" s="7">
        <f t="shared" si="105"/>
        <v>-3.6239999972167425E-3</v>
      </c>
      <c r="AG155" s="103"/>
      <c r="AH155" s="7">
        <f t="shared" si="106"/>
        <v>1.6866462750804685E-2</v>
      </c>
      <c r="AI155" s="7">
        <f t="shared" si="107"/>
        <v>1.0296852930237941</v>
      </c>
      <c r="AJ155" s="7">
        <f t="shared" si="108"/>
        <v>0.94275359702776318</v>
      </c>
      <c r="AK155" s="7">
        <f t="shared" si="109"/>
        <v>-0.42814464179129164</v>
      </c>
      <c r="AL155" s="7">
        <f t="shared" si="110"/>
        <v>1.6400202715040419</v>
      </c>
      <c r="AM155" s="7">
        <f t="shared" si="111"/>
        <v>1.0717355002534303</v>
      </c>
      <c r="AN155" s="102">
        <f t="shared" si="112"/>
        <v>8.3591722711917082</v>
      </c>
      <c r="AO155" s="102">
        <f t="shared" si="112"/>
        <v>8.3592073746817803</v>
      </c>
      <c r="AP155" s="102">
        <f t="shared" si="112"/>
        <v>8.3593763418104601</v>
      </c>
      <c r="AQ155" s="102">
        <f t="shared" si="112"/>
        <v>8.3601889273871297</v>
      </c>
      <c r="AR155" s="102">
        <f t="shared" si="112"/>
        <v>8.3640802490689623</v>
      </c>
      <c r="AS155" s="102">
        <f t="shared" si="112"/>
        <v>8.3823528543446155</v>
      </c>
      <c r="AT155" s="102">
        <f t="shared" si="112"/>
        <v>8.4615248326449137</v>
      </c>
      <c r="AU155" s="102">
        <f t="shared" si="113"/>
        <v>8.734726223133654</v>
      </c>
    </row>
    <row r="156" spans="1:47" ht="12.95" customHeight="1">
      <c r="A156" s="59" t="s">
        <v>599</v>
      </c>
      <c r="B156" s="59" t="s">
        <v>127</v>
      </c>
      <c r="C156" s="34">
        <v>42472.305</v>
      </c>
      <c r="D156" s="34" t="s">
        <v>149</v>
      </c>
      <c r="E156" s="32">
        <f t="shared" si="96"/>
        <v>2299.9923813466607</v>
      </c>
      <c r="F156" s="1">
        <f t="shared" si="91"/>
        <v>2300</v>
      </c>
      <c r="G156" s="1">
        <f t="shared" si="97"/>
        <v>-5.2999999970779754E-3</v>
      </c>
      <c r="H156" s="1">
        <f t="shared" si="115"/>
        <v>-5.2999999970779754E-3</v>
      </c>
      <c r="N156" s="2"/>
      <c r="O156" s="2"/>
      <c r="P156" s="2"/>
      <c r="Q156" s="5">
        <f t="shared" si="114"/>
        <v>27453.805</v>
      </c>
      <c r="R156" s="1">
        <f t="shared" si="116"/>
        <v>0</v>
      </c>
      <c r="S156" s="100">
        <f t="shared" si="117"/>
        <v>0.2</v>
      </c>
      <c r="T156" s="1">
        <f t="shared" si="98"/>
        <v>0</v>
      </c>
      <c r="U156" s="5"/>
      <c r="V156" s="1">
        <f t="shared" si="118"/>
        <v>-2.1852120451098783E-2</v>
      </c>
      <c r="Z156" s="7">
        <f t="shared" si="99"/>
        <v>2300</v>
      </c>
      <c r="AA156" s="102">
        <f t="shared" si="100"/>
        <v>-8.5643980178351543E-3</v>
      </c>
      <c r="AB156" s="102">
        <f t="shared" si="101"/>
        <v>-2.1852120451098783E-2</v>
      </c>
      <c r="AC156" s="102">
        <f t="shared" si="102"/>
        <v>-5.2999999970779754E-3</v>
      </c>
      <c r="AD156" s="102">
        <f t="shared" si="103"/>
        <v>3.2643980207571789E-3</v>
      </c>
      <c r="AE156" s="102">
        <f t="shared" si="104"/>
        <v>2.1312588875846775E-6</v>
      </c>
      <c r="AF156" s="7">
        <f t="shared" si="105"/>
        <v>-5.2999999970779754E-3</v>
      </c>
      <c r="AG156" s="103"/>
      <c r="AH156" s="7">
        <f t="shared" si="106"/>
        <v>1.6552120454020807E-2</v>
      </c>
      <c r="AI156" s="7">
        <f t="shared" si="107"/>
        <v>1.0384163961011816</v>
      </c>
      <c r="AJ156" s="7">
        <f t="shared" si="108"/>
        <v>0.93575162786789123</v>
      </c>
      <c r="AK156" s="7">
        <f t="shared" si="109"/>
        <v>-0.42744968291846824</v>
      </c>
      <c r="AL156" s="7">
        <f t="shared" si="110"/>
        <v>1.66042900907755</v>
      </c>
      <c r="AM156" s="7">
        <f t="shared" si="111"/>
        <v>1.0939039929469108</v>
      </c>
      <c r="AN156" s="102">
        <f t="shared" si="112"/>
        <v>8.3769989769572586</v>
      </c>
      <c r="AO156" s="102">
        <f t="shared" si="112"/>
        <v>8.3770399937474096</v>
      </c>
      <c r="AP156" s="102">
        <f t="shared" si="112"/>
        <v>8.3772312847305361</v>
      </c>
      <c r="AQ156" s="102">
        <f t="shared" si="112"/>
        <v>8.3781225767278666</v>
      </c>
      <c r="AR156" s="102">
        <f t="shared" si="112"/>
        <v>8.3822574415038726</v>
      </c>
      <c r="AS156" s="102">
        <f t="shared" si="112"/>
        <v>8.4010697323029415</v>
      </c>
      <c r="AT156" s="102">
        <f t="shared" si="112"/>
        <v>8.4802692734020386</v>
      </c>
      <c r="AU156" s="102">
        <f t="shared" si="113"/>
        <v>8.7487891923990357</v>
      </c>
    </row>
    <row r="157" spans="1:47" ht="12.95" customHeight="1">
      <c r="A157" s="59" t="s">
        <v>599</v>
      </c>
      <c r="B157" s="59" t="s">
        <v>127</v>
      </c>
      <c r="C157" s="34">
        <v>42472.307999999997</v>
      </c>
      <c r="D157" s="34" t="s">
        <v>149</v>
      </c>
      <c r="E157" s="32">
        <f t="shared" si="96"/>
        <v>2299.9966937919426</v>
      </c>
      <c r="F157" s="1">
        <f t="shared" si="91"/>
        <v>2300</v>
      </c>
      <c r="G157" s="1">
        <f t="shared" si="97"/>
        <v>-2.3000000001047738E-3</v>
      </c>
      <c r="H157" s="1">
        <f t="shared" si="115"/>
        <v>-2.3000000001047738E-3</v>
      </c>
      <c r="N157" s="2"/>
      <c r="O157" s="2"/>
      <c r="P157" s="2"/>
      <c r="Q157" s="5">
        <f t="shared" si="114"/>
        <v>27453.807999999997</v>
      </c>
      <c r="R157" s="1">
        <f t="shared" si="116"/>
        <v>0</v>
      </c>
      <c r="S157" s="100">
        <f t="shared" si="117"/>
        <v>0.2</v>
      </c>
      <c r="T157" s="1">
        <f t="shared" si="98"/>
        <v>0</v>
      </c>
      <c r="U157" s="5"/>
      <c r="V157" s="1">
        <f t="shared" si="118"/>
        <v>-1.8852120454125581E-2</v>
      </c>
      <c r="Z157" s="7">
        <f t="shared" si="99"/>
        <v>2300</v>
      </c>
      <c r="AA157" s="102">
        <f t="shared" si="100"/>
        <v>-8.5643980178351543E-3</v>
      </c>
      <c r="AB157" s="102">
        <f t="shared" si="101"/>
        <v>-1.8852120454125581E-2</v>
      </c>
      <c r="AC157" s="102">
        <f t="shared" si="102"/>
        <v>-2.3000000001047738E-3</v>
      </c>
      <c r="AD157" s="102">
        <f t="shared" si="103"/>
        <v>6.2643980177303805E-3</v>
      </c>
      <c r="AE157" s="102">
        <f t="shared" si="104"/>
        <v>7.8485365049088653E-6</v>
      </c>
      <c r="AF157" s="7">
        <f t="shared" si="105"/>
        <v>-2.3000000001047738E-3</v>
      </c>
      <c r="AG157" s="103"/>
      <c r="AH157" s="7">
        <f t="shared" si="106"/>
        <v>1.6552120454020807E-2</v>
      </c>
      <c r="AI157" s="7">
        <f t="shared" si="107"/>
        <v>1.0384163961011816</v>
      </c>
      <c r="AJ157" s="7">
        <f t="shared" si="108"/>
        <v>0.93575162786789123</v>
      </c>
      <c r="AK157" s="7">
        <f t="shared" si="109"/>
        <v>-0.42744968291846824</v>
      </c>
      <c r="AL157" s="7">
        <f t="shared" si="110"/>
        <v>1.66042900907755</v>
      </c>
      <c r="AM157" s="7">
        <f t="shared" si="111"/>
        <v>1.0939039929469108</v>
      </c>
      <c r="AN157" s="102">
        <f t="shared" si="112"/>
        <v>8.3769989769572586</v>
      </c>
      <c r="AO157" s="102">
        <f t="shared" si="112"/>
        <v>8.3770399937474096</v>
      </c>
      <c r="AP157" s="102">
        <f t="shared" si="112"/>
        <v>8.3772312847305361</v>
      </c>
      <c r="AQ157" s="102">
        <f t="shared" si="112"/>
        <v>8.3781225767278666</v>
      </c>
      <c r="AR157" s="102">
        <f t="shared" si="112"/>
        <v>8.3822574415038726</v>
      </c>
      <c r="AS157" s="102">
        <f t="shared" si="112"/>
        <v>8.4010697323029415</v>
      </c>
      <c r="AT157" s="102">
        <f t="shared" si="112"/>
        <v>8.4802692734020386</v>
      </c>
      <c r="AU157" s="102">
        <f t="shared" si="113"/>
        <v>8.7487891923990357</v>
      </c>
    </row>
    <row r="158" spans="1:47" ht="12.95" customHeight="1">
      <c r="A158" s="59" t="s">
        <v>599</v>
      </c>
      <c r="B158" s="59" t="s">
        <v>127</v>
      </c>
      <c r="C158" s="34">
        <v>42472.309000000001</v>
      </c>
      <c r="D158" s="34" t="s">
        <v>149</v>
      </c>
      <c r="E158" s="32">
        <f t="shared" si="96"/>
        <v>2299.99813127371</v>
      </c>
      <c r="F158" s="1">
        <f t="shared" si="91"/>
        <v>2300</v>
      </c>
      <c r="G158" s="1">
        <f t="shared" si="97"/>
        <v>-1.2999999962630682E-3</v>
      </c>
      <c r="H158" s="1">
        <f t="shared" si="115"/>
        <v>-1.2999999962630682E-3</v>
      </c>
      <c r="N158" s="2"/>
      <c r="O158" s="2"/>
      <c r="P158" s="2"/>
      <c r="Q158" s="5">
        <f t="shared" si="114"/>
        <v>27453.809000000001</v>
      </c>
      <c r="R158" s="1">
        <f t="shared" si="116"/>
        <v>0</v>
      </c>
      <c r="S158" s="100">
        <f t="shared" si="117"/>
        <v>0.2</v>
      </c>
      <c r="T158" s="1">
        <f t="shared" si="98"/>
        <v>0</v>
      </c>
      <c r="U158" s="5"/>
      <c r="V158" s="1">
        <f t="shared" si="118"/>
        <v>-1.7852120450283875E-2</v>
      </c>
      <c r="Z158" s="7">
        <f t="shared" si="99"/>
        <v>2300</v>
      </c>
      <c r="AA158" s="102">
        <f t="shared" si="100"/>
        <v>-8.5643980178351543E-3</v>
      </c>
      <c r="AB158" s="102">
        <f t="shared" si="101"/>
        <v>-1.7852120450283875E-2</v>
      </c>
      <c r="AC158" s="102">
        <f t="shared" si="102"/>
        <v>-1.2999999962630682E-3</v>
      </c>
      <c r="AD158" s="102">
        <f t="shared" si="103"/>
        <v>7.2643980215720862E-3</v>
      </c>
      <c r="AE158" s="102">
        <f t="shared" si="104"/>
        <v>1.0554295723164089E-5</v>
      </c>
      <c r="AF158" s="7">
        <f t="shared" si="105"/>
        <v>-1.2999999962630682E-3</v>
      </c>
      <c r="AG158" s="103"/>
      <c r="AH158" s="7">
        <f t="shared" si="106"/>
        <v>1.6552120454020807E-2</v>
      </c>
      <c r="AI158" s="7">
        <f t="shared" si="107"/>
        <v>1.0384163961011816</v>
      </c>
      <c r="AJ158" s="7">
        <f t="shared" si="108"/>
        <v>0.93575162786789123</v>
      </c>
      <c r="AK158" s="7">
        <f t="shared" si="109"/>
        <v>-0.42744968291846824</v>
      </c>
      <c r="AL158" s="7">
        <f t="shared" si="110"/>
        <v>1.66042900907755</v>
      </c>
      <c r="AM158" s="7">
        <f t="shared" si="111"/>
        <v>1.0939039929469108</v>
      </c>
      <c r="AN158" s="102">
        <f t="shared" si="112"/>
        <v>8.3769989769572586</v>
      </c>
      <c r="AO158" s="102">
        <f t="shared" si="112"/>
        <v>8.3770399937474096</v>
      </c>
      <c r="AP158" s="102">
        <f t="shared" si="112"/>
        <v>8.3772312847305361</v>
      </c>
      <c r="AQ158" s="102">
        <f t="shared" si="112"/>
        <v>8.3781225767278666</v>
      </c>
      <c r="AR158" s="102">
        <f t="shared" si="112"/>
        <v>8.3822574415038726</v>
      </c>
      <c r="AS158" s="102">
        <f t="shared" si="112"/>
        <v>8.4010697323029415</v>
      </c>
      <c r="AT158" s="102">
        <f t="shared" si="112"/>
        <v>8.4802692734020386</v>
      </c>
      <c r="AU158" s="102">
        <f t="shared" si="113"/>
        <v>8.7487891923990357</v>
      </c>
    </row>
    <row r="159" spans="1:47" ht="12.95" customHeight="1">
      <c r="A159" s="59" t="s">
        <v>610</v>
      </c>
      <c r="B159" s="59" t="s">
        <v>127</v>
      </c>
      <c r="C159" s="34">
        <v>42610.743999999999</v>
      </c>
      <c r="D159" s="34" t="s">
        <v>149</v>
      </c>
      <c r="E159" s="32">
        <f t="shared" si="96"/>
        <v>2498.9959189892747</v>
      </c>
      <c r="F159" s="1">
        <f t="shared" si="91"/>
        <v>2499</v>
      </c>
      <c r="G159" s="1">
        <f t="shared" si="97"/>
        <v>-2.8390000006766059E-3</v>
      </c>
      <c r="H159" s="1">
        <f t="shared" si="115"/>
        <v>-2.8390000006766059E-3</v>
      </c>
      <c r="N159" s="2"/>
      <c r="O159" s="2"/>
      <c r="P159" s="2"/>
      <c r="Q159" s="5">
        <f t="shared" si="114"/>
        <v>27592.243999999999</v>
      </c>
      <c r="R159" s="1">
        <f t="shared" si="116"/>
        <v>0</v>
      </c>
      <c r="S159" s="100">
        <f t="shared" si="117"/>
        <v>0.2</v>
      </c>
      <c r="T159" s="1">
        <f t="shared" si="98"/>
        <v>0</v>
      </c>
      <c r="U159" s="5"/>
      <c r="V159" s="1">
        <f t="shared" si="118"/>
        <v>-1.8833170336171191E-2</v>
      </c>
      <c r="Z159" s="7">
        <f t="shared" si="99"/>
        <v>2499</v>
      </c>
      <c r="AA159" s="102">
        <f t="shared" si="100"/>
        <v>-8.9639427560976558E-3</v>
      </c>
      <c r="AB159" s="102">
        <f t="shared" si="101"/>
        <v>-1.8833170336171191E-2</v>
      </c>
      <c r="AC159" s="102">
        <f t="shared" si="102"/>
        <v>-2.8390000006766059E-3</v>
      </c>
      <c r="AD159" s="102">
        <f t="shared" si="103"/>
        <v>6.1249427554210499E-3</v>
      </c>
      <c r="AE159" s="102">
        <f t="shared" si="104"/>
        <v>7.50298475143696E-6</v>
      </c>
      <c r="AF159" s="7">
        <f t="shared" si="105"/>
        <v>-2.8390000006766059E-3</v>
      </c>
      <c r="AG159" s="103"/>
      <c r="AH159" s="7">
        <f t="shared" si="106"/>
        <v>1.5994170335494585E-2</v>
      </c>
      <c r="AI159" s="7">
        <f t="shared" si="107"/>
        <v>1.0537036862812748</v>
      </c>
      <c r="AJ159" s="7">
        <f t="shared" si="108"/>
        <v>0.92251821398629386</v>
      </c>
      <c r="AK159" s="7">
        <f t="shared" si="109"/>
        <v>-0.42579920736927679</v>
      </c>
      <c r="AL159" s="7">
        <f t="shared" si="110"/>
        <v>1.6962583079186766</v>
      </c>
      <c r="AM159" s="7">
        <f t="shared" si="111"/>
        <v>1.1340467449243494</v>
      </c>
      <c r="AN159" s="102">
        <f t="shared" si="112"/>
        <v>8.4079362582118549</v>
      </c>
      <c r="AO159" s="102">
        <f t="shared" si="112"/>
        <v>8.4079890721871351</v>
      </c>
      <c r="AP159" s="102">
        <f t="shared" si="112"/>
        <v>8.4082229381491622</v>
      </c>
      <c r="AQ159" s="102">
        <f t="shared" si="112"/>
        <v>8.4092574617596814</v>
      </c>
      <c r="AR159" s="102">
        <f t="shared" si="112"/>
        <v>8.4138132264409986</v>
      </c>
      <c r="AS159" s="102">
        <f t="shared" si="112"/>
        <v>8.4334948401020107</v>
      </c>
      <c r="AT159" s="102">
        <f t="shared" si="112"/>
        <v>8.5125488567847274</v>
      </c>
      <c r="AU159" s="102">
        <f t="shared" si="113"/>
        <v>8.7729144586387857</v>
      </c>
    </row>
    <row r="160" spans="1:47" ht="12.95" customHeight="1">
      <c r="A160" s="59" t="s">
        <v>610</v>
      </c>
      <c r="B160" s="59" t="s">
        <v>127</v>
      </c>
      <c r="C160" s="34">
        <v>42658.733</v>
      </c>
      <c r="D160" s="34" t="s">
        <v>149</v>
      </c>
      <c r="E160" s="32">
        <f t="shared" si="96"/>
        <v>2567.9792312635022</v>
      </c>
      <c r="F160" s="1">
        <f t="shared" si="91"/>
        <v>2568</v>
      </c>
      <c r="G160" s="1">
        <f t="shared" si="97"/>
        <v>-1.4448000001721084E-2</v>
      </c>
      <c r="H160" s="1">
        <f t="shared" si="115"/>
        <v>-1.4448000001721084E-2</v>
      </c>
      <c r="N160" s="2"/>
      <c r="O160" s="2"/>
      <c r="P160" s="2"/>
      <c r="Q160" s="5">
        <f t="shared" si="114"/>
        <v>27640.233</v>
      </c>
      <c r="R160" s="1">
        <f t="shared" si="116"/>
        <v>0</v>
      </c>
      <c r="S160" s="100">
        <f t="shared" si="117"/>
        <v>0.2</v>
      </c>
      <c r="T160" s="1">
        <f t="shared" si="98"/>
        <v>0</v>
      </c>
      <c r="U160" s="5"/>
      <c r="V160" s="1">
        <f t="shared" si="118"/>
        <v>-3.0243142195490996E-2</v>
      </c>
      <c r="Z160" s="7">
        <f t="shared" si="99"/>
        <v>2568</v>
      </c>
      <c r="AA160" s="102">
        <f t="shared" si="100"/>
        <v>-9.1074718274189725E-3</v>
      </c>
      <c r="AB160" s="102">
        <f t="shared" si="101"/>
        <v>-3.0243142195490996E-2</v>
      </c>
      <c r="AC160" s="102">
        <f t="shared" si="102"/>
        <v>-1.4448000001721084E-2</v>
      </c>
      <c r="AD160" s="102">
        <f t="shared" si="103"/>
        <v>-5.3405281743021116E-3</v>
      </c>
      <c r="AE160" s="102">
        <f t="shared" si="104"/>
        <v>5.7042482361029293E-6</v>
      </c>
      <c r="AF160" s="7">
        <f t="shared" si="105"/>
        <v>-1.4448000001721084E-2</v>
      </c>
      <c r="AG160" s="103"/>
      <c r="AH160" s="7">
        <f t="shared" si="106"/>
        <v>1.5795142193769911E-2</v>
      </c>
      <c r="AI160" s="7">
        <f t="shared" si="107"/>
        <v>1.0590944393418762</v>
      </c>
      <c r="AJ160" s="7">
        <f t="shared" si="108"/>
        <v>0.91755395844714516</v>
      </c>
      <c r="AK160" s="7">
        <f t="shared" si="109"/>
        <v>-0.42508457764940294</v>
      </c>
      <c r="AL160" s="7">
        <f t="shared" si="110"/>
        <v>1.7089290886577817</v>
      </c>
      <c r="AM160" s="7">
        <f t="shared" si="111"/>
        <v>1.1486348454913975</v>
      </c>
      <c r="AN160" s="102">
        <f t="shared" si="112"/>
        <v>8.418769807551465</v>
      </c>
      <c r="AO160" s="102">
        <f t="shared" si="112"/>
        <v>8.4188272272964557</v>
      </c>
      <c r="AP160" s="102">
        <f t="shared" si="112"/>
        <v>8.4190771227424648</v>
      </c>
      <c r="AQ160" s="102">
        <f t="shared" si="112"/>
        <v>8.4201635433978357</v>
      </c>
      <c r="AR160" s="102">
        <f t="shared" si="112"/>
        <v>8.4248653470624504</v>
      </c>
      <c r="AS160" s="102">
        <f t="shared" si="112"/>
        <v>8.4448302251029368</v>
      </c>
      <c r="AT160" s="102">
        <f t="shared" si="112"/>
        <v>8.5237768988146154</v>
      </c>
      <c r="AU160" s="102">
        <f t="shared" si="113"/>
        <v>8.7812795007018138</v>
      </c>
    </row>
    <row r="161" spans="1:48" ht="12.95" customHeight="1">
      <c r="A161" s="59" t="s">
        <v>610</v>
      </c>
      <c r="B161" s="59" t="s">
        <v>127</v>
      </c>
      <c r="C161" s="34">
        <v>42683.781000000003</v>
      </c>
      <c r="D161" s="34" t="s">
        <v>149</v>
      </c>
      <c r="E161" s="32">
        <f t="shared" si="96"/>
        <v>2603.9852744368332</v>
      </c>
      <c r="F161" s="1">
        <f t="shared" si="91"/>
        <v>2604</v>
      </c>
      <c r="G161" s="1">
        <f t="shared" si="97"/>
        <v>-1.0243999997328501E-2</v>
      </c>
      <c r="H161" s="1">
        <f t="shared" si="115"/>
        <v>-1.0243999997328501E-2</v>
      </c>
      <c r="N161" s="2"/>
      <c r="O161" s="2"/>
      <c r="P161" s="2"/>
      <c r="Q161" s="5">
        <f t="shared" si="114"/>
        <v>27665.281000000003</v>
      </c>
      <c r="R161" s="1">
        <f t="shared" si="116"/>
        <v>0</v>
      </c>
      <c r="S161" s="100">
        <f t="shared" si="117"/>
        <v>0.2</v>
      </c>
      <c r="T161" s="1">
        <f t="shared" si="98"/>
        <v>0</v>
      </c>
      <c r="U161" s="5"/>
      <c r="V161" s="1">
        <f t="shared" si="118"/>
        <v>-2.5934154865160337E-2</v>
      </c>
      <c r="Z161" s="7">
        <f t="shared" si="99"/>
        <v>2604</v>
      </c>
      <c r="AA161" s="102">
        <f t="shared" si="100"/>
        <v>-9.1833856627487262E-3</v>
      </c>
      <c r="AB161" s="102">
        <f t="shared" si="101"/>
        <v>-2.5934154865160337E-2</v>
      </c>
      <c r="AC161" s="102">
        <f t="shared" si="102"/>
        <v>-1.0243999997328501E-2</v>
      </c>
      <c r="AD161" s="102">
        <f t="shared" si="103"/>
        <v>-1.060614334579775E-3</v>
      </c>
      <c r="AE161" s="102">
        <f t="shared" si="104"/>
        <v>2.249805533432198E-7</v>
      </c>
      <c r="AF161" s="7">
        <f t="shared" si="105"/>
        <v>-1.0243999997328501E-2</v>
      </c>
      <c r="AG161" s="103"/>
      <c r="AH161" s="7">
        <f t="shared" si="106"/>
        <v>1.5690154867831835E-2</v>
      </c>
      <c r="AI161" s="7">
        <f t="shared" si="107"/>
        <v>1.0619252230652858</v>
      </c>
      <c r="AJ161" s="7">
        <f t="shared" si="108"/>
        <v>0.91488453760837807</v>
      </c>
      <c r="AK161" s="7">
        <f t="shared" si="109"/>
        <v>-0.42468143079821202</v>
      </c>
      <c r="AL161" s="7">
        <f t="shared" si="110"/>
        <v>1.7155915656786329</v>
      </c>
      <c r="AM161" s="7">
        <f t="shared" si="111"/>
        <v>1.1563908998080334</v>
      </c>
      <c r="AN161" s="102">
        <f t="shared" si="112"/>
        <v>8.4244441554122762</v>
      </c>
      <c r="AO161" s="102">
        <f t="shared" si="112"/>
        <v>8.4245040874665378</v>
      </c>
      <c r="AP161" s="102">
        <f t="shared" si="112"/>
        <v>8.4247626039672081</v>
      </c>
      <c r="AQ161" s="102">
        <f t="shared" si="112"/>
        <v>8.4258765225715369</v>
      </c>
      <c r="AR161" s="102">
        <f t="shared" si="112"/>
        <v>8.4306544033059811</v>
      </c>
      <c r="AS161" s="102">
        <f t="shared" si="112"/>
        <v>8.4507631240856718</v>
      </c>
      <c r="AT161" s="102">
        <f t="shared" si="112"/>
        <v>8.5296421732761498</v>
      </c>
      <c r="AU161" s="102">
        <f t="shared" si="113"/>
        <v>8.7856438704738284</v>
      </c>
    </row>
    <row r="162" spans="1:48" ht="12.95" customHeight="1">
      <c r="A162" s="59" t="s">
        <v>610</v>
      </c>
      <c r="B162" s="59" t="s">
        <v>127</v>
      </c>
      <c r="C162" s="34">
        <v>42683.781999999999</v>
      </c>
      <c r="D162" s="34" t="s">
        <v>149</v>
      </c>
      <c r="E162" s="32">
        <f t="shared" si="96"/>
        <v>2603.9867119185901</v>
      </c>
      <c r="F162" s="1">
        <f t="shared" si="91"/>
        <v>2604</v>
      </c>
      <c r="G162" s="1">
        <f t="shared" si="97"/>
        <v>-9.2440000007627532E-3</v>
      </c>
      <c r="H162" s="1">
        <f t="shared" si="115"/>
        <v>-9.2440000007627532E-3</v>
      </c>
      <c r="N162" s="2"/>
      <c r="O162" s="2"/>
      <c r="P162" s="2"/>
      <c r="Q162" s="5">
        <f t="shared" si="114"/>
        <v>27665.281999999999</v>
      </c>
      <c r="R162" s="1">
        <f t="shared" si="116"/>
        <v>0</v>
      </c>
      <c r="S162" s="100">
        <f t="shared" si="117"/>
        <v>0.2</v>
      </c>
      <c r="T162" s="1">
        <f t="shared" si="98"/>
        <v>0</v>
      </c>
      <c r="U162" s="5"/>
      <c r="V162" s="1">
        <f t="shared" si="118"/>
        <v>-2.4934154868594589E-2</v>
      </c>
      <c r="Z162" s="7">
        <f t="shared" si="99"/>
        <v>2604</v>
      </c>
      <c r="AA162" s="102">
        <f t="shared" si="100"/>
        <v>-9.1833856627487262E-3</v>
      </c>
      <c r="AB162" s="102">
        <f t="shared" si="101"/>
        <v>-2.4934154868594589E-2</v>
      </c>
      <c r="AC162" s="102">
        <f t="shared" si="102"/>
        <v>-9.2440000007627532E-3</v>
      </c>
      <c r="AD162" s="102">
        <f t="shared" si="103"/>
        <v>-6.0614338014026992E-5</v>
      </c>
      <c r="AE162" s="102">
        <f t="shared" si="104"/>
        <v>7.3481959457574362E-10</v>
      </c>
      <c r="AF162" s="7">
        <f t="shared" si="105"/>
        <v>-9.2440000007627532E-3</v>
      </c>
      <c r="AG162" s="103"/>
      <c r="AH162" s="7">
        <f t="shared" si="106"/>
        <v>1.5690154867831835E-2</v>
      </c>
      <c r="AI162" s="7">
        <f t="shared" si="107"/>
        <v>1.0619252230652858</v>
      </c>
      <c r="AJ162" s="7">
        <f t="shared" si="108"/>
        <v>0.91488453760837807</v>
      </c>
      <c r="AK162" s="7">
        <f t="shared" si="109"/>
        <v>-0.42468143079821202</v>
      </c>
      <c r="AL162" s="7">
        <f t="shared" si="110"/>
        <v>1.7155915656786329</v>
      </c>
      <c r="AM162" s="7">
        <f t="shared" si="111"/>
        <v>1.1563908998080334</v>
      </c>
      <c r="AN162" s="102">
        <f t="shared" si="112"/>
        <v>8.4244441554122762</v>
      </c>
      <c r="AO162" s="102">
        <f t="shared" si="112"/>
        <v>8.4245040874665378</v>
      </c>
      <c r="AP162" s="102">
        <f t="shared" si="112"/>
        <v>8.4247626039672081</v>
      </c>
      <c r="AQ162" s="102">
        <f t="shared" si="112"/>
        <v>8.4258765225715369</v>
      </c>
      <c r="AR162" s="102">
        <f t="shared" si="112"/>
        <v>8.4306544033059811</v>
      </c>
      <c r="AS162" s="102">
        <f t="shared" si="112"/>
        <v>8.4507631240856718</v>
      </c>
      <c r="AT162" s="102">
        <f t="shared" si="112"/>
        <v>8.5296421732761498</v>
      </c>
      <c r="AU162" s="102">
        <f t="shared" si="113"/>
        <v>8.7856438704738284</v>
      </c>
    </row>
    <row r="163" spans="1:48" ht="12.95" customHeight="1">
      <c r="A163" s="59" t="s">
        <v>610</v>
      </c>
      <c r="B163" s="59" t="s">
        <v>127</v>
      </c>
      <c r="C163" s="34">
        <v>42688.659</v>
      </c>
      <c r="D163" s="34" t="s">
        <v>149</v>
      </c>
      <c r="E163" s="32">
        <f t="shared" si="96"/>
        <v>2610.9973104716219</v>
      </c>
      <c r="F163" s="1">
        <f t="shared" si="91"/>
        <v>2611</v>
      </c>
      <c r="G163" s="1">
        <f t="shared" si="97"/>
        <v>-1.8710000003920868E-3</v>
      </c>
      <c r="H163" s="1">
        <f t="shared" si="115"/>
        <v>-1.8710000003920868E-3</v>
      </c>
      <c r="N163" s="2"/>
      <c r="O163" s="2"/>
      <c r="P163" s="2"/>
      <c r="Q163" s="5">
        <f t="shared" si="114"/>
        <v>27670.159</v>
      </c>
      <c r="R163" s="1">
        <f t="shared" si="116"/>
        <v>0</v>
      </c>
      <c r="S163" s="100">
        <f t="shared" si="117"/>
        <v>0.2</v>
      </c>
      <c r="T163" s="1">
        <f t="shared" si="98"/>
        <v>0</v>
      </c>
      <c r="U163" s="5"/>
      <c r="V163" s="1">
        <f t="shared" si="118"/>
        <v>-1.7540649130458313E-2</v>
      </c>
      <c r="Z163" s="7">
        <f t="shared" si="99"/>
        <v>2611</v>
      </c>
      <c r="AA163" s="102">
        <f t="shared" si="100"/>
        <v>-9.1982288689762826E-3</v>
      </c>
      <c r="AB163" s="102">
        <f t="shared" si="101"/>
        <v>-1.7540649130458313E-2</v>
      </c>
      <c r="AC163" s="102">
        <f t="shared" si="102"/>
        <v>-1.8710000003920868E-3</v>
      </c>
      <c r="AD163" s="102">
        <f t="shared" si="103"/>
        <v>7.3272288685841958E-3</v>
      </c>
      <c r="AE163" s="102">
        <f t="shared" si="104"/>
        <v>1.0737656578522727E-5</v>
      </c>
      <c r="AF163" s="7">
        <f t="shared" si="105"/>
        <v>-1.8710000003920868E-3</v>
      </c>
      <c r="AG163" s="103"/>
      <c r="AH163" s="7">
        <f t="shared" si="106"/>
        <v>1.5669649130066226E-2</v>
      </c>
      <c r="AI163" s="7">
        <f t="shared" si="107"/>
        <v>1.0624770966736399</v>
      </c>
      <c r="AJ163" s="7">
        <f t="shared" si="108"/>
        <v>0.91435908676152544</v>
      </c>
      <c r="AK163" s="7">
        <f t="shared" si="109"/>
        <v>-0.42460059268415373</v>
      </c>
      <c r="AL163" s="7">
        <f t="shared" si="110"/>
        <v>1.7168911893970626</v>
      </c>
      <c r="AM163" s="7">
        <f t="shared" si="111"/>
        <v>1.1579108083501508</v>
      </c>
      <c r="AN163" s="102">
        <f t="shared" si="112"/>
        <v>8.4255492657167625</v>
      </c>
      <c r="AO163" s="102">
        <f t="shared" si="112"/>
        <v>8.4256096950822386</v>
      </c>
      <c r="AP163" s="102">
        <f t="shared" si="112"/>
        <v>8.4258699083477886</v>
      </c>
      <c r="AQ163" s="102">
        <f t="shared" si="112"/>
        <v>8.4269892061702976</v>
      </c>
      <c r="AR163" s="102">
        <f t="shared" si="112"/>
        <v>8.4317818661952515</v>
      </c>
      <c r="AS163" s="102">
        <f t="shared" si="112"/>
        <v>8.45191823528633</v>
      </c>
      <c r="AT163" s="102">
        <f t="shared" si="112"/>
        <v>8.5307832104644916</v>
      </c>
      <c r="AU163" s="102">
        <f t="shared" si="113"/>
        <v>8.7864924979294976</v>
      </c>
    </row>
    <row r="164" spans="1:48" ht="12.95" customHeight="1">
      <c r="A164" s="59" t="s">
        <v>443</v>
      </c>
      <c r="B164" s="59" t="s">
        <v>127</v>
      </c>
      <c r="C164" s="34">
        <v>42712.288999999997</v>
      </c>
      <c r="D164" s="34" t="s">
        <v>149</v>
      </c>
      <c r="E164" s="32">
        <f t="shared" si="96"/>
        <v>2644.9650045065</v>
      </c>
      <c r="F164" s="1">
        <f t="shared" si="91"/>
        <v>2645</v>
      </c>
      <c r="G164" s="1">
        <f t="shared" si="97"/>
        <v>-2.4345000005268957E-2</v>
      </c>
      <c r="H164" s="1">
        <f t="shared" si="115"/>
        <v>-2.4345000005268957E-2</v>
      </c>
      <c r="N164" s="2"/>
      <c r="O164" s="2"/>
      <c r="P164" s="2"/>
      <c r="Q164" s="5">
        <f t="shared" si="114"/>
        <v>27693.788999999997</v>
      </c>
      <c r="R164" s="1">
        <f t="shared" si="116"/>
        <v>0</v>
      </c>
      <c r="S164" s="100">
        <f t="shared" si="117"/>
        <v>0.2</v>
      </c>
      <c r="T164" s="1">
        <f t="shared" si="98"/>
        <v>0</v>
      </c>
      <c r="U164" s="5"/>
      <c r="V164" s="1">
        <f t="shared" si="118"/>
        <v>-3.9914625181645555E-2</v>
      </c>
      <c r="Z164" s="7">
        <f t="shared" si="99"/>
        <v>2645</v>
      </c>
      <c r="AA164" s="102">
        <f t="shared" si="100"/>
        <v>-9.2707057830516363E-3</v>
      </c>
      <c r="AB164" s="102">
        <f t="shared" si="101"/>
        <v>-3.9914625181645555E-2</v>
      </c>
      <c r="AC164" s="102">
        <f t="shared" si="102"/>
        <v>-2.4345000005268957E-2</v>
      </c>
      <c r="AD164" s="102">
        <f t="shared" si="103"/>
        <v>-1.5074294222217321E-2</v>
      </c>
      <c r="AE164" s="102">
        <f t="shared" si="104"/>
        <v>4.5446869259594906E-5</v>
      </c>
      <c r="AF164" s="7">
        <f t="shared" si="105"/>
        <v>-2.4345000005268957E-2</v>
      </c>
      <c r="AG164" s="103"/>
      <c r="AH164" s="7">
        <f t="shared" si="106"/>
        <v>1.5569625176376599E-2</v>
      </c>
      <c r="AI164" s="7">
        <f t="shared" si="107"/>
        <v>1.0651642860271682</v>
      </c>
      <c r="AJ164" s="7">
        <f t="shared" si="108"/>
        <v>0.91177702752857515</v>
      </c>
      <c r="AK164" s="7">
        <f t="shared" si="109"/>
        <v>-0.42419649543940291</v>
      </c>
      <c r="AL164" s="7">
        <f t="shared" si="110"/>
        <v>1.7232229273671074</v>
      </c>
      <c r="AM164" s="7">
        <f t="shared" si="111"/>
        <v>1.165348630102029</v>
      </c>
      <c r="AN164" s="102">
        <f t="shared" si="112"/>
        <v>8.4309251437816624</v>
      </c>
      <c r="AO164" s="102">
        <f t="shared" si="112"/>
        <v>8.4309880297506439</v>
      </c>
      <c r="AP164" s="102">
        <f t="shared" si="112"/>
        <v>8.4312565788070017</v>
      </c>
      <c r="AQ164" s="102">
        <f t="shared" si="112"/>
        <v>8.4324021504700557</v>
      </c>
      <c r="AR164" s="102">
        <f t="shared" si="112"/>
        <v>8.4372665198795662</v>
      </c>
      <c r="AS164" s="102">
        <f t="shared" si="112"/>
        <v>8.4575356722390165</v>
      </c>
      <c r="AT164" s="102">
        <f t="shared" si="112"/>
        <v>8.5363280067316705</v>
      </c>
      <c r="AU164" s="102">
        <f t="shared" si="113"/>
        <v>8.7906144027141799</v>
      </c>
    </row>
    <row r="165" spans="1:48" ht="12.95" customHeight="1">
      <c r="A165" s="59" t="s">
        <v>610</v>
      </c>
      <c r="B165" s="59" t="s">
        <v>127</v>
      </c>
      <c r="C165" s="34">
        <v>42722.74</v>
      </c>
      <c r="D165" s="34" t="s">
        <v>149</v>
      </c>
      <c r="E165" s="32">
        <f t="shared" si="96"/>
        <v>2659.9881264006422</v>
      </c>
      <c r="F165" s="1">
        <f t="shared" si="91"/>
        <v>2660</v>
      </c>
      <c r="G165" s="1">
        <f t="shared" si="97"/>
        <v>-8.2600000023376197E-3</v>
      </c>
      <c r="H165" s="1">
        <f t="shared" si="115"/>
        <v>-8.2600000023376197E-3</v>
      </c>
      <c r="N165" s="2"/>
      <c r="O165" s="2"/>
      <c r="P165" s="2"/>
      <c r="Q165" s="5">
        <f t="shared" si="114"/>
        <v>27704.239999999998</v>
      </c>
      <c r="R165" s="1">
        <f t="shared" si="116"/>
        <v>0</v>
      </c>
      <c r="S165" s="100">
        <f t="shared" si="117"/>
        <v>0.2</v>
      </c>
      <c r="T165" s="1">
        <f t="shared" si="98"/>
        <v>0</v>
      </c>
      <c r="U165" s="5"/>
      <c r="V165" s="1">
        <f t="shared" si="118"/>
        <v>-2.3785272782427421E-2</v>
      </c>
      <c r="Z165" s="7">
        <f t="shared" si="99"/>
        <v>2660</v>
      </c>
      <c r="AA165" s="102">
        <f t="shared" si="100"/>
        <v>-9.3028822353725601E-3</v>
      </c>
      <c r="AB165" s="102">
        <f t="shared" si="101"/>
        <v>-2.3785272782427421E-2</v>
      </c>
      <c r="AC165" s="102">
        <f t="shared" si="102"/>
        <v>-8.2600000023376197E-3</v>
      </c>
      <c r="AD165" s="102">
        <f t="shared" si="103"/>
        <v>1.0428822330349405E-3</v>
      </c>
      <c r="AE165" s="102">
        <f t="shared" si="104"/>
        <v>2.175206703959888E-7</v>
      </c>
      <c r="AF165" s="7">
        <f t="shared" si="105"/>
        <v>-8.2600000023376197E-3</v>
      </c>
      <c r="AG165" s="103"/>
      <c r="AH165" s="7">
        <f t="shared" si="106"/>
        <v>1.5525272780089801E-2</v>
      </c>
      <c r="AI165" s="7">
        <f t="shared" si="107"/>
        <v>1.0663533126880758</v>
      </c>
      <c r="AJ165" s="7">
        <f t="shared" si="108"/>
        <v>0.91062204071569508</v>
      </c>
      <c r="AK165" s="7">
        <f t="shared" si="109"/>
        <v>-0.42401213285921474</v>
      </c>
      <c r="AL165" s="7">
        <f t="shared" si="110"/>
        <v>1.7260265439359552</v>
      </c>
      <c r="AM165" s="7">
        <f t="shared" si="111"/>
        <v>1.1686595573901362</v>
      </c>
      <c r="AN165" s="102">
        <f t="shared" ref="AN165:AT180" si="119">$AU165+$AB$7*SIN(AO165)</f>
        <v>8.4333011878062809</v>
      </c>
      <c r="AO165" s="102">
        <f t="shared" si="119"/>
        <v>8.4333651793488666</v>
      </c>
      <c r="AP165" s="102">
        <f t="shared" si="119"/>
        <v>8.4336374555634563</v>
      </c>
      <c r="AQ165" s="102">
        <f t="shared" si="119"/>
        <v>8.4347946942131973</v>
      </c>
      <c r="AR165" s="102">
        <f t="shared" si="119"/>
        <v>8.4396906550274089</v>
      </c>
      <c r="AS165" s="102">
        <f t="shared" si="119"/>
        <v>8.4600175846991945</v>
      </c>
      <c r="AT165" s="102">
        <f t="shared" si="119"/>
        <v>8.5387756152792651</v>
      </c>
      <c r="AU165" s="102">
        <f t="shared" si="113"/>
        <v>8.7924328901191853</v>
      </c>
    </row>
    <row r="166" spans="1:48" ht="12.95" customHeight="1">
      <c r="A166" s="59" t="s">
        <v>610</v>
      </c>
      <c r="B166" s="59" t="s">
        <v>127</v>
      </c>
      <c r="C166" s="34">
        <v>42727.601000000002</v>
      </c>
      <c r="D166" s="34" t="s">
        <v>149</v>
      </c>
      <c r="E166" s="32">
        <f t="shared" si="96"/>
        <v>2666.9757252454883</v>
      </c>
      <c r="F166" s="1">
        <f t="shared" si="91"/>
        <v>2667</v>
      </c>
      <c r="G166" s="1">
        <f t="shared" si="97"/>
        <v>-1.6886999997950625E-2</v>
      </c>
      <c r="H166" s="1">
        <f t="shared" si="115"/>
        <v>-1.6886999997950625E-2</v>
      </c>
      <c r="N166" s="2"/>
      <c r="O166" s="2"/>
      <c r="P166" s="2"/>
      <c r="Q166" s="5">
        <f t="shared" si="114"/>
        <v>27709.101000000002</v>
      </c>
      <c r="R166" s="1">
        <f t="shared" si="116"/>
        <v>0</v>
      </c>
      <c r="S166" s="100">
        <f t="shared" si="117"/>
        <v>0.2</v>
      </c>
      <c r="T166" s="1">
        <f t="shared" si="98"/>
        <v>0</v>
      </c>
      <c r="U166" s="5"/>
      <c r="V166" s="1">
        <f t="shared" si="118"/>
        <v>-3.2391527964220068E-2</v>
      </c>
      <c r="Z166" s="7">
        <f t="shared" si="99"/>
        <v>2667</v>
      </c>
      <c r="AA166" s="102">
        <f t="shared" si="100"/>
        <v>-9.3179401568509249E-3</v>
      </c>
      <c r="AB166" s="102">
        <f t="shared" si="101"/>
        <v>-3.2391527964220068E-2</v>
      </c>
      <c r="AC166" s="102">
        <f t="shared" si="102"/>
        <v>-1.6886999997950625E-2</v>
      </c>
      <c r="AD166" s="102">
        <f t="shared" si="103"/>
        <v>-7.5690598410996998E-3</v>
      </c>
      <c r="AE166" s="102">
        <f t="shared" si="104"/>
        <v>1.1458133375629644E-5</v>
      </c>
      <c r="AF166" s="7">
        <f t="shared" si="105"/>
        <v>-1.6886999997950625E-2</v>
      </c>
      <c r="AG166" s="103"/>
      <c r="AH166" s="7">
        <f t="shared" si="106"/>
        <v>1.5504527966269447E-2</v>
      </c>
      <c r="AI166" s="7">
        <f t="shared" si="107"/>
        <v>1.0669089234205467</v>
      </c>
      <c r="AJ166" s="7">
        <f t="shared" si="108"/>
        <v>0.91007970760569723</v>
      </c>
      <c r="AK166" s="7">
        <f t="shared" si="109"/>
        <v>-0.42392481277132787</v>
      </c>
      <c r="AL166" s="7">
        <f t="shared" si="110"/>
        <v>1.727337043863612</v>
      </c>
      <c r="AM166" s="7">
        <f t="shared" si="111"/>
        <v>1.1702109131209619</v>
      </c>
      <c r="AN166" s="102">
        <f t="shared" si="119"/>
        <v>8.4344109183062663</v>
      </c>
      <c r="AO166" s="102">
        <f t="shared" si="119"/>
        <v>8.4344754303687974</v>
      </c>
      <c r="AP166" s="102">
        <f t="shared" si="119"/>
        <v>8.434749456282967</v>
      </c>
      <c r="AQ166" s="102">
        <f t="shared" si="119"/>
        <v>8.4359121550428569</v>
      </c>
      <c r="AR166" s="102">
        <f t="shared" si="119"/>
        <v>8.440822847980586</v>
      </c>
      <c r="AS166" s="102">
        <f t="shared" si="119"/>
        <v>8.4611765703358266</v>
      </c>
      <c r="AT166" s="102">
        <f t="shared" si="119"/>
        <v>8.5399181197903502</v>
      </c>
      <c r="AU166" s="102">
        <f t="shared" si="113"/>
        <v>8.7932815175748544</v>
      </c>
    </row>
    <row r="167" spans="1:48" ht="12.95" customHeight="1">
      <c r="A167" s="59" t="s">
        <v>610</v>
      </c>
      <c r="B167" s="59" t="s">
        <v>127</v>
      </c>
      <c r="C167" s="34">
        <v>42727.61</v>
      </c>
      <c r="D167" s="34" t="s">
        <v>149</v>
      </c>
      <c r="E167" s="32">
        <f t="shared" si="96"/>
        <v>2666.9886625813433</v>
      </c>
      <c r="F167" s="1">
        <f t="shared" si="91"/>
        <v>2667</v>
      </c>
      <c r="G167" s="1">
        <f t="shared" si="97"/>
        <v>-7.8869999997550622E-3</v>
      </c>
      <c r="H167" s="1">
        <f t="shared" si="115"/>
        <v>-7.8869999997550622E-3</v>
      </c>
      <c r="N167" s="2"/>
      <c r="O167" s="2"/>
      <c r="P167" s="2"/>
      <c r="Q167" s="5">
        <f t="shared" si="114"/>
        <v>27709.11</v>
      </c>
      <c r="R167" s="1">
        <f t="shared" si="116"/>
        <v>0</v>
      </c>
      <c r="S167" s="100">
        <f t="shared" si="117"/>
        <v>0.2</v>
      </c>
      <c r="T167" s="1">
        <f t="shared" si="98"/>
        <v>0</v>
      </c>
      <c r="U167" s="5"/>
      <c r="V167" s="1">
        <f t="shared" si="118"/>
        <v>-2.3391527966024509E-2</v>
      </c>
      <c r="Z167" s="7">
        <f t="shared" si="99"/>
        <v>2667</v>
      </c>
      <c r="AA167" s="102">
        <f t="shared" si="100"/>
        <v>-9.3179401568509249E-3</v>
      </c>
      <c r="AB167" s="102">
        <f t="shared" si="101"/>
        <v>-2.3391527966024509E-2</v>
      </c>
      <c r="AC167" s="102">
        <f t="shared" si="102"/>
        <v>-7.8869999997550622E-3</v>
      </c>
      <c r="AD167" s="102">
        <f t="shared" si="103"/>
        <v>1.4309401570958627E-3</v>
      </c>
      <c r="AE167" s="102">
        <f t="shared" si="104"/>
        <v>4.0951794663790643E-7</v>
      </c>
      <c r="AF167" s="7">
        <f t="shared" si="105"/>
        <v>-7.8869999997550622E-3</v>
      </c>
      <c r="AG167" s="103"/>
      <c r="AH167" s="7">
        <f t="shared" si="106"/>
        <v>1.5504527966269447E-2</v>
      </c>
      <c r="AI167" s="7">
        <f t="shared" si="107"/>
        <v>1.0669089234205467</v>
      </c>
      <c r="AJ167" s="7">
        <f t="shared" si="108"/>
        <v>0.91007970760569723</v>
      </c>
      <c r="AK167" s="7">
        <f t="shared" si="109"/>
        <v>-0.42392481277132787</v>
      </c>
      <c r="AL167" s="7">
        <f t="shared" si="110"/>
        <v>1.727337043863612</v>
      </c>
      <c r="AM167" s="7">
        <f t="shared" si="111"/>
        <v>1.1702109131209619</v>
      </c>
      <c r="AN167" s="102">
        <f t="shared" si="119"/>
        <v>8.4344109183062663</v>
      </c>
      <c r="AO167" s="102">
        <f t="shared" si="119"/>
        <v>8.4344754303687974</v>
      </c>
      <c r="AP167" s="102">
        <f t="shared" si="119"/>
        <v>8.434749456282967</v>
      </c>
      <c r="AQ167" s="102">
        <f t="shared" si="119"/>
        <v>8.4359121550428569</v>
      </c>
      <c r="AR167" s="102">
        <f t="shared" si="119"/>
        <v>8.440822847980586</v>
      </c>
      <c r="AS167" s="102">
        <f t="shared" si="119"/>
        <v>8.4611765703358266</v>
      </c>
      <c r="AT167" s="102">
        <f t="shared" si="119"/>
        <v>8.5399181197903502</v>
      </c>
      <c r="AU167" s="102">
        <f t="shared" si="113"/>
        <v>8.7932815175748544</v>
      </c>
    </row>
    <row r="168" spans="1:48" ht="12.95" customHeight="1">
      <c r="A168" s="59" t="s">
        <v>610</v>
      </c>
      <c r="B168" s="59" t="s">
        <v>127</v>
      </c>
      <c r="C168" s="34">
        <v>42742.915000000001</v>
      </c>
      <c r="D168" s="34" t="s">
        <v>149</v>
      </c>
      <c r="E168" s="32">
        <f t="shared" si="96"/>
        <v>2688.9893209479906</v>
      </c>
      <c r="F168" s="1">
        <f t="shared" si="91"/>
        <v>2689</v>
      </c>
      <c r="G168" s="1">
        <f t="shared" si="97"/>
        <v>-7.4289999975007959E-3</v>
      </c>
      <c r="H168" s="1">
        <f t="shared" si="115"/>
        <v>-7.4289999975007959E-3</v>
      </c>
      <c r="N168" s="2"/>
      <c r="O168" s="2"/>
      <c r="P168" s="2"/>
      <c r="Q168" s="5">
        <f t="shared" si="114"/>
        <v>27724.415000000001</v>
      </c>
      <c r="R168" s="1">
        <f t="shared" si="116"/>
        <v>0</v>
      </c>
      <c r="S168" s="100">
        <f t="shared" si="117"/>
        <v>0.2</v>
      </c>
      <c r="T168" s="1">
        <f t="shared" si="98"/>
        <v>0</v>
      </c>
      <c r="U168" s="5"/>
      <c r="V168" s="1">
        <f t="shared" si="118"/>
        <v>-2.2868134958645515E-2</v>
      </c>
      <c r="Z168" s="7">
        <f t="shared" si="99"/>
        <v>2689</v>
      </c>
      <c r="AA168" s="102">
        <f t="shared" si="100"/>
        <v>-9.3654402475323115E-3</v>
      </c>
      <c r="AB168" s="102">
        <f t="shared" si="101"/>
        <v>-2.2868134958645515E-2</v>
      </c>
      <c r="AC168" s="102">
        <f t="shared" si="102"/>
        <v>-7.4289999975007959E-3</v>
      </c>
      <c r="AD168" s="102">
        <f t="shared" si="103"/>
        <v>1.9364402500315157E-3</v>
      </c>
      <c r="AE168" s="102">
        <f t="shared" si="104"/>
        <v>7.4996016838842385E-7</v>
      </c>
      <c r="AF168" s="7">
        <f t="shared" si="105"/>
        <v>-7.4289999975007959E-3</v>
      </c>
      <c r="AG168" s="103"/>
      <c r="AH168" s="7">
        <f t="shared" si="106"/>
        <v>1.5439134961144718E-2</v>
      </c>
      <c r="AI168" s="7">
        <f t="shared" si="107"/>
        <v>1.0686581524539565</v>
      </c>
      <c r="AJ168" s="7">
        <f t="shared" si="108"/>
        <v>0.90836133344788084</v>
      </c>
      <c r="AK168" s="7">
        <f t="shared" si="109"/>
        <v>-0.42364502713723812</v>
      </c>
      <c r="AL168" s="7">
        <f t="shared" si="110"/>
        <v>1.7314646719776188</v>
      </c>
      <c r="AM168" s="7">
        <f t="shared" si="111"/>
        <v>1.1751127462660098</v>
      </c>
      <c r="AN168" s="102">
        <f t="shared" si="119"/>
        <v>8.4379024192491521</v>
      </c>
      <c r="AO168" s="102">
        <f t="shared" si="119"/>
        <v>8.437968586299073</v>
      </c>
      <c r="AP168" s="102">
        <f t="shared" si="119"/>
        <v>8.4382481540634053</v>
      </c>
      <c r="AQ168" s="102">
        <f t="shared" si="119"/>
        <v>8.439428076384317</v>
      </c>
      <c r="AR168" s="102">
        <f t="shared" si="119"/>
        <v>8.4443850230973272</v>
      </c>
      <c r="AS168" s="102">
        <f t="shared" si="119"/>
        <v>8.4648222409774512</v>
      </c>
      <c r="AT168" s="102">
        <f t="shared" si="119"/>
        <v>8.5435100351489179</v>
      </c>
      <c r="AU168" s="102">
        <f t="shared" si="113"/>
        <v>8.7959486324355307</v>
      </c>
    </row>
    <row r="169" spans="1:48" ht="12.95" customHeight="1">
      <c r="A169" s="59" t="s">
        <v>443</v>
      </c>
      <c r="B169" s="59" t="s">
        <v>140</v>
      </c>
      <c r="C169" s="34">
        <v>42775.271000000001</v>
      </c>
      <c r="D169" s="34" t="s">
        <v>149</v>
      </c>
      <c r="E169" s="32">
        <f t="shared" si="96"/>
        <v>2735.5004808376493</v>
      </c>
      <c r="F169" s="1">
        <f t="shared" si="91"/>
        <v>2735.5</v>
      </c>
      <c r="G169" s="1">
        <f t="shared" si="97"/>
        <v>3.3450000046286732E-4</v>
      </c>
      <c r="H169" s="1">
        <f t="shared" si="115"/>
        <v>3.3450000046286732E-4</v>
      </c>
      <c r="N169" s="2"/>
      <c r="O169" s="2"/>
      <c r="P169" s="2"/>
      <c r="Q169" s="5">
        <f t="shared" si="114"/>
        <v>27756.771000000001</v>
      </c>
      <c r="R169" s="1">
        <f t="shared" si="116"/>
        <v>0</v>
      </c>
      <c r="S169" s="100">
        <f t="shared" si="117"/>
        <v>0.2</v>
      </c>
      <c r="T169" s="1">
        <f t="shared" si="98"/>
        <v>0</v>
      </c>
      <c r="U169" s="5"/>
      <c r="V169" s="1">
        <f t="shared" si="118"/>
        <v>-1.4965442725865573E-2</v>
      </c>
      <c r="Z169" s="7">
        <f t="shared" si="99"/>
        <v>2735.5</v>
      </c>
      <c r="AA169" s="102">
        <f t="shared" si="100"/>
        <v>-9.4667143941955922E-3</v>
      </c>
      <c r="AB169" s="102">
        <f t="shared" si="101"/>
        <v>-1.4965442725865573E-2</v>
      </c>
      <c r="AC169" s="102">
        <f t="shared" si="102"/>
        <v>3.3450000046286732E-4</v>
      </c>
      <c r="AD169" s="102">
        <f t="shared" si="103"/>
        <v>9.8012143946584595E-3</v>
      </c>
      <c r="AE169" s="102">
        <f t="shared" si="104"/>
        <v>1.921276072201204E-5</v>
      </c>
      <c r="AF169" s="7">
        <f t="shared" si="105"/>
        <v>3.3450000046286732E-4</v>
      </c>
      <c r="AG169" s="103"/>
      <c r="AH169" s="7">
        <f t="shared" si="106"/>
        <v>1.5299942726328441E-2</v>
      </c>
      <c r="AI169" s="7">
        <f t="shared" si="107"/>
        <v>1.0723704197238326</v>
      </c>
      <c r="AJ169" s="7">
        <f t="shared" si="108"/>
        <v>0.90465937014840359</v>
      </c>
      <c r="AK169" s="7">
        <f t="shared" si="109"/>
        <v>-0.42302668150543205</v>
      </c>
      <c r="AL169" s="7">
        <f t="shared" si="110"/>
        <v>1.7402336988478802</v>
      </c>
      <c r="AM169" s="7">
        <f t="shared" si="111"/>
        <v>1.1856059215135204</v>
      </c>
      <c r="AN169" s="102">
        <f t="shared" si="119"/>
        <v>8.445301094243634</v>
      </c>
      <c r="AO169" s="102">
        <f t="shared" si="119"/>
        <v>8.4453708550959163</v>
      </c>
      <c r="AP169" s="102">
        <f t="shared" si="119"/>
        <v>8.4456623488141727</v>
      </c>
      <c r="AQ169" s="102">
        <f t="shared" si="119"/>
        <v>8.4468789817125636</v>
      </c>
      <c r="AR169" s="102">
        <f t="shared" si="119"/>
        <v>8.4519334258935963</v>
      </c>
      <c r="AS169" s="102">
        <f t="shared" si="119"/>
        <v>8.4725435310984238</v>
      </c>
      <c r="AT169" s="102">
        <f t="shared" si="119"/>
        <v>8.5511079389205289</v>
      </c>
      <c r="AU169" s="102">
        <f t="shared" si="113"/>
        <v>8.8015859433910499</v>
      </c>
      <c r="AV169" s="102"/>
    </row>
    <row r="170" spans="1:48" ht="12.95" customHeight="1">
      <c r="A170" s="20" t="s">
        <v>129</v>
      </c>
      <c r="C170" s="32">
        <v>43008.665000000001</v>
      </c>
      <c r="D170" s="32"/>
      <c r="E170" s="1">
        <f t="shared" si="96"/>
        <v>3071.0000991862416</v>
      </c>
      <c r="F170" s="1">
        <v>3071</v>
      </c>
      <c r="G170" s="1">
        <f t="shared" si="97"/>
        <v>6.9000001531094313E-5</v>
      </c>
      <c r="I170" s="1">
        <f>G170</f>
        <v>6.9000001531094313E-5</v>
      </c>
      <c r="N170" s="2"/>
      <c r="O170" s="2"/>
      <c r="P170" s="2"/>
      <c r="Q170" s="5">
        <f t="shared" si="114"/>
        <v>27990.165000000001</v>
      </c>
      <c r="R170" s="1">
        <f>+(P170-G170)^2</f>
        <v>4.7610002112910175E-9</v>
      </c>
      <c r="S170" s="100">
        <f>S$15</f>
        <v>0.1</v>
      </c>
      <c r="T170" s="1">
        <f t="shared" si="98"/>
        <v>4.7610002112910177E-10</v>
      </c>
      <c r="U170" s="5"/>
      <c r="W170" s="1">
        <f>AB170</f>
        <v>-1.4187115945936616E-2</v>
      </c>
      <c r="Z170" s="7">
        <f t="shared" si="99"/>
        <v>3071</v>
      </c>
      <c r="AA170" s="102">
        <f t="shared" si="100"/>
        <v>-1.0232977851647887E-2</v>
      </c>
      <c r="AB170" s="102">
        <f t="shared" si="101"/>
        <v>-1.4187115945936616E-2</v>
      </c>
      <c r="AC170" s="102">
        <f t="shared" si="102"/>
        <v>6.9000001531094313E-5</v>
      </c>
      <c r="AD170" s="102">
        <f t="shared" si="103"/>
        <v>1.0301977853178981E-2</v>
      </c>
      <c r="AE170" s="102">
        <f t="shared" si="104"/>
        <v>1.0613074768739021E-5</v>
      </c>
      <c r="AF170" s="7">
        <f t="shared" si="105"/>
        <v>6.9000001531094313E-5</v>
      </c>
      <c r="AG170" s="103"/>
      <c r="AH170" s="7">
        <f t="shared" si="106"/>
        <v>1.425611594746771E-2</v>
      </c>
      <c r="AI170" s="7">
        <f t="shared" si="107"/>
        <v>1.0997431634914274</v>
      </c>
      <c r="AJ170" s="7">
        <f t="shared" si="108"/>
        <v>0.87501375760833255</v>
      </c>
      <c r="AK170" s="7">
        <f t="shared" si="109"/>
        <v>-0.41742107308235454</v>
      </c>
      <c r="AL170" s="7">
        <f t="shared" si="110"/>
        <v>1.8053491594554949</v>
      </c>
      <c r="AM170" s="7">
        <f t="shared" si="111"/>
        <v>1.2671034512296826</v>
      </c>
      <c r="AN170" s="102">
        <f t="shared" si="119"/>
        <v>8.4994559216499859</v>
      </c>
      <c r="AO170" s="102">
        <f t="shared" si="119"/>
        <v>8.4995555475072511</v>
      </c>
      <c r="AP170" s="102">
        <f t="shared" si="119"/>
        <v>8.4999412745187861</v>
      </c>
      <c r="AQ170" s="102">
        <f t="shared" si="119"/>
        <v>8.5014328581877869</v>
      </c>
      <c r="AR170" s="102">
        <f t="shared" si="119"/>
        <v>8.5071732769815629</v>
      </c>
      <c r="AS170" s="102">
        <f t="shared" si="119"/>
        <v>8.5288764796632694</v>
      </c>
      <c r="AT170" s="102">
        <f t="shared" si="119"/>
        <v>8.6061592646921206</v>
      </c>
      <c r="AU170" s="102">
        <f t="shared" si="113"/>
        <v>8.8422594450163565</v>
      </c>
    </row>
    <row r="171" spans="1:48" ht="12.95" customHeight="1">
      <c r="A171" s="59" t="s">
        <v>643</v>
      </c>
      <c r="B171" s="59" t="s">
        <v>127</v>
      </c>
      <c r="C171" s="34">
        <v>43020.478999999999</v>
      </c>
      <c r="D171" s="34" t="s">
        <v>149</v>
      </c>
      <c r="E171" s="32">
        <f t="shared" si="96"/>
        <v>3087.9825087219187</v>
      </c>
      <c r="F171" s="1">
        <f>ROUND(2*E171,0)/2</f>
        <v>3088</v>
      </c>
      <c r="G171" s="1">
        <f t="shared" si="97"/>
        <v>-1.2168000001111068E-2</v>
      </c>
      <c r="H171" s="1">
        <f>G171</f>
        <v>-1.2168000001111068E-2</v>
      </c>
      <c r="N171" s="2"/>
      <c r="O171" s="2"/>
      <c r="P171" s="2"/>
      <c r="Q171" s="5">
        <f t="shared" si="114"/>
        <v>28001.978999999999</v>
      </c>
      <c r="R171" s="1">
        <f>+(P171-I171)^2</f>
        <v>0</v>
      </c>
      <c r="S171" s="100">
        <f>S$14</f>
        <v>0.2</v>
      </c>
      <c r="T171" s="1">
        <f t="shared" si="98"/>
        <v>0</v>
      </c>
      <c r="U171" s="5"/>
      <c r="V171" s="1">
        <f>AB171</f>
        <v>-2.6369362505400507E-2</v>
      </c>
      <c r="Z171" s="7">
        <f t="shared" si="99"/>
        <v>3088</v>
      </c>
      <c r="AA171" s="102">
        <f t="shared" si="100"/>
        <v>-1.0273480781777602E-2</v>
      </c>
      <c r="AB171" s="102">
        <f t="shared" si="101"/>
        <v>-2.6369362505400507E-2</v>
      </c>
      <c r="AC171" s="102">
        <f t="shared" si="102"/>
        <v>-1.2168000001111068E-2</v>
      </c>
      <c r="AD171" s="102">
        <f t="shared" si="103"/>
        <v>-1.8945192193334653E-3</v>
      </c>
      <c r="AE171" s="102">
        <f t="shared" si="104"/>
        <v>7.1784061448477663E-7</v>
      </c>
      <c r="AF171" s="7">
        <f t="shared" si="105"/>
        <v>-1.2168000001111068E-2</v>
      </c>
      <c r="AG171" s="103"/>
      <c r="AH171" s="7">
        <f t="shared" si="106"/>
        <v>1.4201362504289439E-2</v>
      </c>
      <c r="AI171" s="7">
        <f t="shared" si="107"/>
        <v>1.1011567899064247</v>
      </c>
      <c r="AJ171" s="7">
        <f t="shared" si="108"/>
        <v>0.87336863915823137</v>
      </c>
      <c r="AK171" s="7">
        <f t="shared" si="109"/>
        <v>-0.41708075329884187</v>
      </c>
      <c r="AL171" s="7">
        <f t="shared" si="110"/>
        <v>1.8087371090516502</v>
      </c>
      <c r="AM171" s="7">
        <f t="shared" si="111"/>
        <v>1.2715266876715858</v>
      </c>
      <c r="AN171" s="102">
        <f t="shared" si="119"/>
        <v>8.5022366682933086</v>
      </c>
      <c r="AO171" s="102">
        <f t="shared" si="119"/>
        <v>8.5023379931999195</v>
      </c>
      <c r="AP171" s="102">
        <f t="shared" si="119"/>
        <v>8.5027288554551745</v>
      </c>
      <c r="AQ171" s="102">
        <f t="shared" si="119"/>
        <v>8.5042347286638638</v>
      </c>
      <c r="AR171" s="102">
        <f t="shared" si="119"/>
        <v>8.5100087696965794</v>
      </c>
      <c r="AS171" s="102">
        <f t="shared" si="119"/>
        <v>8.5317597108888528</v>
      </c>
      <c r="AT171" s="102">
        <f t="shared" si="119"/>
        <v>8.6089593495061685</v>
      </c>
      <c r="AU171" s="102">
        <f t="shared" si="113"/>
        <v>8.8443203974086977</v>
      </c>
    </row>
    <row r="172" spans="1:48" ht="12.95" customHeight="1">
      <c r="A172" s="59" t="s">
        <v>646</v>
      </c>
      <c r="B172" s="59" t="s">
        <v>127</v>
      </c>
      <c r="C172" s="34">
        <v>43024.654000000002</v>
      </c>
      <c r="D172" s="34" t="s">
        <v>149</v>
      </c>
      <c r="E172" s="32">
        <f t="shared" si="96"/>
        <v>3093.9839950780647</v>
      </c>
      <c r="F172" s="1">
        <f>ROUND(2*E172,0)/2</f>
        <v>3094</v>
      </c>
      <c r="G172" s="1">
        <f t="shared" si="97"/>
        <v>-1.1134000000311062E-2</v>
      </c>
      <c r="H172" s="1">
        <f>G172</f>
        <v>-1.1134000000311062E-2</v>
      </c>
      <c r="N172" s="2"/>
      <c r="O172" s="2"/>
      <c r="P172" s="2"/>
      <c r="Q172" s="5">
        <f t="shared" si="114"/>
        <v>28006.154000000002</v>
      </c>
      <c r="R172" s="1">
        <f>+(P172-I172)^2</f>
        <v>0</v>
      </c>
      <c r="S172" s="100">
        <f>S$14</f>
        <v>0.2</v>
      </c>
      <c r="T172" s="1">
        <f t="shared" si="98"/>
        <v>0</v>
      </c>
      <c r="U172" s="5"/>
      <c r="V172" s="1">
        <f>AB172</f>
        <v>-2.5315994640194357E-2</v>
      </c>
      <c r="Z172" s="7">
        <f t="shared" si="99"/>
        <v>3094</v>
      </c>
      <c r="AA172" s="102">
        <f t="shared" si="100"/>
        <v>-1.0287814765344423E-2</v>
      </c>
      <c r="AB172" s="102">
        <f t="shared" si="101"/>
        <v>-2.5315994640194357E-2</v>
      </c>
      <c r="AC172" s="102">
        <f t="shared" si="102"/>
        <v>-1.1134000000311062E-2</v>
      </c>
      <c r="AD172" s="102">
        <f t="shared" si="103"/>
        <v>-8.4618523496663919E-4</v>
      </c>
      <c r="AE172" s="102">
        <f t="shared" si="104"/>
        <v>1.432058903751093E-7</v>
      </c>
      <c r="AF172" s="7">
        <f t="shared" si="105"/>
        <v>-1.1134000000311062E-2</v>
      </c>
      <c r="AG172" s="103"/>
      <c r="AH172" s="7">
        <f t="shared" si="106"/>
        <v>1.4181994639883296E-2</v>
      </c>
      <c r="AI172" s="7">
        <f t="shared" si="107"/>
        <v>1.10165630903726</v>
      </c>
      <c r="AJ172" s="7">
        <f t="shared" si="108"/>
        <v>0.87278459796148722</v>
      </c>
      <c r="AK172" s="7">
        <f t="shared" si="109"/>
        <v>-0.4169592854817159</v>
      </c>
      <c r="AL172" s="7">
        <f t="shared" si="110"/>
        <v>1.8099349390067683</v>
      </c>
      <c r="AM172" s="7">
        <f t="shared" si="111"/>
        <v>1.2730951110759208</v>
      </c>
      <c r="AN172" s="102">
        <f t="shared" si="119"/>
        <v>8.5032189640828246</v>
      </c>
      <c r="AO172" s="102">
        <f t="shared" si="119"/>
        <v>8.5033208929232966</v>
      </c>
      <c r="AP172" s="102">
        <f t="shared" si="119"/>
        <v>8.5037135753361373</v>
      </c>
      <c r="AQ172" s="102">
        <f t="shared" si="119"/>
        <v>8.5052244975890297</v>
      </c>
      <c r="AR172" s="102">
        <f t="shared" si="119"/>
        <v>8.5110103723916435</v>
      </c>
      <c r="AS172" s="102">
        <f t="shared" si="119"/>
        <v>8.5327779776570303</v>
      </c>
      <c r="AT172" s="102">
        <f t="shared" si="119"/>
        <v>8.6099478535795182</v>
      </c>
      <c r="AU172" s="102">
        <f t="shared" si="113"/>
        <v>8.8450477923706998</v>
      </c>
      <c r="AV172" s="102"/>
    </row>
    <row r="173" spans="1:48" ht="12.95" customHeight="1">
      <c r="A173" s="20" t="s">
        <v>129</v>
      </c>
      <c r="C173" s="32">
        <v>43035.777999999998</v>
      </c>
      <c r="D173" s="32"/>
      <c r="E173" s="1">
        <f t="shared" si="96"/>
        <v>3109.9745421979924</v>
      </c>
      <c r="F173" s="1">
        <v>3110</v>
      </c>
      <c r="G173" s="1">
        <f t="shared" si="97"/>
        <v>-1.7710000000079162E-2</v>
      </c>
      <c r="I173" s="1">
        <f>G173</f>
        <v>-1.7710000000079162E-2</v>
      </c>
      <c r="N173" s="2"/>
      <c r="O173" s="2"/>
      <c r="P173" s="2"/>
      <c r="Q173" s="5">
        <f t="shared" si="114"/>
        <v>28017.277999999998</v>
      </c>
      <c r="R173" s="1">
        <f>+(P173-G173)^2</f>
        <v>3.1364410000280391E-4</v>
      </c>
      <c r="S173" s="100">
        <f>S$15</f>
        <v>0.1</v>
      </c>
      <c r="T173" s="1">
        <f t="shared" si="98"/>
        <v>3.136441000028039E-5</v>
      </c>
      <c r="U173" s="5"/>
      <c r="W173" s="1">
        <f>AB173</f>
        <v>-3.1840236956791661E-2</v>
      </c>
      <c r="Z173" s="7">
        <f t="shared" si="99"/>
        <v>3110</v>
      </c>
      <c r="AA173" s="102">
        <f t="shared" si="100"/>
        <v>-1.0326137828773219E-2</v>
      </c>
      <c r="AB173" s="102">
        <f t="shared" si="101"/>
        <v>-3.1840236956791661E-2</v>
      </c>
      <c r="AC173" s="102">
        <f t="shared" si="102"/>
        <v>-1.7710000000079162E-2</v>
      </c>
      <c r="AD173" s="102">
        <f t="shared" si="103"/>
        <v>-7.3838621713059431E-3</v>
      </c>
      <c r="AE173" s="102">
        <f t="shared" si="104"/>
        <v>5.4521420564842919E-6</v>
      </c>
      <c r="AF173" s="7">
        <f t="shared" si="105"/>
        <v>-1.7710000000079162E-2</v>
      </c>
      <c r="AG173" s="103"/>
      <c r="AH173" s="7">
        <f t="shared" si="106"/>
        <v>1.4130236956712498E-2</v>
      </c>
      <c r="AI173" s="7">
        <f t="shared" si="107"/>
        <v>1.1029898638655014</v>
      </c>
      <c r="AJ173" s="7">
        <f t="shared" si="108"/>
        <v>0.87121842053092469</v>
      </c>
      <c r="AK173" s="7">
        <f t="shared" si="109"/>
        <v>-0.41663189851170473</v>
      </c>
      <c r="AL173" s="7">
        <f t="shared" si="110"/>
        <v>1.8131344778603677</v>
      </c>
      <c r="AM173" s="7">
        <f t="shared" si="111"/>
        <v>1.2772963006282454</v>
      </c>
      <c r="AN173" s="102">
        <f t="shared" si="119"/>
        <v>8.5058406053744786</v>
      </c>
      <c r="AO173" s="102">
        <f t="shared" si="119"/>
        <v>8.5059441555803161</v>
      </c>
      <c r="AP173" s="102">
        <f t="shared" si="119"/>
        <v>8.506341711242797</v>
      </c>
      <c r="AQ173" s="102">
        <f t="shared" si="119"/>
        <v>8.5078661113338221</v>
      </c>
      <c r="AR173" s="102">
        <f t="shared" si="119"/>
        <v>8.5136834570379722</v>
      </c>
      <c r="AS173" s="102">
        <f t="shared" si="119"/>
        <v>8.5354950261169815</v>
      </c>
      <c r="AT173" s="102">
        <f t="shared" si="119"/>
        <v>8.6125844722058851</v>
      </c>
      <c r="AU173" s="102">
        <f t="shared" si="113"/>
        <v>8.846987512269374</v>
      </c>
    </row>
    <row r="174" spans="1:48" ht="12.95" customHeight="1">
      <c r="A174" s="20" t="s">
        <v>129</v>
      </c>
      <c r="C174" s="32">
        <v>43079.62</v>
      </c>
      <c r="D174" s="32"/>
      <c r="E174" s="1">
        <f t="shared" si="96"/>
        <v>3172.9966176054168</v>
      </c>
      <c r="F174" s="1">
        <v>3173</v>
      </c>
      <c r="G174" s="1">
        <f t="shared" si="97"/>
        <v>-2.352999996219296E-3</v>
      </c>
      <c r="I174" s="1">
        <f>G174</f>
        <v>-2.352999996219296E-3</v>
      </c>
      <c r="N174" s="2"/>
      <c r="O174" s="2"/>
      <c r="P174" s="2"/>
      <c r="Q174" s="5">
        <f t="shared" si="114"/>
        <v>28061.120000000003</v>
      </c>
      <c r="R174" s="1">
        <f>+(P174-G174)^2</f>
        <v>5.536608982208007E-6</v>
      </c>
      <c r="S174" s="100">
        <f>S$15</f>
        <v>0.1</v>
      </c>
      <c r="T174" s="1">
        <f t="shared" si="98"/>
        <v>5.5366089822080076E-7</v>
      </c>
      <c r="U174" s="5"/>
      <c r="W174" s="1">
        <f>AB174</f>
        <v>-1.627788341160346E-2</v>
      </c>
      <c r="Z174" s="7">
        <f t="shared" si="99"/>
        <v>3173</v>
      </c>
      <c r="AA174" s="102">
        <f t="shared" si="100"/>
        <v>-1.0478437907263849E-2</v>
      </c>
      <c r="AB174" s="102">
        <f t="shared" si="101"/>
        <v>-1.627788341160346E-2</v>
      </c>
      <c r="AC174" s="102">
        <f t="shared" si="102"/>
        <v>-2.352999996219296E-3</v>
      </c>
      <c r="AD174" s="102">
        <f t="shared" si="103"/>
        <v>8.1254379110445533E-3</v>
      </c>
      <c r="AE174" s="102">
        <f t="shared" si="104"/>
        <v>6.6022741246240075E-6</v>
      </c>
      <c r="AF174" s="7">
        <f t="shared" si="105"/>
        <v>-2.352999996219296E-3</v>
      </c>
      <c r="AG174" s="103"/>
      <c r="AH174" s="7">
        <f t="shared" si="106"/>
        <v>1.3924883415384165E-2</v>
      </c>
      <c r="AI174" s="7">
        <f t="shared" si="107"/>
        <v>1.1082617877442025</v>
      </c>
      <c r="AJ174" s="7">
        <f t="shared" si="108"/>
        <v>0.86492707307059491</v>
      </c>
      <c r="AK174" s="7">
        <f t="shared" si="109"/>
        <v>-0.41529319309486784</v>
      </c>
      <c r="AL174" s="7">
        <f t="shared" si="110"/>
        <v>1.825808343245567</v>
      </c>
      <c r="AM174" s="7">
        <f t="shared" si="111"/>
        <v>1.2941081518007327</v>
      </c>
      <c r="AN174" s="102">
        <f t="shared" si="119"/>
        <v>8.5161943142100043</v>
      </c>
      <c r="AO174" s="102">
        <f t="shared" si="119"/>
        <v>8.5163044017314604</v>
      </c>
      <c r="AP174" s="102">
        <f t="shared" si="119"/>
        <v>8.5167214152903643</v>
      </c>
      <c r="AQ174" s="102">
        <f t="shared" si="119"/>
        <v>8.5182990544994297</v>
      </c>
      <c r="AR174" s="102">
        <f t="shared" si="119"/>
        <v>8.5242390449963832</v>
      </c>
      <c r="AS174" s="102">
        <f t="shared" si="119"/>
        <v>8.5462169533651124</v>
      </c>
      <c r="AT174" s="102">
        <f t="shared" si="119"/>
        <v>8.6229747061613065</v>
      </c>
      <c r="AU174" s="102">
        <f t="shared" si="113"/>
        <v>8.8546251593704</v>
      </c>
      <c r="AV174" s="102"/>
    </row>
    <row r="175" spans="1:48" ht="12.95" customHeight="1">
      <c r="A175" s="59" t="s">
        <v>638</v>
      </c>
      <c r="B175" s="59" t="s">
        <v>127</v>
      </c>
      <c r="C175" s="34">
        <v>43095.601000000002</v>
      </c>
      <c r="D175" s="34" t="s">
        <v>149</v>
      </c>
      <c r="E175" s="32">
        <f t="shared" si="96"/>
        <v>3195.9690136431418</v>
      </c>
      <c r="F175" s="1">
        <f>ROUND(2*E175,0)/2</f>
        <v>3196</v>
      </c>
      <c r="G175" s="1">
        <f t="shared" si="97"/>
        <v>-2.1555999999691267E-2</v>
      </c>
      <c r="H175" s="1">
        <f>G175</f>
        <v>-2.1555999999691267E-2</v>
      </c>
      <c r="N175" s="2"/>
      <c r="O175" s="2"/>
      <c r="P175" s="2"/>
      <c r="Q175" s="5">
        <f t="shared" si="114"/>
        <v>28077.101000000002</v>
      </c>
      <c r="R175" s="1">
        <f>+(P175-I175)^2</f>
        <v>0</v>
      </c>
      <c r="S175" s="100">
        <f>S$14</f>
        <v>0.2</v>
      </c>
      <c r="T175" s="1">
        <f t="shared" si="98"/>
        <v>0</v>
      </c>
      <c r="U175" s="5"/>
      <c r="V175" s="1">
        <f>AB175</f>
        <v>-3.5405293233103804E-2</v>
      </c>
      <c r="Z175" s="7">
        <f t="shared" si="99"/>
        <v>3196</v>
      </c>
      <c r="AA175" s="102">
        <f t="shared" si="100"/>
        <v>-1.0534597903393405E-2</v>
      </c>
      <c r="AB175" s="102">
        <f t="shared" si="101"/>
        <v>-3.5405293233103804E-2</v>
      </c>
      <c r="AC175" s="102">
        <f t="shared" si="102"/>
        <v>-2.1555999999691267E-2</v>
      </c>
      <c r="AD175" s="102">
        <f t="shared" si="103"/>
        <v>-1.1021402096297862E-2</v>
      </c>
      <c r="AE175" s="102">
        <f t="shared" si="104"/>
        <v>2.4294260833655782E-5</v>
      </c>
      <c r="AF175" s="7">
        <f t="shared" si="105"/>
        <v>-2.1555999999691267E-2</v>
      </c>
      <c r="AG175" s="103"/>
      <c r="AH175" s="7">
        <f t="shared" si="106"/>
        <v>1.3849293233412541E-2</v>
      </c>
      <c r="AI175" s="7">
        <f t="shared" si="107"/>
        <v>1.1101947208320699</v>
      </c>
      <c r="AJ175" s="7">
        <f t="shared" si="108"/>
        <v>0.86258025126900384</v>
      </c>
      <c r="AK175" s="7">
        <f t="shared" si="109"/>
        <v>-0.41478449153415092</v>
      </c>
      <c r="AL175" s="7">
        <f t="shared" si="110"/>
        <v>1.8304655690207505</v>
      </c>
      <c r="AM175" s="7">
        <f t="shared" si="111"/>
        <v>1.3003553668661769</v>
      </c>
      <c r="AN175" s="102">
        <f t="shared" si="119"/>
        <v>8.5199866009406353</v>
      </c>
      <c r="AO175" s="102">
        <f t="shared" si="119"/>
        <v>8.5200991356497742</v>
      </c>
      <c r="AP175" s="102">
        <f t="shared" si="119"/>
        <v>8.5205233568982415</v>
      </c>
      <c r="AQ175" s="102">
        <f t="shared" si="119"/>
        <v>8.5221204886367588</v>
      </c>
      <c r="AR175" s="102">
        <f t="shared" si="119"/>
        <v>8.5281047207712994</v>
      </c>
      <c r="AS175" s="102">
        <f t="shared" si="119"/>
        <v>8.5501406332112797</v>
      </c>
      <c r="AT175" s="102">
        <f t="shared" si="119"/>
        <v>8.6267713418421224</v>
      </c>
      <c r="AU175" s="102">
        <f t="shared" si="113"/>
        <v>8.8574135067247433</v>
      </c>
    </row>
    <row r="176" spans="1:48" ht="12.95" customHeight="1">
      <c r="A176" s="20" t="s">
        <v>129</v>
      </c>
      <c r="C176" s="32">
        <v>43705.713000000003</v>
      </c>
      <c r="D176" s="32"/>
      <c r="E176" s="1">
        <f t="shared" si="96"/>
        <v>4072.9938863900702</v>
      </c>
      <c r="F176" s="1">
        <v>4073</v>
      </c>
      <c r="G176" s="1">
        <f t="shared" si="97"/>
        <v>-4.2529999991529621E-3</v>
      </c>
      <c r="I176" s="1">
        <f t="shared" ref="I176:I184" si="120">G176</f>
        <v>-4.2529999991529621E-3</v>
      </c>
      <c r="N176" s="2"/>
      <c r="O176" s="2"/>
      <c r="P176" s="2"/>
      <c r="Q176" s="5">
        <f t="shared" si="114"/>
        <v>28687.213000000003</v>
      </c>
      <c r="R176" s="1">
        <f t="shared" ref="R176:R184" si="121">+(P176-G176)^2</f>
        <v>1.8088008992795095E-5</v>
      </c>
      <c r="S176" s="100">
        <f t="shared" ref="S176:S184" si="122">S$15</f>
        <v>0.1</v>
      </c>
      <c r="T176" s="1">
        <f t="shared" si="98"/>
        <v>1.8088008992795096E-6</v>
      </c>
      <c r="U176" s="5"/>
      <c r="W176" s="1">
        <f t="shared" ref="W176:W184" si="123">AB176</f>
        <v>-1.4971237797649627E-2</v>
      </c>
      <c r="Z176" s="7">
        <f t="shared" si="99"/>
        <v>4073</v>
      </c>
      <c r="AA176" s="102">
        <f t="shared" si="100"/>
        <v>-1.290024641629847E-2</v>
      </c>
      <c r="AB176" s="102">
        <f t="shared" si="101"/>
        <v>-1.4971237797649627E-2</v>
      </c>
      <c r="AC176" s="102">
        <f t="shared" si="102"/>
        <v>-4.2529999991529621E-3</v>
      </c>
      <c r="AD176" s="102">
        <f t="shared" si="103"/>
        <v>8.6472464171455082E-3</v>
      </c>
      <c r="AE176" s="102">
        <f t="shared" si="104"/>
        <v>7.4774870598835838E-6</v>
      </c>
      <c r="AF176" s="7">
        <f t="shared" si="105"/>
        <v>-4.2529999991529621E-3</v>
      </c>
      <c r="AG176" s="103"/>
      <c r="AH176" s="7">
        <f t="shared" si="106"/>
        <v>1.0718237798496665E-2</v>
      </c>
      <c r="AI176" s="7">
        <f t="shared" si="107"/>
        <v>1.1866685836170612</v>
      </c>
      <c r="AJ176" s="7">
        <f t="shared" si="108"/>
        <v>0.75130306053006024</v>
      </c>
      <c r="AK176" s="7">
        <f t="shared" si="109"/>
        <v>-0.38645037301948898</v>
      </c>
      <c r="AL176" s="7">
        <f t="shared" si="110"/>
        <v>2.0207790663941942</v>
      </c>
      <c r="AM176" s="7">
        <f t="shared" si="111"/>
        <v>1.5935839254920985</v>
      </c>
      <c r="AN176" s="102">
        <f t="shared" si="119"/>
        <v>8.6696618235460914</v>
      </c>
      <c r="AO176" s="102">
        <f t="shared" si="119"/>
        <v>8.6698882844971088</v>
      </c>
      <c r="AP176" s="102">
        <f t="shared" si="119"/>
        <v>8.6706125121690913</v>
      </c>
      <c r="AQ176" s="102">
        <f t="shared" si="119"/>
        <v>8.6729253115390126</v>
      </c>
      <c r="AR176" s="102">
        <f t="shared" si="119"/>
        <v>8.6802779649761792</v>
      </c>
      <c r="AS176" s="102">
        <f t="shared" si="119"/>
        <v>8.7033307320051385</v>
      </c>
      <c r="AT176" s="102">
        <f t="shared" si="119"/>
        <v>8.7728028687200492</v>
      </c>
      <c r="AU176" s="102">
        <f t="shared" si="113"/>
        <v>8.9637344036707756</v>
      </c>
    </row>
    <row r="177" spans="1:48" ht="12.95" customHeight="1">
      <c r="A177" s="20" t="s">
        <v>129</v>
      </c>
      <c r="C177" s="32">
        <v>43753.699000000001</v>
      </c>
      <c r="D177" s="32"/>
      <c r="E177" s="1">
        <f t="shared" si="96"/>
        <v>4141.9728862190059</v>
      </c>
      <c r="F177" s="1">
        <v>4142</v>
      </c>
      <c r="G177" s="1">
        <f t="shared" si="97"/>
        <v>-1.8861999997170642E-2</v>
      </c>
      <c r="I177" s="1">
        <f t="shared" si="120"/>
        <v>-1.8861999997170642E-2</v>
      </c>
      <c r="N177" s="2"/>
      <c r="O177" s="2"/>
      <c r="P177" s="2"/>
      <c r="Q177" s="5">
        <f t="shared" si="114"/>
        <v>28735.199000000001</v>
      </c>
      <c r="R177" s="1">
        <f t="shared" si="121"/>
        <v>3.5577504389326529E-4</v>
      </c>
      <c r="S177" s="100">
        <f t="shared" si="122"/>
        <v>0.1</v>
      </c>
      <c r="T177" s="1">
        <f t="shared" si="98"/>
        <v>3.5577504389326531E-5</v>
      </c>
      <c r="U177" s="5"/>
      <c r="W177" s="1">
        <f t="shared" si="123"/>
        <v>-2.9313359959399467E-2</v>
      </c>
      <c r="Z177" s="7">
        <f t="shared" si="99"/>
        <v>4142</v>
      </c>
      <c r="AA177" s="102">
        <f t="shared" si="100"/>
        <v>-1.3104875872283732E-2</v>
      </c>
      <c r="AB177" s="102">
        <f t="shared" si="101"/>
        <v>-2.9313359959399467E-2</v>
      </c>
      <c r="AC177" s="102">
        <f t="shared" si="102"/>
        <v>-1.8861999997170642E-2</v>
      </c>
      <c r="AD177" s="102">
        <f t="shared" si="103"/>
        <v>-5.7571241248869105E-3</v>
      </c>
      <c r="AE177" s="102">
        <f t="shared" si="104"/>
        <v>3.3144478189354873E-6</v>
      </c>
      <c r="AF177" s="7">
        <f t="shared" si="105"/>
        <v>-1.8861999997170642E-2</v>
      </c>
      <c r="AG177" s="103"/>
      <c r="AH177" s="7">
        <f t="shared" si="106"/>
        <v>1.0451359962228823E-2</v>
      </c>
      <c r="AI177" s="7">
        <f t="shared" si="107"/>
        <v>1.1928572719532009</v>
      </c>
      <c r="AJ177" s="7">
        <f t="shared" si="108"/>
        <v>0.74059608574005076</v>
      </c>
      <c r="AK177" s="7">
        <f t="shared" si="109"/>
        <v>-0.38339943084369738</v>
      </c>
      <c r="AL177" s="7">
        <f t="shared" si="110"/>
        <v>2.0368563713445904</v>
      </c>
      <c r="AM177" s="7">
        <f t="shared" si="111"/>
        <v>1.6224066619285331</v>
      </c>
      <c r="AN177" s="102">
        <f t="shared" si="119"/>
        <v>8.681867084491957</v>
      </c>
      <c r="AO177" s="102">
        <f t="shared" si="119"/>
        <v>8.6821036967310672</v>
      </c>
      <c r="AP177" s="102">
        <f t="shared" si="119"/>
        <v>8.6828518447849863</v>
      </c>
      <c r="AQ177" s="102">
        <f t="shared" si="119"/>
        <v>8.6852140596124112</v>
      </c>
      <c r="AR177" s="102">
        <f t="shared" si="119"/>
        <v>8.6926394298312601</v>
      </c>
      <c r="AS177" s="102">
        <f t="shared" si="119"/>
        <v>8.7156659593946237</v>
      </c>
      <c r="AT177" s="102">
        <f t="shared" si="119"/>
        <v>8.7843897582346653</v>
      </c>
      <c r="AU177" s="102">
        <f t="shared" si="113"/>
        <v>8.9720994457338037</v>
      </c>
    </row>
    <row r="178" spans="1:48" ht="12.95" customHeight="1">
      <c r="A178" s="20" t="s">
        <v>129</v>
      </c>
      <c r="C178" s="32">
        <v>43755.786999999997</v>
      </c>
      <c r="D178" s="32"/>
      <c r="E178" s="1">
        <f t="shared" si="96"/>
        <v>4144.9743481379519</v>
      </c>
      <c r="F178" s="1">
        <v>4145</v>
      </c>
      <c r="G178" s="1">
        <f t="shared" si="97"/>
        <v>-1.7845000002125744E-2</v>
      </c>
      <c r="I178" s="1">
        <f t="shared" si="120"/>
        <v>-1.7845000002125744E-2</v>
      </c>
      <c r="N178" s="2"/>
      <c r="O178" s="2"/>
      <c r="P178" s="2"/>
      <c r="Q178" s="5">
        <f t="shared" si="114"/>
        <v>28737.286999999997</v>
      </c>
      <c r="R178" s="1">
        <f t="shared" si="121"/>
        <v>3.1844402507586779E-4</v>
      </c>
      <c r="S178" s="100">
        <f t="shared" si="122"/>
        <v>0.1</v>
      </c>
      <c r="T178" s="1">
        <f t="shared" si="98"/>
        <v>3.1844402507586779E-5</v>
      </c>
      <c r="U178" s="5"/>
      <c r="W178" s="1">
        <f t="shared" si="123"/>
        <v>-2.8284689306016558E-2</v>
      </c>
      <c r="Z178" s="7">
        <f t="shared" si="99"/>
        <v>4145</v>
      </c>
      <c r="AA178" s="102">
        <f t="shared" si="100"/>
        <v>-1.311383336765504E-2</v>
      </c>
      <c r="AB178" s="102">
        <f t="shared" si="101"/>
        <v>-2.8284689306016558E-2</v>
      </c>
      <c r="AC178" s="102">
        <f t="shared" si="102"/>
        <v>-1.7845000002125744E-2</v>
      </c>
      <c r="AD178" s="102">
        <f t="shared" si="103"/>
        <v>-4.7311666344707036E-3</v>
      </c>
      <c r="AE178" s="102">
        <f t="shared" si="104"/>
        <v>2.2383937723128845E-6</v>
      </c>
      <c r="AF178" s="7">
        <f t="shared" si="105"/>
        <v>-1.7845000002125744E-2</v>
      </c>
      <c r="AG178" s="103"/>
      <c r="AH178" s="7">
        <f t="shared" si="106"/>
        <v>1.0439689303890814E-2</v>
      </c>
      <c r="AI178" s="7">
        <f t="shared" si="107"/>
        <v>1.193126683720984</v>
      </c>
      <c r="AJ178" s="7">
        <f t="shared" si="108"/>
        <v>0.74012364503446526</v>
      </c>
      <c r="AK178" s="7">
        <f t="shared" si="109"/>
        <v>-0.38326379290436113</v>
      </c>
      <c r="AL178" s="7">
        <f t="shared" si="110"/>
        <v>2.0375591877791033</v>
      </c>
      <c r="AM178" s="7">
        <f t="shared" si="111"/>
        <v>1.6236837762117879</v>
      </c>
      <c r="AN178" s="102">
        <f t="shared" si="119"/>
        <v>8.6823991917084431</v>
      </c>
      <c r="AO178" s="102">
        <f t="shared" si="119"/>
        <v>8.6826362468476752</v>
      </c>
      <c r="AP178" s="102">
        <f t="shared" si="119"/>
        <v>8.6833854290775729</v>
      </c>
      <c r="AQ178" s="102">
        <f t="shared" si="119"/>
        <v>8.685749753639513</v>
      </c>
      <c r="AR178" s="102">
        <f t="shared" si="119"/>
        <v>8.6931781431774393</v>
      </c>
      <c r="AS178" s="102">
        <f t="shared" si="119"/>
        <v>8.7162031615994948</v>
      </c>
      <c r="AT178" s="102">
        <f t="shared" si="119"/>
        <v>8.7848938356254145</v>
      </c>
      <c r="AU178" s="102">
        <f t="shared" si="113"/>
        <v>8.9724631432148065</v>
      </c>
    </row>
    <row r="179" spans="1:48" ht="12.95" customHeight="1">
      <c r="A179" s="20" t="s">
        <v>129</v>
      </c>
      <c r="C179" s="32">
        <v>43822.567000000003</v>
      </c>
      <c r="D179" s="32"/>
      <c r="E179" s="1">
        <f t="shared" si="96"/>
        <v>4240.9693802009915</v>
      </c>
      <c r="F179" s="1">
        <v>4241</v>
      </c>
      <c r="G179" s="1">
        <f t="shared" si="97"/>
        <v>-2.130100000067614E-2</v>
      </c>
      <c r="I179" s="1">
        <f t="shared" si="120"/>
        <v>-2.130100000067614E-2</v>
      </c>
      <c r="N179" s="2"/>
      <c r="O179" s="2"/>
      <c r="P179" s="2"/>
      <c r="Q179" s="5">
        <f t="shared" si="114"/>
        <v>28804.067000000003</v>
      </c>
      <c r="R179" s="1">
        <f t="shared" si="121"/>
        <v>4.5373260102880494E-4</v>
      </c>
      <c r="S179" s="100">
        <f t="shared" si="122"/>
        <v>0.1</v>
      </c>
      <c r="T179" s="1">
        <f t="shared" si="98"/>
        <v>4.5373260102880498E-5</v>
      </c>
      <c r="U179" s="5"/>
      <c r="W179" s="1">
        <f t="shared" si="123"/>
        <v>-3.136427880514886E-2</v>
      </c>
      <c r="Z179" s="7">
        <f t="shared" si="99"/>
        <v>4241</v>
      </c>
      <c r="AA179" s="102">
        <f t="shared" si="100"/>
        <v>-1.3403127339535905E-2</v>
      </c>
      <c r="AB179" s="102">
        <f t="shared" si="101"/>
        <v>-3.136427880514886E-2</v>
      </c>
      <c r="AC179" s="102">
        <f t="shared" si="102"/>
        <v>-2.130100000067614E-2</v>
      </c>
      <c r="AD179" s="102">
        <f t="shared" si="103"/>
        <v>-7.8978726611402348E-3</v>
      </c>
      <c r="AE179" s="102">
        <f t="shared" si="104"/>
        <v>6.2376392571586338E-6</v>
      </c>
      <c r="AF179" s="7">
        <f t="shared" si="105"/>
        <v>-2.130100000067614E-2</v>
      </c>
      <c r="AG179" s="103"/>
      <c r="AH179" s="7">
        <f t="shared" si="106"/>
        <v>1.0063278804472721E-2</v>
      </c>
      <c r="AI179" s="7">
        <f t="shared" si="107"/>
        <v>1.201760534094801</v>
      </c>
      <c r="AJ179" s="7">
        <f t="shared" si="108"/>
        <v>0.72469781177931947</v>
      </c>
      <c r="AK179" s="7">
        <f t="shared" si="109"/>
        <v>-0.37878983328262988</v>
      </c>
      <c r="AL179" s="7">
        <f t="shared" si="110"/>
        <v>2.0602176482466721</v>
      </c>
      <c r="AM179" s="7">
        <f t="shared" si="111"/>
        <v>1.6656546651590272</v>
      </c>
      <c r="AN179" s="102">
        <f t="shared" si="119"/>
        <v>8.6994902482309833</v>
      </c>
      <c r="AO179" s="102">
        <f t="shared" si="119"/>
        <v>8.699741519225114</v>
      </c>
      <c r="AP179" s="102">
        <f t="shared" si="119"/>
        <v>8.7005234757903107</v>
      </c>
      <c r="AQ179" s="102">
        <f t="shared" si="119"/>
        <v>8.7029534771344643</v>
      </c>
      <c r="AR179" s="102">
        <f t="shared" si="119"/>
        <v>8.7104720335525894</v>
      </c>
      <c r="AS179" s="102">
        <f t="shared" si="119"/>
        <v>8.733432299302887</v>
      </c>
      <c r="AT179" s="102">
        <f t="shared" si="119"/>
        <v>8.8010373108163762</v>
      </c>
      <c r="AU179" s="102">
        <f t="shared" si="113"/>
        <v>8.9841014626068461</v>
      </c>
    </row>
    <row r="180" spans="1:48" ht="12.95" customHeight="1">
      <c r="A180" s="20" t="s">
        <v>70</v>
      </c>
      <c r="C180" s="32">
        <v>43889.347000000002</v>
      </c>
      <c r="D180" s="32"/>
      <c r="E180" s="1">
        <f t="shared" si="96"/>
        <v>4336.9644122640202</v>
      </c>
      <c r="F180" s="1">
        <f t="shared" ref="F180:F185" si="124">ROUND(2*E180,0)/2</f>
        <v>4337</v>
      </c>
      <c r="G180" s="1">
        <f t="shared" si="97"/>
        <v>-2.4756999999226537E-2</v>
      </c>
      <c r="I180" s="1">
        <f t="shared" si="120"/>
        <v>-2.4756999999226537E-2</v>
      </c>
      <c r="N180" s="2"/>
      <c r="O180" s="2"/>
      <c r="P180" s="2"/>
      <c r="Q180" s="5">
        <f t="shared" si="114"/>
        <v>28870.847000000002</v>
      </c>
      <c r="R180" s="1">
        <f t="shared" si="121"/>
        <v>6.1290904896170277E-4</v>
      </c>
      <c r="S180" s="100">
        <f t="shared" si="122"/>
        <v>0.1</v>
      </c>
      <c r="T180" s="1">
        <f t="shared" si="98"/>
        <v>6.1290904896170274E-5</v>
      </c>
      <c r="U180" s="5"/>
      <c r="W180" s="1">
        <f t="shared" si="123"/>
        <v>-3.4438175608537423E-2</v>
      </c>
      <c r="Z180" s="7">
        <f t="shared" si="99"/>
        <v>4337</v>
      </c>
      <c r="AA180" s="102">
        <f t="shared" si="100"/>
        <v>-1.3697541279688301E-2</v>
      </c>
      <c r="AB180" s="102">
        <f t="shared" si="101"/>
        <v>-3.4438175608537423E-2</v>
      </c>
      <c r="AC180" s="102">
        <f t="shared" si="102"/>
        <v>-2.4756999999226537E-2</v>
      </c>
      <c r="AD180" s="102">
        <f t="shared" si="103"/>
        <v>-1.1059458719538236E-2</v>
      </c>
      <c r="AE180" s="102">
        <f t="shared" si="104"/>
        <v>1.2231162716917031E-5</v>
      </c>
      <c r="AF180" s="7">
        <f t="shared" si="105"/>
        <v>-2.4756999999226537E-2</v>
      </c>
      <c r="AG180" s="103"/>
      <c r="AH180" s="7">
        <f t="shared" si="106"/>
        <v>9.6811756093108867E-3</v>
      </c>
      <c r="AI180" s="7">
        <f t="shared" si="107"/>
        <v>1.2104137202660299</v>
      </c>
      <c r="AJ180" s="7">
        <f t="shared" si="108"/>
        <v>0.70866814363656205</v>
      </c>
      <c r="AK180" s="7">
        <f t="shared" si="109"/>
        <v>-0.37405229212011371</v>
      </c>
      <c r="AL180" s="7">
        <f t="shared" si="110"/>
        <v>2.0832046858856756</v>
      </c>
      <c r="AM180" s="7">
        <f t="shared" si="111"/>
        <v>1.7098845604396695</v>
      </c>
      <c r="AN180" s="102">
        <f t="shared" si="119"/>
        <v>8.7167048779160119</v>
      </c>
      <c r="AO180" s="102">
        <f t="shared" si="119"/>
        <v>8.7169703893527064</v>
      </c>
      <c r="AP180" s="102">
        <f t="shared" si="119"/>
        <v>8.7177843568512632</v>
      </c>
      <c r="AQ180" s="102">
        <f t="shared" si="119"/>
        <v>8.7202761859379585</v>
      </c>
      <c r="AR180" s="102">
        <f t="shared" si="119"/>
        <v>8.7278719806433589</v>
      </c>
      <c r="AS180" s="102">
        <f t="shared" si="119"/>
        <v>8.7507355000707534</v>
      </c>
      <c r="AT180" s="102">
        <f t="shared" si="119"/>
        <v>8.8172055818543669</v>
      </c>
      <c r="AU180" s="102">
        <f t="shared" si="113"/>
        <v>8.9957397819988856</v>
      </c>
    </row>
    <row r="181" spans="1:48" ht="12.95" customHeight="1">
      <c r="A181" s="20" t="s">
        <v>70</v>
      </c>
      <c r="C181" s="32">
        <v>43903.262999999999</v>
      </c>
      <c r="D181" s="32"/>
      <c r="E181" s="1">
        <f t="shared" si="96"/>
        <v>4356.9684084633154</v>
      </c>
      <c r="F181" s="1">
        <f t="shared" si="124"/>
        <v>4357</v>
      </c>
      <c r="G181" s="1">
        <f t="shared" si="97"/>
        <v>-2.1977000003971625E-2</v>
      </c>
      <c r="I181" s="1">
        <f t="shared" si="120"/>
        <v>-2.1977000003971625E-2</v>
      </c>
      <c r="N181" s="2"/>
      <c r="O181" s="2"/>
      <c r="P181" s="2"/>
      <c r="Q181" s="5">
        <f t="shared" si="114"/>
        <v>28884.762999999999</v>
      </c>
      <c r="R181" s="1">
        <f t="shared" si="121"/>
        <v>4.8298852917456881E-4</v>
      </c>
      <c r="S181" s="100">
        <f t="shared" si="122"/>
        <v>0.1</v>
      </c>
      <c r="T181" s="1">
        <f t="shared" si="98"/>
        <v>4.8298852917456881E-5</v>
      </c>
      <c r="U181" s="5"/>
      <c r="W181" s="1">
        <f t="shared" si="123"/>
        <v>-3.1577858405352544E-2</v>
      </c>
      <c r="Z181" s="7">
        <f t="shared" si="99"/>
        <v>4357</v>
      </c>
      <c r="AA181" s="102">
        <f t="shared" si="100"/>
        <v>-1.375951780473135E-2</v>
      </c>
      <c r="AB181" s="102">
        <f t="shared" si="101"/>
        <v>-3.1577858405352544E-2</v>
      </c>
      <c r="AC181" s="102">
        <f t="shared" si="102"/>
        <v>-2.1977000003971625E-2</v>
      </c>
      <c r="AD181" s="102">
        <f t="shared" si="103"/>
        <v>-8.2174821992402752E-3</v>
      </c>
      <c r="AE181" s="102">
        <f t="shared" si="104"/>
        <v>6.7527013694830789E-6</v>
      </c>
      <c r="AF181" s="7">
        <f t="shared" si="105"/>
        <v>-2.1977000003971625E-2</v>
      </c>
      <c r="AG181" s="103"/>
      <c r="AH181" s="7">
        <f t="shared" si="106"/>
        <v>9.6008584013809149E-3</v>
      </c>
      <c r="AI181" s="7">
        <f t="shared" si="107"/>
        <v>1.2122181541411414</v>
      </c>
      <c r="AJ181" s="7">
        <f t="shared" si="108"/>
        <v>0.70525169977721069</v>
      </c>
      <c r="AK181" s="7">
        <f t="shared" si="109"/>
        <v>-0.37303150801162721</v>
      </c>
      <c r="AL181" s="7">
        <f t="shared" si="110"/>
        <v>2.0880352828440625</v>
      </c>
      <c r="AM181" s="7">
        <f t="shared" si="111"/>
        <v>1.7194007991099007</v>
      </c>
      <c r="AN181" s="102">
        <f t="shared" ref="AN181:AT196" si="125">$AU181+$AB$7*SIN(AO181)</f>
        <v>8.7203068311526977</v>
      </c>
      <c r="AO181" s="102">
        <f t="shared" si="125"/>
        <v>8.7205753040242246</v>
      </c>
      <c r="AP181" s="102">
        <f t="shared" si="125"/>
        <v>8.7213958242552643</v>
      </c>
      <c r="AQ181" s="102">
        <f t="shared" si="125"/>
        <v>8.7239000099251864</v>
      </c>
      <c r="AR181" s="102">
        <f t="shared" si="125"/>
        <v>8.7315102131463327</v>
      </c>
      <c r="AS181" s="102">
        <f t="shared" si="125"/>
        <v>8.7543495266437485</v>
      </c>
      <c r="AT181" s="102">
        <f t="shared" si="125"/>
        <v>8.8205770358699223</v>
      </c>
      <c r="AU181" s="102">
        <f t="shared" si="113"/>
        <v>8.9981644318722278</v>
      </c>
    </row>
    <row r="182" spans="1:48" ht="12.95" customHeight="1">
      <c r="A182" s="20" t="s">
        <v>71</v>
      </c>
      <c r="C182" s="32">
        <v>44090.406999999999</v>
      </c>
      <c r="D182" s="32"/>
      <c r="E182" s="1">
        <f t="shared" si="96"/>
        <v>4625.9844953217134</v>
      </c>
      <c r="F182" s="1">
        <f t="shared" si="124"/>
        <v>4626</v>
      </c>
      <c r="G182" s="1">
        <f t="shared" si="97"/>
        <v>-1.0785999998915941E-2</v>
      </c>
      <c r="I182" s="1">
        <f t="shared" si="120"/>
        <v>-1.0785999998915941E-2</v>
      </c>
      <c r="N182" s="2"/>
      <c r="O182" s="2"/>
      <c r="P182" s="2"/>
      <c r="Q182" s="5">
        <f t="shared" si="114"/>
        <v>29071.906999999999</v>
      </c>
      <c r="R182" s="1">
        <f t="shared" si="121"/>
        <v>1.1633779597661467E-4</v>
      </c>
      <c r="S182" s="100">
        <f t="shared" si="122"/>
        <v>0.1</v>
      </c>
      <c r="T182" s="1">
        <f t="shared" si="98"/>
        <v>1.1633779597661467E-5</v>
      </c>
      <c r="U182" s="5"/>
      <c r="W182" s="1">
        <f t="shared" si="123"/>
        <v>-1.9283031242325395E-2</v>
      </c>
      <c r="Z182" s="7">
        <f t="shared" si="99"/>
        <v>4626</v>
      </c>
      <c r="AA182" s="102">
        <f t="shared" si="100"/>
        <v>-1.4614247174226923E-2</v>
      </c>
      <c r="AB182" s="102">
        <f t="shared" si="101"/>
        <v>-1.9283031242325395E-2</v>
      </c>
      <c r="AC182" s="102">
        <f t="shared" si="102"/>
        <v>-1.0785999998915941E-2</v>
      </c>
      <c r="AD182" s="102">
        <f t="shared" si="103"/>
        <v>3.8282471753109826E-3</v>
      </c>
      <c r="AE182" s="102">
        <f t="shared" si="104"/>
        <v>1.4655476435276519E-6</v>
      </c>
      <c r="AF182" s="7">
        <f t="shared" si="105"/>
        <v>-1.0785999998915941E-2</v>
      </c>
      <c r="AG182" s="103"/>
      <c r="AH182" s="7">
        <f t="shared" si="106"/>
        <v>8.4970312434094562E-3</v>
      </c>
      <c r="AI182" s="7">
        <f t="shared" si="107"/>
        <v>1.2364947364745376</v>
      </c>
      <c r="AJ182" s="7">
        <f t="shared" si="108"/>
        <v>0.65667182988358641</v>
      </c>
      <c r="AK182" s="7">
        <f t="shared" si="109"/>
        <v>-0.35813306261268446</v>
      </c>
      <c r="AL182" s="7">
        <f t="shared" si="110"/>
        <v>2.1544161449767767</v>
      </c>
      <c r="AM182" s="7">
        <f t="shared" si="111"/>
        <v>1.8587148878283506</v>
      </c>
      <c r="AN182" s="102">
        <f t="shared" si="125"/>
        <v>8.7692751030614602</v>
      </c>
      <c r="AO182" s="102">
        <f t="shared" si="125"/>
        <v>8.7695826708865479</v>
      </c>
      <c r="AP182" s="102">
        <f t="shared" si="125"/>
        <v>8.7704861623376402</v>
      </c>
      <c r="AQ182" s="102">
        <f t="shared" si="125"/>
        <v>8.7731365898421121</v>
      </c>
      <c r="AR182" s="102">
        <f t="shared" si="125"/>
        <v>8.7808810562956854</v>
      </c>
      <c r="AS182" s="102">
        <f t="shared" si="125"/>
        <v>8.8032580926587976</v>
      </c>
      <c r="AT182" s="102">
        <f t="shared" si="125"/>
        <v>8.8660222924178864</v>
      </c>
      <c r="AU182" s="102">
        <f t="shared" si="113"/>
        <v>9.0307759726686729</v>
      </c>
    </row>
    <row r="183" spans="1:48" ht="12.95" customHeight="1">
      <c r="A183" s="20" t="s">
        <v>72</v>
      </c>
      <c r="C183" s="32">
        <v>44135.612999999998</v>
      </c>
      <c r="D183" s="32"/>
      <c r="E183" s="1">
        <f t="shared" si="96"/>
        <v>4690.9672958524288</v>
      </c>
      <c r="F183" s="1">
        <f t="shared" si="124"/>
        <v>4691</v>
      </c>
      <c r="G183" s="1">
        <f t="shared" si="97"/>
        <v>-2.2751000004063826E-2</v>
      </c>
      <c r="I183" s="1">
        <f t="shared" si="120"/>
        <v>-2.2751000004063826E-2</v>
      </c>
      <c r="N183" s="2"/>
      <c r="O183" s="2"/>
      <c r="P183" s="2"/>
      <c r="Q183" s="5">
        <f t="shared" si="114"/>
        <v>29117.112999999998</v>
      </c>
      <c r="R183" s="1">
        <f t="shared" si="121"/>
        <v>5.1760800118491222E-4</v>
      </c>
      <c r="S183" s="100">
        <f t="shared" si="122"/>
        <v>0.1</v>
      </c>
      <c r="T183" s="1">
        <f t="shared" si="98"/>
        <v>5.1760800118491223E-5</v>
      </c>
      <c r="U183" s="5"/>
      <c r="W183" s="1">
        <f t="shared" si="123"/>
        <v>-3.0974821953280815E-2</v>
      </c>
      <c r="Z183" s="7">
        <f t="shared" si="99"/>
        <v>4691</v>
      </c>
      <c r="AA183" s="102">
        <f t="shared" si="100"/>
        <v>-1.4826590970011978E-2</v>
      </c>
      <c r="AB183" s="102">
        <f t="shared" si="101"/>
        <v>-3.0974821953280815E-2</v>
      </c>
      <c r="AC183" s="102">
        <f t="shared" si="102"/>
        <v>-2.2751000004063826E-2</v>
      </c>
      <c r="AD183" s="102">
        <f t="shared" si="103"/>
        <v>-7.9244090340518485E-3</v>
      </c>
      <c r="AE183" s="102">
        <f t="shared" si="104"/>
        <v>6.2796258538962554E-6</v>
      </c>
      <c r="AF183" s="7">
        <f t="shared" si="105"/>
        <v>-2.2751000004063826E-2</v>
      </c>
      <c r="AG183" s="103"/>
      <c r="AH183" s="7">
        <f t="shared" si="106"/>
        <v>8.2238219492169889E-3</v>
      </c>
      <c r="AI183" s="7">
        <f t="shared" si="107"/>
        <v>1.2423490217526441</v>
      </c>
      <c r="AJ183" s="7">
        <f t="shared" si="108"/>
        <v>0.64418757750845046</v>
      </c>
      <c r="AK183" s="7">
        <f t="shared" si="109"/>
        <v>-0.35419768854700112</v>
      </c>
      <c r="AL183" s="7">
        <f t="shared" si="110"/>
        <v>2.1708527608812949</v>
      </c>
      <c r="AM183" s="7">
        <f t="shared" si="111"/>
        <v>1.8958947567800308</v>
      </c>
      <c r="AN183" s="102">
        <f t="shared" si="125"/>
        <v>8.7812531754048848</v>
      </c>
      <c r="AO183" s="102">
        <f t="shared" si="125"/>
        <v>8.7815698311673618</v>
      </c>
      <c r="AP183" s="102">
        <f t="shared" si="125"/>
        <v>8.7824915960605221</v>
      </c>
      <c r="AQ183" s="102">
        <f t="shared" si="125"/>
        <v>8.7851711872777205</v>
      </c>
      <c r="AR183" s="102">
        <f t="shared" si="125"/>
        <v>8.792930727370857</v>
      </c>
      <c r="AS183" s="102">
        <f t="shared" si="125"/>
        <v>8.8151577417011922</v>
      </c>
      <c r="AT183" s="102">
        <f t="shared" si="125"/>
        <v>8.8770302922110709</v>
      </c>
      <c r="AU183" s="102">
        <f t="shared" si="113"/>
        <v>9.038656084757033</v>
      </c>
      <c r="AV183" s="102"/>
    </row>
    <row r="184" spans="1:48" ht="12.95" customHeight="1">
      <c r="A184" s="20" t="s">
        <v>72</v>
      </c>
      <c r="C184" s="32">
        <v>44144.646999999997</v>
      </c>
      <c r="D184" s="32"/>
      <c r="E184" s="1">
        <f t="shared" si="96"/>
        <v>4703.9535060898861</v>
      </c>
      <c r="F184" s="1">
        <f t="shared" si="124"/>
        <v>4704</v>
      </c>
      <c r="G184" s="1">
        <f t="shared" si="97"/>
        <v>-3.2344000006560236E-2</v>
      </c>
      <c r="I184" s="1">
        <f t="shared" si="120"/>
        <v>-3.2344000006560236E-2</v>
      </c>
      <c r="N184" s="2"/>
      <c r="O184" s="2"/>
      <c r="P184" s="2"/>
      <c r="Q184" s="5">
        <f t="shared" si="114"/>
        <v>29126.146999999997</v>
      </c>
      <c r="R184" s="1">
        <f t="shared" si="121"/>
        <v>1.0461343364243686E-3</v>
      </c>
      <c r="S184" s="100">
        <f t="shared" si="122"/>
        <v>0.1</v>
      </c>
      <c r="T184" s="1">
        <f t="shared" si="98"/>
        <v>1.0461343364243687E-4</v>
      </c>
      <c r="U184" s="5"/>
      <c r="W184" s="1">
        <f t="shared" si="123"/>
        <v>-4.0512882082432533E-2</v>
      </c>
      <c r="Z184" s="7">
        <f t="shared" si="99"/>
        <v>4704</v>
      </c>
      <c r="AA184" s="102">
        <f t="shared" si="100"/>
        <v>-1.4869326236206824E-2</v>
      </c>
      <c r="AB184" s="102">
        <f t="shared" si="101"/>
        <v>-4.0512882082432533E-2</v>
      </c>
      <c r="AC184" s="102">
        <f t="shared" si="102"/>
        <v>-3.2344000006560236E-2</v>
      </c>
      <c r="AD184" s="102">
        <f t="shared" si="103"/>
        <v>-1.7474673770353413E-2</v>
      </c>
      <c r="AE184" s="102">
        <f t="shared" si="104"/>
        <v>3.0536422338027757E-5</v>
      </c>
      <c r="AF184" s="7">
        <f t="shared" si="105"/>
        <v>-3.2344000006560236E-2</v>
      </c>
      <c r="AG184" s="103"/>
      <c r="AH184" s="7">
        <f t="shared" si="106"/>
        <v>8.1688820758722969E-3</v>
      </c>
      <c r="AI184" s="7">
        <f t="shared" si="107"/>
        <v>1.2435186598300993</v>
      </c>
      <c r="AJ184" s="7">
        <f t="shared" si="108"/>
        <v>0.64165543775705602</v>
      </c>
      <c r="AK184" s="7">
        <f t="shared" si="109"/>
        <v>-0.35339455744401943</v>
      </c>
      <c r="AL184" s="7">
        <f t="shared" si="110"/>
        <v>2.1741587242204794</v>
      </c>
      <c r="AM184" s="7">
        <f t="shared" si="111"/>
        <v>1.9035131257330717</v>
      </c>
      <c r="AN184" s="102">
        <f t="shared" si="125"/>
        <v>8.7836555722027754</v>
      </c>
      <c r="AO184" s="102">
        <f t="shared" si="125"/>
        <v>8.7839740214526643</v>
      </c>
      <c r="AP184" s="102">
        <f t="shared" si="125"/>
        <v>8.7848993426549615</v>
      </c>
      <c r="AQ184" s="102">
        <f t="shared" si="125"/>
        <v>8.7875844513851149</v>
      </c>
      <c r="AR184" s="102">
        <f t="shared" si="125"/>
        <v>8.7953461633938801</v>
      </c>
      <c r="AS184" s="102">
        <f t="shared" si="125"/>
        <v>8.8175413811717895</v>
      </c>
      <c r="AT184" s="102">
        <f t="shared" si="125"/>
        <v>8.8792331027509004</v>
      </c>
      <c r="AU184" s="102">
        <f t="shared" si="113"/>
        <v>9.040232107174706</v>
      </c>
    </row>
    <row r="185" spans="1:48" ht="12.95" customHeight="1">
      <c r="A185" s="59" t="s">
        <v>684</v>
      </c>
      <c r="B185" s="59" t="s">
        <v>127</v>
      </c>
      <c r="C185" s="34">
        <v>44149.540999999997</v>
      </c>
      <c r="D185" s="34" t="s">
        <v>149</v>
      </c>
      <c r="E185" s="32">
        <f t="shared" si="96"/>
        <v>4710.9885418328704</v>
      </c>
      <c r="F185" s="1">
        <f t="shared" si="124"/>
        <v>4711</v>
      </c>
      <c r="G185" s="1">
        <f t="shared" si="97"/>
        <v>-7.9710000063641928E-3</v>
      </c>
      <c r="H185" s="1">
        <f>G185</f>
        <v>-7.9710000063641928E-3</v>
      </c>
      <c r="N185" s="2"/>
      <c r="O185" s="2"/>
      <c r="P185" s="2"/>
      <c r="Q185" s="5">
        <f t="shared" si="114"/>
        <v>29131.040999999997</v>
      </c>
      <c r="R185" s="1">
        <f>+(P185-I185)^2</f>
        <v>0</v>
      </c>
      <c r="S185" s="100">
        <f>S$14</f>
        <v>0.2</v>
      </c>
      <c r="T185" s="1">
        <f t="shared" si="98"/>
        <v>0</v>
      </c>
      <c r="U185" s="5"/>
      <c r="V185" s="1">
        <f>AB185</f>
        <v>-1.6110258112202441E-2</v>
      </c>
      <c r="Z185" s="7">
        <f t="shared" si="99"/>
        <v>4711</v>
      </c>
      <c r="AA185" s="102">
        <f t="shared" si="100"/>
        <v>-1.4892374144555093E-2</v>
      </c>
      <c r="AB185" s="102">
        <f t="shared" si="101"/>
        <v>-1.6110258112202441E-2</v>
      </c>
      <c r="AC185" s="102">
        <f t="shared" si="102"/>
        <v>-7.9710000063641928E-3</v>
      </c>
      <c r="AD185" s="102">
        <f t="shared" si="103"/>
        <v>6.9213741381909007E-3</v>
      </c>
      <c r="AE185" s="102">
        <f t="shared" si="104"/>
        <v>9.581083992163568E-6</v>
      </c>
      <c r="AF185" s="7">
        <f t="shared" si="105"/>
        <v>-7.9710000063641928E-3</v>
      </c>
      <c r="AG185" s="103"/>
      <c r="AH185" s="7">
        <f t="shared" si="106"/>
        <v>8.1392581058382478E-3</v>
      </c>
      <c r="AI185" s="7">
        <f t="shared" si="107"/>
        <v>1.2441482727995163</v>
      </c>
      <c r="AJ185" s="7">
        <f t="shared" si="108"/>
        <v>0.64028709219659441</v>
      </c>
      <c r="AK185" s="7">
        <f t="shared" si="109"/>
        <v>-0.35295987279790736</v>
      </c>
      <c r="AL185" s="7">
        <f t="shared" si="110"/>
        <v>2.1759414349269326</v>
      </c>
      <c r="AM185" s="7">
        <f t="shared" si="111"/>
        <v>1.9076411896041738</v>
      </c>
      <c r="AN185" s="102">
        <f t="shared" si="125"/>
        <v>8.7849501059801494</v>
      </c>
      <c r="AO185" s="102">
        <f t="shared" si="125"/>
        <v>8.785269517368766</v>
      </c>
      <c r="AP185" s="102">
        <f t="shared" si="125"/>
        <v>8.7861967393977061</v>
      </c>
      <c r="AQ185" s="102">
        <f t="shared" si="125"/>
        <v>8.7888847746897518</v>
      </c>
      <c r="AR185" s="102">
        <f t="shared" si="125"/>
        <v>8.7966475388467096</v>
      </c>
      <c r="AS185" s="102">
        <f t="shared" si="125"/>
        <v>8.8188253880236385</v>
      </c>
      <c r="AT185" s="102">
        <f t="shared" si="125"/>
        <v>8.8804193972400718</v>
      </c>
      <c r="AU185" s="102">
        <f t="shared" si="113"/>
        <v>9.0410807346303752</v>
      </c>
    </row>
    <row r="186" spans="1:48" ht="12.95" customHeight="1">
      <c r="A186" s="20" t="s">
        <v>129</v>
      </c>
      <c r="C186" s="32">
        <v>44160.680999999997</v>
      </c>
      <c r="D186" s="32"/>
      <c r="E186" s="1">
        <f t="shared" si="96"/>
        <v>4727.0020886609946</v>
      </c>
      <c r="F186" s="1">
        <v>4727</v>
      </c>
      <c r="G186" s="1">
        <f t="shared" si="97"/>
        <v>1.4529999971273355E-3</v>
      </c>
      <c r="I186" s="1">
        <f>G186</f>
        <v>1.4529999971273355E-3</v>
      </c>
      <c r="N186" s="2"/>
      <c r="O186" s="2"/>
      <c r="P186" s="2"/>
      <c r="Q186" s="5">
        <f t="shared" si="114"/>
        <v>29142.180999999997</v>
      </c>
      <c r="R186" s="1">
        <f>+(P186-G186)^2</f>
        <v>2.111208991652037E-6</v>
      </c>
      <c r="S186" s="100">
        <f>S$15</f>
        <v>0.1</v>
      </c>
      <c r="T186" s="1">
        <f t="shared" si="98"/>
        <v>2.111208991652037E-7</v>
      </c>
      <c r="U186" s="5"/>
      <c r="W186" s="1">
        <f>AB186</f>
        <v>-6.6184387194044778E-3</v>
      </c>
      <c r="Z186" s="7">
        <f t="shared" si="99"/>
        <v>4727</v>
      </c>
      <c r="AA186" s="102">
        <f t="shared" si="100"/>
        <v>-1.4945151101059519E-2</v>
      </c>
      <c r="AB186" s="102">
        <f t="shared" si="101"/>
        <v>-6.6184387194044778E-3</v>
      </c>
      <c r="AC186" s="102">
        <f t="shared" si="102"/>
        <v>1.4529999971273355E-3</v>
      </c>
      <c r="AD186" s="102">
        <f t="shared" si="103"/>
        <v>1.6398151098186854E-2</v>
      </c>
      <c r="AE186" s="102">
        <f t="shared" si="104"/>
        <v>2.6889935943896674E-5</v>
      </c>
      <c r="AF186" s="7">
        <f t="shared" si="105"/>
        <v>1.4529999971273355E-3</v>
      </c>
      <c r="AG186" s="103"/>
      <c r="AH186" s="7">
        <f t="shared" si="106"/>
        <v>8.0714387165318133E-3</v>
      </c>
      <c r="AI186" s="7">
        <f t="shared" si="107"/>
        <v>1.2455868561251751</v>
      </c>
      <c r="AJ186" s="7">
        <f t="shared" si="108"/>
        <v>0.63714658866312057</v>
      </c>
      <c r="AK186" s="7">
        <f t="shared" si="109"/>
        <v>-0.3519604338772393</v>
      </c>
      <c r="AL186" s="7">
        <f t="shared" si="110"/>
        <v>2.1800229780884024</v>
      </c>
      <c r="AM186" s="7">
        <f t="shared" si="111"/>
        <v>1.917145536841073</v>
      </c>
      <c r="AN186" s="102">
        <f t="shared" si="125"/>
        <v>8.7879114982381559</v>
      </c>
      <c r="AO186" s="102">
        <f t="shared" si="125"/>
        <v>8.7882330990872415</v>
      </c>
      <c r="AP186" s="102">
        <f t="shared" si="125"/>
        <v>8.7891646281903331</v>
      </c>
      <c r="AQ186" s="102">
        <f t="shared" si="125"/>
        <v>8.7918592350664024</v>
      </c>
      <c r="AR186" s="102">
        <f t="shared" si="125"/>
        <v>8.7996240946221125</v>
      </c>
      <c r="AS186" s="102">
        <f t="shared" si="125"/>
        <v>8.8217615939883149</v>
      </c>
      <c r="AT186" s="102">
        <f t="shared" si="125"/>
        <v>8.8831313615870027</v>
      </c>
      <c r="AU186" s="102">
        <f t="shared" si="113"/>
        <v>9.0430204545290493</v>
      </c>
    </row>
    <row r="187" spans="1:48" ht="12.95" customHeight="1">
      <c r="A187" s="59" t="s">
        <v>684</v>
      </c>
      <c r="B187" s="59" t="s">
        <v>127</v>
      </c>
      <c r="C187" s="34">
        <v>44174.574000000001</v>
      </c>
      <c r="D187" s="34" t="s">
        <v>149</v>
      </c>
      <c r="E187" s="32">
        <f t="shared" si="96"/>
        <v>4746.9730227797736</v>
      </c>
      <c r="F187" s="1">
        <f>ROUND(2*E187,0)/2</f>
        <v>4747</v>
      </c>
      <c r="G187" s="1">
        <f t="shared" si="97"/>
        <v>-1.8767000001389533E-2</v>
      </c>
      <c r="H187" s="1">
        <f>G187</f>
        <v>-1.8767000001389533E-2</v>
      </c>
      <c r="N187" s="2"/>
      <c r="O187" s="2"/>
      <c r="P187" s="2"/>
      <c r="Q187" s="5">
        <f t="shared" si="114"/>
        <v>29156.074000000001</v>
      </c>
      <c r="R187" s="1">
        <f>+(P187-I187)^2</f>
        <v>0</v>
      </c>
      <c r="S187" s="100">
        <f>S$14</f>
        <v>0.2</v>
      </c>
      <c r="T187" s="1">
        <f t="shared" si="98"/>
        <v>0</v>
      </c>
      <c r="U187" s="5"/>
      <c r="V187" s="1">
        <f>AB187</f>
        <v>-2.6753454741324172E-2</v>
      </c>
      <c r="Z187" s="7">
        <f t="shared" si="99"/>
        <v>4747</v>
      </c>
      <c r="AA187" s="102">
        <f t="shared" si="100"/>
        <v>-1.5011309664487297E-2</v>
      </c>
      <c r="AB187" s="102">
        <f t="shared" si="101"/>
        <v>-2.6753454741324172E-2</v>
      </c>
      <c r="AC187" s="102">
        <f t="shared" si="102"/>
        <v>-1.8767000001389533E-2</v>
      </c>
      <c r="AD187" s="102">
        <f t="shared" si="103"/>
        <v>-3.755690336902236E-3</v>
      </c>
      <c r="AE187" s="102">
        <f t="shared" si="104"/>
        <v>2.8210419813401662E-6</v>
      </c>
      <c r="AF187" s="7">
        <f t="shared" si="105"/>
        <v>-1.8767000001389533E-2</v>
      </c>
      <c r="AG187" s="103"/>
      <c r="AH187" s="7">
        <f t="shared" si="106"/>
        <v>7.9864547399346401E-3</v>
      </c>
      <c r="AI187" s="7">
        <f t="shared" si="107"/>
        <v>1.2473839808297895</v>
      </c>
      <c r="AJ187" s="7">
        <f t="shared" si="108"/>
        <v>0.63319577314495246</v>
      </c>
      <c r="AK187" s="7">
        <f t="shared" si="109"/>
        <v>-0.35069961070025185</v>
      </c>
      <c r="AL187" s="7">
        <f t="shared" si="110"/>
        <v>2.1851381708476074</v>
      </c>
      <c r="AM187" s="7">
        <f t="shared" si="111"/>
        <v>1.9291623914440956</v>
      </c>
      <c r="AN187" s="102">
        <f t="shared" si="125"/>
        <v>8.791618044752509</v>
      </c>
      <c r="AO187" s="102">
        <f t="shared" si="125"/>
        <v>8.7919423627419011</v>
      </c>
      <c r="AP187" s="102">
        <f t="shared" si="125"/>
        <v>8.7928792006118837</v>
      </c>
      <c r="AQ187" s="102">
        <f t="shared" si="125"/>
        <v>8.795581789420881</v>
      </c>
      <c r="AR187" s="102">
        <f t="shared" si="125"/>
        <v>8.8033486602154856</v>
      </c>
      <c r="AS187" s="102">
        <f t="shared" si="125"/>
        <v>8.8254344505870108</v>
      </c>
      <c r="AT187" s="102">
        <f t="shared" si="125"/>
        <v>8.8865221626583626</v>
      </c>
      <c r="AU187" s="102">
        <f t="shared" si="113"/>
        <v>9.0454451044023898</v>
      </c>
    </row>
    <row r="188" spans="1:48" ht="12.95" customHeight="1">
      <c r="A188" s="59" t="s">
        <v>684</v>
      </c>
      <c r="B188" s="59" t="s">
        <v>127</v>
      </c>
      <c r="C188" s="34">
        <v>44174.58</v>
      </c>
      <c r="D188" s="34" t="s">
        <v>149</v>
      </c>
      <c r="E188" s="32">
        <f t="shared" si="96"/>
        <v>4746.9816476703463</v>
      </c>
      <c r="F188" s="1">
        <f>ROUND(2*E188,0)/2</f>
        <v>4747</v>
      </c>
      <c r="G188" s="1">
        <f t="shared" si="97"/>
        <v>-1.2767000000167172E-2</v>
      </c>
      <c r="H188" s="1">
        <f>G188</f>
        <v>-1.2767000000167172E-2</v>
      </c>
      <c r="N188" s="2"/>
      <c r="O188" s="2"/>
      <c r="P188" s="2"/>
      <c r="Q188" s="5">
        <f t="shared" si="114"/>
        <v>29156.080000000002</v>
      </c>
      <c r="R188" s="1">
        <f>+(P188-I188)^2</f>
        <v>0</v>
      </c>
      <c r="S188" s="100">
        <f>S$14</f>
        <v>0.2</v>
      </c>
      <c r="T188" s="1">
        <f t="shared" si="98"/>
        <v>0</v>
      </c>
      <c r="U188" s="5"/>
      <c r="V188" s="1">
        <f>AB188</f>
        <v>-2.0753454740101811E-2</v>
      </c>
      <c r="Z188" s="7">
        <f t="shared" si="99"/>
        <v>4747</v>
      </c>
      <c r="AA188" s="102">
        <f t="shared" si="100"/>
        <v>-1.5011309664487297E-2</v>
      </c>
      <c r="AB188" s="102">
        <f t="shared" si="101"/>
        <v>-2.0753454740101811E-2</v>
      </c>
      <c r="AC188" s="102">
        <f t="shared" si="102"/>
        <v>-1.2767000000167172E-2</v>
      </c>
      <c r="AD188" s="102">
        <f t="shared" si="103"/>
        <v>2.2443096643201248E-3</v>
      </c>
      <c r="AE188" s="102">
        <f t="shared" si="104"/>
        <v>1.0073851738721424E-6</v>
      </c>
      <c r="AF188" s="7">
        <f t="shared" si="105"/>
        <v>-1.2767000000167172E-2</v>
      </c>
      <c r="AG188" s="103"/>
      <c r="AH188" s="7">
        <f t="shared" si="106"/>
        <v>7.9864547399346401E-3</v>
      </c>
      <c r="AI188" s="7">
        <f t="shared" si="107"/>
        <v>1.2473839808297895</v>
      </c>
      <c r="AJ188" s="7">
        <f t="shared" si="108"/>
        <v>0.63319577314495246</v>
      </c>
      <c r="AK188" s="7">
        <f t="shared" si="109"/>
        <v>-0.35069961070025185</v>
      </c>
      <c r="AL188" s="7">
        <f t="shared" si="110"/>
        <v>2.1851381708476074</v>
      </c>
      <c r="AM188" s="7">
        <f t="shared" si="111"/>
        <v>1.9291623914440956</v>
      </c>
      <c r="AN188" s="102">
        <f t="shared" si="125"/>
        <v>8.791618044752509</v>
      </c>
      <c r="AO188" s="102">
        <f t="shared" si="125"/>
        <v>8.7919423627419011</v>
      </c>
      <c r="AP188" s="102">
        <f t="shared" si="125"/>
        <v>8.7928792006118837</v>
      </c>
      <c r="AQ188" s="102">
        <f t="shared" si="125"/>
        <v>8.795581789420881</v>
      </c>
      <c r="AR188" s="102">
        <f t="shared" si="125"/>
        <v>8.8033486602154856</v>
      </c>
      <c r="AS188" s="102">
        <f t="shared" si="125"/>
        <v>8.8254344505870108</v>
      </c>
      <c r="AT188" s="102">
        <f t="shared" si="125"/>
        <v>8.8865221626583626</v>
      </c>
      <c r="AU188" s="102">
        <f t="shared" si="113"/>
        <v>9.0454451044023898</v>
      </c>
    </row>
    <row r="189" spans="1:48" ht="12.95" customHeight="1">
      <c r="A189" s="20" t="s">
        <v>73</v>
      </c>
      <c r="C189" s="32">
        <v>44225.362999999998</v>
      </c>
      <c r="D189" s="32"/>
      <c r="E189" s="1">
        <f t="shared" si="96"/>
        <v>4819.9812839874548</v>
      </c>
      <c r="F189" s="1">
        <f>ROUND(2*E189,0)/2</f>
        <v>4820</v>
      </c>
      <c r="G189" s="1">
        <f t="shared" si="97"/>
        <v>-1.3020000005781185E-2</v>
      </c>
      <c r="I189" s="1">
        <f t="shared" ref="I189:I230" si="126">G189</f>
        <v>-1.3020000005781185E-2</v>
      </c>
      <c r="N189" s="2"/>
      <c r="O189" s="2"/>
      <c r="P189" s="2"/>
      <c r="Q189" s="5">
        <f t="shared" si="114"/>
        <v>29206.862999999998</v>
      </c>
      <c r="R189" s="1">
        <f t="shared" ref="R189:R230" si="127">+(P189-G189)^2</f>
        <v>1.6952040015054206E-4</v>
      </c>
      <c r="S189" s="100">
        <f t="shared" ref="S189:S230" si="128">S$15</f>
        <v>0.1</v>
      </c>
      <c r="T189" s="1">
        <f t="shared" si="98"/>
        <v>1.6952040015054207E-5</v>
      </c>
      <c r="U189" s="5"/>
      <c r="W189" s="1">
        <f t="shared" ref="W189:W230" si="129">AB189</f>
        <v>-2.0694298008760697E-2</v>
      </c>
      <c r="Z189" s="7">
        <f t="shared" si="99"/>
        <v>4820</v>
      </c>
      <c r="AA189" s="102">
        <f t="shared" si="100"/>
        <v>-1.5254542692483903E-2</v>
      </c>
      <c r="AB189" s="102">
        <f t="shared" si="101"/>
        <v>-2.0694298008760697E-2</v>
      </c>
      <c r="AC189" s="102">
        <f t="shared" si="102"/>
        <v>-1.3020000005781185E-2</v>
      </c>
      <c r="AD189" s="102">
        <f t="shared" si="103"/>
        <v>2.2345426867027181E-3</v>
      </c>
      <c r="AE189" s="102">
        <f t="shared" si="104"/>
        <v>4.9931810186966021E-7</v>
      </c>
      <c r="AF189" s="7">
        <f t="shared" si="105"/>
        <v>-1.3020000005781185E-2</v>
      </c>
      <c r="AG189" s="103"/>
      <c r="AH189" s="7">
        <f t="shared" si="106"/>
        <v>7.674298002979512E-3</v>
      </c>
      <c r="AI189" s="7">
        <f t="shared" si="107"/>
        <v>1.2539315277007628</v>
      </c>
      <c r="AJ189" s="7">
        <f t="shared" si="108"/>
        <v>0.61853710064776501</v>
      </c>
      <c r="AK189" s="7">
        <f t="shared" si="109"/>
        <v>-0.34598819366570682</v>
      </c>
      <c r="AL189" s="7">
        <f t="shared" si="110"/>
        <v>2.2039338324645374</v>
      </c>
      <c r="AM189" s="7">
        <f t="shared" si="111"/>
        <v>1.9743565215060448</v>
      </c>
      <c r="AN189" s="102">
        <f t="shared" si="125"/>
        <v>8.8051921849944286</v>
      </c>
      <c r="AO189" s="102">
        <f t="shared" si="125"/>
        <v>8.8055262185278007</v>
      </c>
      <c r="AP189" s="102">
        <f t="shared" si="125"/>
        <v>8.8064816928118965</v>
      </c>
      <c r="AQ189" s="102">
        <f t="shared" si="125"/>
        <v>8.8092111695197097</v>
      </c>
      <c r="AR189" s="102">
        <f t="shared" si="125"/>
        <v>8.8169795918336167</v>
      </c>
      <c r="AS189" s="102">
        <f t="shared" si="125"/>
        <v>8.8388646630840864</v>
      </c>
      <c r="AT189" s="102">
        <f t="shared" si="125"/>
        <v>8.8989064726016949</v>
      </c>
      <c r="AU189" s="102">
        <f t="shared" si="113"/>
        <v>9.0542950764400878</v>
      </c>
    </row>
    <row r="190" spans="1:48" ht="12.95" customHeight="1">
      <c r="A190" s="20" t="s">
        <v>129</v>
      </c>
      <c r="C190" s="32">
        <v>44457.701999999997</v>
      </c>
      <c r="D190" s="32"/>
      <c r="E190" s="1">
        <f t="shared" si="96"/>
        <v>5153.9643590771893</v>
      </c>
      <c r="F190" s="1">
        <v>5154</v>
      </c>
      <c r="G190" s="1">
        <f t="shared" si="97"/>
        <v>-2.4794000004476402E-2</v>
      </c>
      <c r="I190" s="1">
        <f t="shared" si="126"/>
        <v>-2.4794000004476402E-2</v>
      </c>
      <c r="N190" s="2"/>
      <c r="O190" s="2"/>
      <c r="P190" s="2"/>
      <c r="Q190" s="5">
        <f t="shared" si="114"/>
        <v>29439.201999999997</v>
      </c>
      <c r="R190" s="1">
        <f t="shared" si="127"/>
        <v>6.147424362219758E-4</v>
      </c>
      <c r="S190" s="100">
        <f t="shared" si="128"/>
        <v>0.1</v>
      </c>
      <c r="T190" s="1">
        <f t="shared" si="98"/>
        <v>6.1474243622197585E-5</v>
      </c>
      <c r="U190" s="5"/>
      <c r="W190" s="1">
        <f t="shared" si="129"/>
        <v>-3.1001829118219422E-2</v>
      </c>
      <c r="Z190" s="7">
        <f t="shared" si="99"/>
        <v>5154</v>
      </c>
      <c r="AA190" s="102">
        <f t="shared" si="100"/>
        <v>-1.6401438081972766E-2</v>
      </c>
      <c r="AB190" s="102">
        <f t="shared" si="101"/>
        <v>-3.1001829118219422E-2</v>
      </c>
      <c r="AC190" s="102">
        <f t="shared" si="102"/>
        <v>-2.4794000004476402E-2</v>
      </c>
      <c r="AD190" s="102">
        <f t="shared" si="103"/>
        <v>-8.3925619225036358E-3</v>
      </c>
      <c r="AE190" s="102">
        <f t="shared" si="104"/>
        <v>7.0435095623057926E-6</v>
      </c>
      <c r="AF190" s="7">
        <f t="shared" si="105"/>
        <v>-2.4794000004476402E-2</v>
      </c>
      <c r="AG190" s="103"/>
      <c r="AH190" s="7">
        <f t="shared" si="106"/>
        <v>6.2078291137430183E-3</v>
      </c>
      <c r="AI190" s="7">
        <f t="shared" si="107"/>
        <v>1.2835204544306873</v>
      </c>
      <c r="AJ190" s="7">
        <f t="shared" si="108"/>
        <v>0.546660751240441</v>
      </c>
      <c r="AK190" s="7">
        <f t="shared" si="109"/>
        <v>-0.32218814819281993</v>
      </c>
      <c r="AL190" s="7">
        <f t="shared" si="110"/>
        <v>2.2924422287302302</v>
      </c>
      <c r="AM190" s="7">
        <f t="shared" si="111"/>
        <v>2.2120396956109749</v>
      </c>
      <c r="AN190" s="102">
        <f t="shared" si="125"/>
        <v>8.868196601938994</v>
      </c>
      <c r="AO190" s="102">
        <f t="shared" si="125"/>
        <v>8.8685697238702605</v>
      </c>
      <c r="AP190" s="102">
        <f t="shared" si="125"/>
        <v>8.8695931076694379</v>
      </c>
      <c r="AQ190" s="102">
        <f t="shared" si="125"/>
        <v>8.8723966782113948</v>
      </c>
      <c r="AR190" s="102">
        <f t="shared" si="125"/>
        <v>8.8800524539577257</v>
      </c>
      <c r="AS190" s="102">
        <f t="shared" si="125"/>
        <v>8.9007808983482342</v>
      </c>
      <c r="AT190" s="102">
        <f t="shared" si="125"/>
        <v>8.9557199267939751</v>
      </c>
      <c r="AU190" s="102">
        <f t="shared" si="113"/>
        <v>9.0947867293248947</v>
      </c>
      <c r="AV190" s="102"/>
    </row>
    <row r="191" spans="1:48" ht="12.95" customHeight="1">
      <c r="A191" s="20" t="s">
        <v>74</v>
      </c>
      <c r="C191" s="33">
        <v>44497.374000000003</v>
      </c>
      <c r="D191" s="32"/>
      <c r="E191" s="1">
        <f t="shared" si="96"/>
        <v>5210.9921355372844</v>
      </c>
      <c r="F191" s="1">
        <f>ROUND(2*E191,0)/2</f>
        <v>5211</v>
      </c>
      <c r="G191" s="1">
        <f t="shared" si="97"/>
        <v>-5.4709999967599288E-3</v>
      </c>
      <c r="I191" s="1">
        <f t="shared" si="126"/>
        <v>-5.4709999967599288E-3</v>
      </c>
      <c r="N191" s="2"/>
      <c r="O191" s="2"/>
      <c r="P191" s="2"/>
      <c r="Q191" s="5">
        <f t="shared" si="114"/>
        <v>29478.874000000003</v>
      </c>
      <c r="R191" s="1">
        <f t="shared" si="127"/>
        <v>2.993184096454714E-5</v>
      </c>
      <c r="S191" s="100">
        <f t="shared" si="128"/>
        <v>0.1</v>
      </c>
      <c r="T191" s="1">
        <f t="shared" si="98"/>
        <v>2.9931840964547143E-6</v>
      </c>
      <c r="U191" s="5"/>
      <c r="W191" s="1">
        <f t="shared" si="129"/>
        <v>-1.1422516070272573E-2</v>
      </c>
      <c r="Z191" s="7">
        <f t="shared" si="99"/>
        <v>5211</v>
      </c>
      <c r="AA191" s="102">
        <f t="shared" si="100"/>
        <v>-1.6602520617948837E-2</v>
      </c>
      <c r="AB191" s="102">
        <f t="shared" si="101"/>
        <v>-1.1422516070272573E-2</v>
      </c>
      <c r="AC191" s="102">
        <f t="shared" si="102"/>
        <v>-5.4709999967599288E-3</v>
      </c>
      <c r="AD191" s="102">
        <f t="shared" si="103"/>
        <v>1.1131520621188908E-2</v>
      </c>
      <c r="AE191" s="102">
        <f t="shared" si="104"/>
        <v>1.239107513399539E-5</v>
      </c>
      <c r="AF191" s="7">
        <f t="shared" si="105"/>
        <v>-5.4709999967599288E-3</v>
      </c>
      <c r="AG191" s="103"/>
      <c r="AH191" s="7">
        <f t="shared" si="106"/>
        <v>5.9515160735126443E-3</v>
      </c>
      <c r="AI191" s="7">
        <f t="shared" si="107"/>
        <v>1.2884852131600641</v>
      </c>
      <c r="AJ191" s="7">
        <f t="shared" si="108"/>
        <v>0.53360304171730855</v>
      </c>
      <c r="AK191" s="7">
        <f t="shared" si="109"/>
        <v>-0.31775042518381352</v>
      </c>
      <c r="AL191" s="7">
        <f t="shared" si="110"/>
        <v>2.3079582777104606</v>
      </c>
      <c r="AM191" s="7">
        <f t="shared" si="111"/>
        <v>2.2585578967270692</v>
      </c>
      <c r="AN191" s="102">
        <f t="shared" si="125"/>
        <v>8.8790942450950308</v>
      </c>
      <c r="AO191" s="102">
        <f t="shared" si="125"/>
        <v>8.8794729201998521</v>
      </c>
      <c r="AP191" s="102">
        <f t="shared" si="125"/>
        <v>8.8805046087541548</v>
      </c>
      <c r="AQ191" s="102">
        <f t="shared" si="125"/>
        <v>8.8833121523739429</v>
      </c>
      <c r="AR191" s="102">
        <f t="shared" si="125"/>
        <v>8.8909285161984517</v>
      </c>
      <c r="AS191" s="102">
        <f t="shared" si="125"/>
        <v>8.9114209649852896</v>
      </c>
      <c r="AT191" s="102">
        <f t="shared" si="125"/>
        <v>8.9654391539642031</v>
      </c>
      <c r="AU191" s="102">
        <f t="shared" si="113"/>
        <v>9.1016969814639186</v>
      </c>
    </row>
    <row r="192" spans="1:48" ht="12.95" customHeight="1">
      <c r="A192" s="20" t="s">
        <v>74</v>
      </c>
      <c r="C192" s="32">
        <v>44503.618000000002</v>
      </c>
      <c r="D192" s="32"/>
      <c r="E192" s="1">
        <f t="shared" si="96"/>
        <v>5219.9677716588994</v>
      </c>
      <c r="F192" s="1">
        <f>ROUND(2*E192,0)/2</f>
        <v>5220</v>
      </c>
      <c r="G192" s="1">
        <f t="shared" si="97"/>
        <v>-2.2420000001147855E-2</v>
      </c>
      <c r="I192" s="1">
        <f t="shared" si="126"/>
        <v>-2.2420000001147855E-2</v>
      </c>
      <c r="N192" s="2"/>
      <c r="O192" s="2"/>
      <c r="P192" s="2"/>
      <c r="Q192" s="5">
        <f t="shared" si="114"/>
        <v>29485.118000000002</v>
      </c>
      <c r="R192" s="1">
        <f t="shared" si="127"/>
        <v>5.026564000514698E-4</v>
      </c>
      <c r="S192" s="100">
        <f t="shared" si="128"/>
        <v>0.1</v>
      </c>
      <c r="T192" s="1">
        <f t="shared" si="98"/>
        <v>5.0265640005146984E-5</v>
      </c>
      <c r="U192" s="5"/>
      <c r="W192" s="1">
        <f t="shared" si="129"/>
        <v>-2.8330890139219828E-2</v>
      </c>
      <c r="Z192" s="7">
        <f t="shared" si="99"/>
        <v>5220</v>
      </c>
      <c r="AA192" s="102">
        <f t="shared" si="100"/>
        <v>-1.6634407490416944E-2</v>
      </c>
      <c r="AB192" s="102">
        <f t="shared" si="101"/>
        <v>-2.8330890139219828E-2</v>
      </c>
      <c r="AC192" s="102">
        <f t="shared" si="102"/>
        <v>-2.2420000001147855E-2</v>
      </c>
      <c r="AD192" s="102">
        <f t="shared" si="103"/>
        <v>-5.7855925107309115E-3</v>
      </c>
      <c r="AE192" s="102">
        <f t="shared" si="104"/>
        <v>3.3473080700225615E-6</v>
      </c>
      <c r="AF192" s="7">
        <f t="shared" si="105"/>
        <v>-2.2420000001147855E-2</v>
      </c>
      <c r="AG192" s="103"/>
      <c r="AH192" s="7">
        <f t="shared" si="106"/>
        <v>5.9108901380719725E-3</v>
      </c>
      <c r="AI192" s="7">
        <f t="shared" si="107"/>
        <v>1.2892662661360226</v>
      </c>
      <c r="AJ192" s="7">
        <f t="shared" si="108"/>
        <v>0.53152022469194216</v>
      </c>
      <c r="AK192" s="7">
        <f t="shared" si="109"/>
        <v>-0.31703955304066656</v>
      </c>
      <c r="AL192" s="7">
        <f t="shared" si="110"/>
        <v>2.3104190997416931</v>
      </c>
      <c r="AM192" s="7">
        <f t="shared" si="111"/>
        <v>2.2660856605203787</v>
      </c>
      <c r="AN192" s="102">
        <f t="shared" si="125"/>
        <v>8.8808187478250673</v>
      </c>
      <c r="AO192" s="102">
        <f t="shared" si="125"/>
        <v>8.8811982644785079</v>
      </c>
      <c r="AP192" s="102">
        <f t="shared" si="125"/>
        <v>8.8822311670788654</v>
      </c>
      <c r="AQ192" s="102">
        <f t="shared" si="125"/>
        <v>8.8850390933500218</v>
      </c>
      <c r="AR192" s="102">
        <f t="shared" si="125"/>
        <v>8.892648686361861</v>
      </c>
      <c r="AS192" s="102">
        <f t="shared" si="125"/>
        <v>8.9131028579246117</v>
      </c>
      <c r="AT192" s="102">
        <f t="shared" si="125"/>
        <v>8.9669743670038162</v>
      </c>
      <c r="AU192" s="102">
        <f t="shared" si="113"/>
        <v>9.1027880739069218</v>
      </c>
    </row>
    <row r="193" spans="1:48" ht="12.95" customHeight="1">
      <c r="A193" s="20" t="s">
        <v>129</v>
      </c>
      <c r="C193" s="32">
        <v>44537.707000000002</v>
      </c>
      <c r="D193" s="32"/>
      <c r="E193" s="1">
        <f t="shared" si="96"/>
        <v>5268.9700874420178</v>
      </c>
      <c r="F193" s="1">
        <v>5269</v>
      </c>
      <c r="G193" s="1">
        <f t="shared" si="97"/>
        <v>-2.0809000001463573E-2</v>
      </c>
      <c r="I193" s="1">
        <f t="shared" si="126"/>
        <v>-2.0809000001463573E-2</v>
      </c>
      <c r="N193" s="2"/>
      <c r="O193" s="2"/>
      <c r="P193" s="2"/>
      <c r="Q193" s="5">
        <f t="shared" si="114"/>
        <v>29519.207000000002</v>
      </c>
      <c r="R193" s="1">
        <f t="shared" si="127"/>
        <v>4.3301448106091101E-4</v>
      </c>
      <c r="S193" s="100">
        <f t="shared" si="128"/>
        <v>0.1</v>
      </c>
      <c r="T193" s="1">
        <f t="shared" si="98"/>
        <v>4.3301448106091103E-5</v>
      </c>
      <c r="U193" s="5"/>
      <c r="W193" s="1">
        <f t="shared" si="129"/>
        <v>-2.6497969391966407E-2</v>
      </c>
      <c r="Z193" s="7">
        <f t="shared" si="99"/>
        <v>5269</v>
      </c>
      <c r="AA193" s="102">
        <f t="shared" si="100"/>
        <v>-1.6808660587221153E-2</v>
      </c>
      <c r="AB193" s="102">
        <f t="shared" si="101"/>
        <v>-2.6497969391966407E-2</v>
      </c>
      <c r="AC193" s="102">
        <f t="shared" si="102"/>
        <v>-2.0809000001463573E-2</v>
      </c>
      <c r="AD193" s="102">
        <f t="shared" si="103"/>
        <v>-4.0003394142424202E-3</v>
      </c>
      <c r="AE193" s="102">
        <f t="shared" si="104"/>
        <v>1.600271542914139E-6</v>
      </c>
      <c r="AF193" s="7">
        <f t="shared" si="105"/>
        <v>-2.0809000001463573E-2</v>
      </c>
      <c r="AG193" s="103"/>
      <c r="AH193" s="7">
        <f t="shared" si="106"/>
        <v>5.6889693905028326E-3</v>
      </c>
      <c r="AI193" s="7">
        <f t="shared" si="107"/>
        <v>1.2935041397203322</v>
      </c>
      <c r="AJ193" s="7">
        <f t="shared" si="108"/>
        <v>0.52007977183151033</v>
      </c>
      <c r="AK193" s="7">
        <f t="shared" si="109"/>
        <v>-0.31312037762421291</v>
      </c>
      <c r="AL193" s="7">
        <f t="shared" si="110"/>
        <v>2.3238690494815817</v>
      </c>
      <c r="AM193" s="7">
        <f t="shared" si="111"/>
        <v>2.3079834791680796</v>
      </c>
      <c r="AN193" s="102">
        <f t="shared" si="125"/>
        <v>8.8902259078741324</v>
      </c>
      <c r="AO193" s="102">
        <f t="shared" si="125"/>
        <v>8.8906098301006153</v>
      </c>
      <c r="AP193" s="102">
        <f t="shared" si="125"/>
        <v>8.8916488646564655</v>
      </c>
      <c r="AQ193" s="102">
        <f t="shared" si="125"/>
        <v>8.894457686967943</v>
      </c>
      <c r="AR193" s="102">
        <f t="shared" si="125"/>
        <v>8.9020277858282348</v>
      </c>
      <c r="AS193" s="102">
        <f t="shared" si="125"/>
        <v>8.9222687284279765</v>
      </c>
      <c r="AT193" s="102">
        <f t="shared" si="125"/>
        <v>8.9753355718115451</v>
      </c>
      <c r="AU193" s="102">
        <f t="shared" si="113"/>
        <v>9.1087284660966095</v>
      </c>
      <c r="AV193" s="102"/>
    </row>
    <row r="194" spans="1:48" ht="12.95" customHeight="1">
      <c r="A194" s="20" t="s">
        <v>129</v>
      </c>
      <c r="C194" s="32">
        <v>44542.57</v>
      </c>
      <c r="D194" s="32"/>
      <c r="E194" s="1">
        <f t="shared" si="96"/>
        <v>5275.9605612503774</v>
      </c>
      <c r="F194" s="1">
        <v>5276</v>
      </c>
      <c r="G194" s="1">
        <f t="shared" si="97"/>
        <v>-2.7436000003945082E-2</v>
      </c>
      <c r="I194" s="1">
        <f t="shared" si="126"/>
        <v>-2.7436000003945082E-2</v>
      </c>
      <c r="N194" s="2"/>
      <c r="O194" s="2"/>
      <c r="P194" s="2"/>
      <c r="Q194" s="5">
        <f t="shared" si="114"/>
        <v>29524.07</v>
      </c>
      <c r="R194" s="1">
        <f t="shared" si="127"/>
        <v>7.5273409621647459E-4</v>
      </c>
      <c r="S194" s="100">
        <f t="shared" si="128"/>
        <v>0.1</v>
      </c>
      <c r="T194" s="1">
        <f t="shared" si="98"/>
        <v>7.527340962164747E-5</v>
      </c>
      <c r="U194" s="5"/>
      <c r="W194" s="1">
        <f t="shared" si="129"/>
        <v>-3.3093165731704344E-2</v>
      </c>
      <c r="Z194" s="7">
        <f t="shared" si="99"/>
        <v>5276</v>
      </c>
      <c r="AA194" s="102">
        <f t="shared" si="100"/>
        <v>-1.6833642405167763E-2</v>
      </c>
      <c r="AB194" s="102">
        <f t="shared" si="101"/>
        <v>-3.3093165731704344E-2</v>
      </c>
      <c r="AC194" s="102">
        <f t="shared" si="102"/>
        <v>-2.7436000003945082E-2</v>
      </c>
      <c r="AD194" s="102">
        <f t="shared" si="103"/>
        <v>-1.0602357598777319E-2</v>
      </c>
      <c r="AE194" s="102">
        <f t="shared" si="104"/>
        <v>1.1240998665235117E-5</v>
      </c>
      <c r="AF194" s="7">
        <f t="shared" si="105"/>
        <v>-2.7436000003945082E-2</v>
      </c>
      <c r="AG194" s="103"/>
      <c r="AH194" s="7">
        <f t="shared" si="106"/>
        <v>5.6571657277592596E-3</v>
      </c>
      <c r="AI194" s="7">
        <f t="shared" si="107"/>
        <v>1.2941074787589255</v>
      </c>
      <c r="AJ194" s="7">
        <f t="shared" si="108"/>
        <v>0.51843155070815483</v>
      </c>
      <c r="AK194" s="7">
        <f t="shared" si="109"/>
        <v>-0.31255374234612859</v>
      </c>
      <c r="AL194" s="7">
        <f t="shared" si="110"/>
        <v>2.3257976536297322</v>
      </c>
      <c r="AM194" s="7">
        <f t="shared" si="111"/>
        <v>2.3140980240933153</v>
      </c>
      <c r="AN194" s="102">
        <f t="shared" si="125"/>
        <v>8.8915722912538193</v>
      </c>
      <c r="AO194" s="102">
        <f t="shared" si="125"/>
        <v>8.8919568179685999</v>
      </c>
      <c r="AP194" s="102">
        <f t="shared" si="125"/>
        <v>8.8929966616392253</v>
      </c>
      <c r="AQ194" s="102">
        <f t="shared" si="125"/>
        <v>8.895805446943891</v>
      </c>
      <c r="AR194" s="102">
        <f t="shared" si="125"/>
        <v>8.903369540254447</v>
      </c>
      <c r="AS194" s="102">
        <f t="shared" si="125"/>
        <v>8.9235793572680624</v>
      </c>
      <c r="AT194" s="102">
        <f t="shared" si="125"/>
        <v>8.9765304158960966</v>
      </c>
      <c r="AU194" s="102">
        <f t="shared" si="113"/>
        <v>9.1095770935522786</v>
      </c>
    </row>
    <row r="195" spans="1:48" ht="12.95" customHeight="1">
      <c r="A195" s="20" t="s">
        <v>129</v>
      </c>
      <c r="C195" s="32">
        <v>44544.675000000003</v>
      </c>
      <c r="D195" s="32"/>
      <c r="E195" s="1">
        <f t="shared" si="96"/>
        <v>5278.9864603592869</v>
      </c>
      <c r="F195" s="1">
        <v>5279</v>
      </c>
      <c r="G195" s="1">
        <f t="shared" si="97"/>
        <v>-9.4189999945228919E-3</v>
      </c>
      <c r="I195" s="1">
        <f t="shared" si="126"/>
        <v>-9.4189999945228919E-3</v>
      </c>
      <c r="N195" s="2"/>
      <c r="O195" s="2"/>
      <c r="P195" s="2"/>
      <c r="Q195" s="5">
        <f t="shared" si="114"/>
        <v>29526.175000000003</v>
      </c>
      <c r="R195" s="1">
        <f t="shared" si="127"/>
        <v>8.8717560896822245E-5</v>
      </c>
      <c r="S195" s="100">
        <f t="shared" si="128"/>
        <v>0.1</v>
      </c>
      <c r="T195" s="1">
        <f t="shared" si="98"/>
        <v>8.8717560896822255E-6</v>
      </c>
      <c r="U195" s="5"/>
      <c r="W195" s="1">
        <f t="shared" si="129"/>
        <v>-1.5062527923468978E-2</v>
      </c>
      <c r="Z195" s="7">
        <f t="shared" si="99"/>
        <v>5279</v>
      </c>
      <c r="AA195" s="102">
        <f t="shared" si="100"/>
        <v>-1.6844355624037195E-2</v>
      </c>
      <c r="AB195" s="102">
        <f t="shared" si="101"/>
        <v>-1.5062527923468978E-2</v>
      </c>
      <c r="AC195" s="102">
        <f t="shared" si="102"/>
        <v>-9.4189999945228919E-3</v>
      </c>
      <c r="AD195" s="102">
        <f t="shared" si="103"/>
        <v>7.4253556295143033E-3</v>
      </c>
      <c r="AE195" s="102">
        <f t="shared" si="104"/>
        <v>5.5135906224759759E-6</v>
      </c>
      <c r="AF195" s="7">
        <f t="shared" si="105"/>
        <v>-9.4189999945228919E-3</v>
      </c>
      <c r="AG195" s="103"/>
      <c r="AH195" s="7">
        <f t="shared" si="106"/>
        <v>5.6435279289460856E-3</v>
      </c>
      <c r="AI195" s="7">
        <f t="shared" si="107"/>
        <v>1.2943658893526431</v>
      </c>
      <c r="AJ195" s="7">
        <f t="shared" si="108"/>
        <v>0.51772410984780326</v>
      </c>
      <c r="AK195" s="7">
        <f t="shared" si="109"/>
        <v>-0.31231038103484399</v>
      </c>
      <c r="AL195" s="7">
        <f t="shared" si="110"/>
        <v>2.3266247472947938</v>
      </c>
      <c r="AM195" s="7">
        <f t="shared" si="111"/>
        <v>2.3167286523823249</v>
      </c>
      <c r="AN195" s="102">
        <f t="shared" si="125"/>
        <v>8.8921495037833829</v>
      </c>
      <c r="AO195" s="102">
        <f t="shared" si="125"/>
        <v>8.8925342876206397</v>
      </c>
      <c r="AP195" s="102">
        <f t="shared" si="125"/>
        <v>8.8935744728699007</v>
      </c>
      <c r="AQ195" s="102">
        <f t="shared" si="125"/>
        <v>8.8963832296010619</v>
      </c>
      <c r="AR195" s="102">
        <f t="shared" si="125"/>
        <v>8.9039447212415617</v>
      </c>
      <c r="AS195" s="102">
        <f t="shared" si="125"/>
        <v>8.9241411480216843</v>
      </c>
      <c r="AT195" s="102">
        <f t="shared" si="125"/>
        <v>8.977042521278312</v>
      </c>
      <c r="AU195" s="102">
        <f t="shared" si="113"/>
        <v>9.1099407910332797</v>
      </c>
    </row>
    <row r="196" spans="1:48" ht="12.95" customHeight="1">
      <c r="A196" s="20" t="s">
        <v>75</v>
      </c>
      <c r="C196" s="32">
        <v>44552.317999999999</v>
      </c>
      <c r="D196" s="32"/>
      <c r="E196" s="1">
        <f t="shared" si="96"/>
        <v>5289.9731334658672</v>
      </c>
      <c r="F196" s="1">
        <f t="shared" ref="F196:F201" si="130">ROUND(2*E196,0)/2</f>
        <v>5290</v>
      </c>
      <c r="G196" s="1">
        <f t="shared" si="97"/>
        <v>-1.8690000004426111E-2</v>
      </c>
      <c r="I196" s="1">
        <f t="shared" si="126"/>
        <v>-1.8690000004426111E-2</v>
      </c>
      <c r="N196" s="2"/>
      <c r="O196" s="2"/>
      <c r="P196" s="2"/>
      <c r="Q196" s="5">
        <f t="shared" si="114"/>
        <v>29533.817999999999</v>
      </c>
      <c r="R196" s="1">
        <f t="shared" si="127"/>
        <v>3.49316100165448E-4</v>
      </c>
      <c r="S196" s="100">
        <f t="shared" si="128"/>
        <v>0.1</v>
      </c>
      <c r="T196" s="1">
        <f t="shared" si="98"/>
        <v>3.49316100165448E-5</v>
      </c>
      <c r="U196" s="5"/>
      <c r="W196" s="1">
        <f t="shared" si="129"/>
        <v>-2.428348345249394E-2</v>
      </c>
      <c r="Z196" s="7">
        <f t="shared" si="99"/>
        <v>5290</v>
      </c>
      <c r="AA196" s="102">
        <f t="shared" si="100"/>
        <v>-1.6883671859963801E-2</v>
      </c>
      <c r="AB196" s="102">
        <f t="shared" si="101"/>
        <v>-2.428348345249394E-2</v>
      </c>
      <c r="AC196" s="102">
        <f t="shared" si="102"/>
        <v>-1.8690000004426111E-2</v>
      </c>
      <c r="AD196" s="102">
        <f t="shared" si="103"/>
        <v>-1.8063281444623096E-3</v>
      </c>
      <c r="AE196" s="102">
        <f t="shared" si="104"/>
        <v>3.2628213654766503E-7</v>
      </c>
      <c r="AF196" s="7">
        <f t="shared" si="105"/>
        <v>-1.8690000004426111E-2</v>
      </c>
      <c r="AG196" s="103"/>
      <c r="AH196" s="7">
        <f t="shared" si="106"/>
        <v>5.5934834480678292E-3</v>
      </c>
      <c r="AI196" s="7">
        <f t="shared" si="107"/>
        <v>1.2953125479551688</v>
      </c>
      <c r="AJ196" s="7">
        <f t="shared" si="108"/>
        <v>0.5151247190774817</v>
      </c>
      <c r="AK196" s="7">
        <f t="shared" si="109"/>
        <v>-0.31141539771939353</v>
      </c>
      <c r="AL196" s="7">
        <f t="shared" si="110"/>
        <v>2.329660241121978</v>
      </c>
      <c r="AM196" s="7">
        <f t="shared" si="111"/>
        <v>2.3264266060318604</v>
      </c>
      <c r="AN196" s="102">
        <f t="shared" si="125"/>
        <v>8.8942669296653705</v>
      </c>
      <c r="AO196" s="102">
        <f t="shared" si="125"/>
        <v>8.8946526462335918</v>
      </c>
      <c r="AP196" s="102">
        <f t="shared" si="125"/>
        <v>8.8956940572021388</v>
      </c>
      <c r="AQ196" s="102">
        <f t="shared" si="125"/>
        <v>8.898502643749806</v>
      </c>
      <c r="AR196" s="102">
        <f t="shared" si="125"/>
        <v>8.9060544528329402</v>
      </c>
      <c r="AS196" s="102">
        <f t="shared" si="125"/>
        <v>8.9262015221167612</v>
      </c>
      <c r="AT196" s="102">
        <f t="shared" si="125"/>
        <v>8.9789203912638822</v>
      </c>
      <c r="AU196" s="102">
        <f t="shared" si="113"/>
        <v>9.1112743484636169</v>
      </c>
    </row>
    <row r="197" spans="1:48" ht="12.95" customHeight="1">
      <c r="A197" s="20" t="s">
        <v>75</v>
      </c>
      <c r="C197" s="32">
        <v>44556.487999999998</v>
      </c>
      <c r="D197" s="32"/>
      <c r="E197" s="1">
        <f t="shared" si="96"/>
        <v>5295.9674324131965</v>
      </c>
      <c r="F197" s="1">
        <f t="shared" si="130"/>
        <v>5296</v>
      </c>
      <c r="G197" s="1">
        <f t="shared" si="97"/>
        <v>-2.265600000100676E-2</v>
      </c>
      <c r="I197" s="1">
        <f t="shared" si="126"/>
        <v>-2.265600000100676E-2</v>
      </c>
      <c r="N197" s="2"/>
      <c r="O197" s="2"/>
      <c r="P197" s="2"/>
      <c r="Q197" s="5">
        <f t="shared" si="114"/>
        <v>29537.987999999998</v>
      </c>
      <c r="R197" s="1">
        <f t="shared" si="127"/>
        <v>5.1329433604561828E-4</v>
      </c>
      <c r="S197" s="100">
        <f t="shared" si="128"/>
        <v>0.1</v>
      </c>
      <c r="T197" s="1">
        <f t="shared" si="98"/>
        <v>5.1329433604561832E-5</v>
      </c>
      <c r="U197" s="5"/>
      <c r="W197" s="1">
        <f t="shared" si="129"/>
        <v>-2.8222160541063808E-2</v>
      </c>
      <c r="Z197" s="7">
        <f t="shared" si="99"/>
        <v>5296</v>
      </c>
      <c r="AA197" s="102">
        <f t="shared" si="100"/>
        <v>-1.6905139828610645E-2</v>
      </c>
      <c r="AB197" s="102">
        <f t="shared" si="101"/>
        <v>-2.8222160541063808E-2</v>
      </c>
      <c r="AC197" s="102">
        <f t="shared" si="102"/>
        <v>-2.265600000100676E-2</v>
      </c>
      <c r="AD197" s="102">
        <f t="shared" si="103"/>
        <v>-5.7508601723961147E-3</v>
      </c>
      <c r="AE197" s="102">
        <f t="shared" si="104"/>
        <v>3.3072392722451877E-6</v>
      </c>
      <c r="AF197" s="7">
        <f t="shared" si="105"/>
        <v>-2.265600000100676E-2</v>
      </c>
      <c r="AG197" s="103"/>
      <c r="AH197" s="7">
        <f t="shared" si="106"/>
        <v>5.56616054005705E-3</v>
      </c>
      <c r="AI197" s="7">
        <f t="shared" si="107"/>
        <v>1.2958283407279307</v>
      </c>
      <c r="AJ197" s="7">
        <f t="shared" si="108"/>
        <v>0.51370326734395744</v>
      </c>
      <c r="AK197" s="7">
        <f t="shared" si="109"/>
        <v>-0.31092546331663046</v>
      </c>
      <c r="AL197" s="7">
        <f t="shared" si="110"/>
        <v>2.3313178300317077</v>
      </c>
      <c r="AM197" s="7">
        <f t="shared" si="111"/>
        <v>2.33175132014469</v>
      </c>
      <c r="AN197" s="102">
        <f t="shared" ref="AN197:AT212" si="131">$AU197+$AB$7*SIN(AO197)</f>
        <v>8.8954225376883702</v>
      </c>
      <c r="AO197" s="102">
        <f t="shared" si="131"/>
        <v>8.895808756315791</v>
      </c>
      <c r="AP197" s="102">
        <f t="shared" si="131"/>
        <v>8.8968508180749346</v>
      </c>
      <c r="AQ197" s="102">
        <f t="shared" si="131"/>
        <v>8.8996592683743145</v>
      </c>
      <c r="AR197" s="102">
        <f t="shared" si="131"/>
        <v>8.9072057012389259</v>
      </c>
      <c r="AS197" s="102">
        <f t="shared" si="131"/>
        <v>8.9273256762332664</v>
      </c>
      <c r="AT197" s="102">
        <f t="shared" si="131"/>
        <v>8.9799447832527584</v>
      </c>
      <c r="AU197" s="102">
        <f t="shared" si="113"/>
        <v>9.1120017434256191</v>
      </c>
    </row>
    <row r="198" spans="1:48" ht="12.95" customHeight="1">
      <c r="A198" s="20" t="s">
        <v>75</v>
      </c>
      <c r="C198" s="32">
        <v>44561.362000000001</v>
      </c>
      <c r="D198" s="32"/>
      <c r="E198" s="1">
        <f t="shared" si="96"/>
        <v>5302.9737185209469</v>
      </c>
      <c r="F198" s="1">
        <f t="shared" si="130"/>
        <v>5303</v>
      </c>
      <c r="G198" s="1">
        <f t="shared" si="97"/>
        <v>-1.8282999997609295E-2</v>
      </c>
      <c r="I198" s="1">
        <f t="shared" si="126"/>
        <v>-1.8282999997609295E-2</v>
      </c>
      <c r="N198" s="2"/>
      <c r="O198" s="2"/>
      <c r="P198" s="2"/>
      <c r="Q198" s="5">
        <f t="shared" si="114"/>
        <v>29542.862000000001</v>
      </c>
      <c r="R198" s="1">
        <f t="shared" si="127"/>
        <v>3.3426808891258149E-4</v>
      </c>
      <c r="S198" s="100">
        <f t="shared" si="128"/>
        <v>0.1</v>
      </c>
      <c r="T198" s="1">
        <f t="shared" si="98"/>
        <v>3.3426808891258149E-5</v>
      </c>
      <c r="U198" s="5"/>
      <c r="W198" s="1">
        <f t="shared" si="129"/>
        <v>-2.3817260750224965E-2</v>
      </c>
      <c r="Z198" s="7">
        <f t="shared" si="99"/>
        <v>5303</v>
      </c>
      <c r="AA198" s="102">
        <f t="shared" si="100"/>
        <v>-1.693020602586745E-2</v>
      </c>
      <c r="AB198" s="102">
        <f t="shared" si="101"/>
        <v>-2.3817260750224965E-2</v>
      </c>
      <c r="AC198" s="102">
        <f t="shared" si="102"/>
        <v>-1.8282999997609295E-2</v>
      </c>
      <c r="AD198" s="102">
        <f t="shared" si="103"/>
        <v>-1.3527939717418447E-3</v>
      </c>
      <c r="AE198" s="102">
        <f t="shared" si="104"/>
        <v>1.8300515299810751E-7</v>
      </c>
      <c r="AF198" s="7">
        <f t="shared" si="105"/>
        <v>-1.8282999997609295E-2</v>
      </c>
      <c r="AG198" s="103"/>
      <c r="AH198" s="7">
        <f t="shared" si="106"/>
        <v>5.5342607526156721E-3</v>
      </c>
      <c r="AI198" s="7">
        <f t="shared" si="107"/>
        <v>1.2964295876554763</v>
      </c>
      <c r="AJ198" s="7">
        <f t="shared" si="108"/>
        <v>0.5120416949289599</v>
      </c>
      <c r="AK198" s="7">
        <f t="shared" si="109"/>
        <v>-0.31035230058581204</v>
      </c>
      <c r="AL198" s="7">
        <f t="shared" si="110"/>
        <v>2.3332533467193435</v>
      </c>
      <c r="AM198" s="7">
        <f t="shared" si="111"/>
        <v>2.3379949338641031</v>
      </c>
      <c r="AN198" s="102">
        <f t="shared" si="131"/>
        <v>8.896771324919845</v>
      </c>
      <c r="AO198" s="102">
        <f t="shared" si="131"/>
        <v>8.897158123253929</v>
      </c>
      <c r="AP198" s="102">
        <f t="shared" si="131"/>
        <v>8.8982009283226038</v>
      </c>
      <c r="AQ198" s="102">
        <f t="shared" si="131"/>
        <v>8.9010091808268363</v>
      </c>
      <c r="AR198" s="102">
        <f t="shared" si="131"/>
        <v>8.9085492567949078</v>
      </c>
      <c r="AS198" s="102">
        <f t="shared" si="131"/>
        <v>8.92863746850262</v>
      </c>
      <c r="AT198" s="102">
        <f t="shared" si="131"/>
        <v>8.9811399955389231</v>
      </c>
      <c r="AU198" s="102">
        <f t="shared" si="113"/>
        <v>9.11285037088129</v>
      </c>
    </row>
    <row r="199" spans="1:48" ht="12.95" customHeight="1">
      <c r="A199" s="20" t="s">
        <v>76</v>
      </c>
      <c r="C199" s="32">
        <v>44575.275000000001</v>
      </c>
      <c r="D199" s="32"/>
      <c r="E199" s="1">
        <f t="shared" si="96"/>
        <v>5322.9734022749599</v>
      </c>
      <c r="F199" s="1">
        <f t="shared" si="130"/>
        <v>5323</v>
      </c>
      <c r="G199" s="1">
        <f t="shared" si="97"/>
        <v>-1.8502999999327585E-2</v>
      </c>
      <c r="I199" s="1">
        <f t="shared" si="126"/>
        <v>-1.8502999999327585E-2</v>
      </c>
      <c r="N199" s="2"/>
      <c r="O199" s="2"/>
      <c r="P199" s="2"/>
      <c r="Q199" s="5">
        <f t="shared" si="114"/>
        <v>29556.775000000001</v>
      </c>
      <c r="R199" s="1">
        <f t="shared" si="127"/>
        <v>3.4236100897511661E-4</v>
      </c>
      <c r="S199" s="100">
        <f t="shared" si="128"/>
        <v>0.1</v>
      </c>
      <c r="T199" s="1">
        <f t="shared" si="98"/>
        <v>3.4236100897511661E-5</v>
      </c>
      <c r="U199" s="5"/>
      <c r="W199" s="1">
        <f t="shared" si="129"/>
        <v>-2.3945982163512014E-2</v>
      </c>
      <c r="Z199" s="7">
        <f t="shared" si="99"/>
        <v>5323</v>
      </c>
      <c r="AA199" s="102">
        <f t="shared" si="100"/>
        <v>-1.7001943291789032E-2</v>
      </c>
      <c r="AB199" s="102">
        <f t="shared" si="101"/>
        <v>-2.3945982163512014E-2</v>
      </c>
      <c r="AC199" s="102">
        <f t="shared" si="102"/>
        <v>-1.8502999999327585E-2</v>
      </c>
      <c r="AD199" s="102">
        <f t="shared" si="103"/>
        <v>-1.5010567075385527E-3</v>
      </c>
      <c r="AE199" s="102">
        <f t="shared" si="104"/>
        <v>2.2531712392464801E-7</v>
      </c>
      <c r="AF199" s="7">
        <f t="shared" si="105"/>
        <v>-1.8502999999327585E-2</v>
      </c>
      <c r="AG199" s="103"/>
      <c r="AH199" s="7">
        <f t="shared" si="106"/>
        <v>5.4429821641844289E-3</v>
      </c>
      <c r="AI199" s="7">
        <f t="shared" si="107"/>
        <v>1.2981443532834416</v>
      </c>
      <c r="AJ199" s="7">
        <f t="shared" si="108"/>
        <v>0.50727529914784264</v>
      </c>
      <c r="AK199" s="7">
        <f t="shared" si="109"/>
        <v>-0.3087053538921869</v>
      </c>
      <c r="AL199" s="7">
        <f t="shared" si="110"/>
        <v>2.3387932547714061</v>
      </c>
      <c r="AM199" s="7">
        <f t="shared" si="111"/>
        <v>2.3560228643286614</v>
      </c>
      <c r="AN199" s="102">
        <f t="shared" si="131"/>
        <v>8.9006284264774624</v>
      </c>
      <c r="AO199" s="102">
        <f t="shared" si="131"/>
        <v>8.9010168449424754</v>
      </c>
      <c r="AP199" s="102">
        <f t="shared" si="131"/>
        <v>8.9020616784758158</v>
      </c>
      <c r="AQ199" s="102">
        <f t="shared" si="131"/>
        <v>8.904869134571241</v>
      </c>
      <c r="AR199" s="102">
        <f t="shared" si="131"/>
        <v>8.9123905453719221</v>
      </c>
      <c r="AS199" s="102">
        <f t="shared" si="131"/>
        <v>8.9323870967844545</v>
      </c>
      <c r="AT199" s="102">
        <f t="shared" si="131"/>
        <v>8.9845554095964708</v>
      </c>
      <c r="AU199" s="102">
        <f t="shared" si="113"/>
        <v>9.1152750207546305</v>
      </c>
    </row>
    <row r="200" spans="1:48" ht="12.95" customHeight="1">
      <c r="A200" s="20" t="s">
        <v>76</v>
      </c>
      <c r="C200" s="32">
        <v>44582.241000000002</v>
      </c>
      <c r="D200" s="32"/>
      <c r="E200" s="1">
        <f t="shared" si="96"/>
        <v>5332.9869002287051</v>
      </c>
      <c r="F200" s="1">
        <f t="shared" si="130"/>
        <v>5333</v>
      </c>
      <c r="G200" s="1">
        <f t="shared" si="97"/>
        <v>-9.1130000000703149E-3</v>
      </c>
      <c r="I200" s="1">
        <f t="shared" si="126"/>
        <v>-9.1130000000703149E-3</v>
      </c>
      <c r="N200" s="2"/>
      <c r="O200" s="2"/>
      <c r="P200" s="2"/>
      <c r="Q200" s="5">
        <f t="shared" si="114"/>
        <v>29563.741000000002</v>
      </c>
      <c r="R200" s="1">
        <f t="shared" si="127"/>
        <v>8.3046769001281562E-5</v>
      </c>
      <c r="S200" s="100">
        <f t="shared" si="128"/>
        <v>0.1</v>
      </c>
      <c r="T200" s="1">
        <f t="shared" si="98"/>
        <v>8.3046769001281569E-6</v>
      </c>
      <c r="U200" s="5"/>
      <c r="W200" s="1">
        <f t="shared" si="129"/>
        <v>-1.4510267446439852E-2</v>
      </c>
      <c r="Z200" s="7">
        <f t="shared" si="99"/>
        <v>5333</v>
      </c>
      <c r="AA200" s="102">
        <f t="shared" si="100"/>
        <v>-1.7037878026612892E-2</v>
      </c>
      <c r="AB200" s="102">
        <f t="shared" si="101"/>
        <v>-1.4510267446439852E-2</v>
      </c>
      <c r="AC200" s="102">
        <f t="shared" si="102"/>
        <v>-9.1130000000703149E-3</v>
      </c>
      <c r="AD200" s="102">
        <f t="shared" si="103"/>
        <v>7.9248780265425769E-3</v>
      </c>
      <c r="AE200" s="102">
        <f t="shared" si="104"/>
        <v>6.2803691735577364E-6</v>
      </c>
      <c r="AF200" s="7">
        <f t="shared" si="105"/>
        <v>-9.1130000000703149E-3</v>
      </c>
      <c r="AG200" s="103"/>
      <c r="AH200" s="7">
        <f t="shared" si="106"/>
        <v>5.3972674463695375E-3</v>
      </c>
      <c r="AI200" s="7">
        <f t="shared" si="107"/>
        <v>1.2989999930657135</v>
      </c>
      <c r="AJ200" s="7">
        <f t="shared" si="108"/>
        <v>0.50488152966754973</v>
      </c>
      <c r="AK200" s="7">
        <f t="shared" si="109"/>
        <v>-0.30787668808015523</v>
      </c>
      <c r="AL200" s="7">
        <f t="shared" si="110"/>
        <v>2.3415686818022867</v>
      </c>
      <c r="AM200" s="7">
        <f t="shared" si="111"/>
        <v>2.3651433839750693</v>
      </c>
      <c r="AN200" s="102">
        <f t="shared" si="131"/>
        <v>8.9025588759458181</v>
      </c>
      <c r="AO200" s="102">
        <f t="shared" si="131"/>
        <v>8.9029480841333619</v>
      </c>
      <c r="AP200" s="102">
        <f t="shared" si="131"/>
        <v>8.9039938785649326</v>
      </c>
      <c r="AQ200" s="102">
        <f t="shared" si="131"/>
        <v>8.9068008074717522</v>
      </c>
      <c r="AR200" s="102">
        <f t="shared" si="131"/>
        <v>8.9143126062671243</v>
      </c>
      <c r="AS200" s="102">
        <f t="shared" si="131"/>
        <v>8.9342628240354998</v>
      </c>
      <c r="AT200" s="102">
        <f t="shared" si="131"/>
        <v>8.9862634051734673</v>
      </c>
      <c r="AU200" s="102">
        <f t="shared" si="113"/>
        <v>9.1164873456913025</v>
      </c>
    </row>
    <row r="201" spans="1:48" ht="12.95" customHeight="1">
      <c r="A201" s="20" t="s">
        <v>76</v>
      </c>
      <c r="C201" s="32">
        <v>44598.226000000002</v>
      </c>
      <c r="D201" s="32"/>
      <c r="E201" s="1">
        <f t="shared" si="96"/>
        <v>5355.9650461934789</v>
      </c>
      <c r="F201" s="1">
        <f t="shared" si="130"/>
        <v>5356</v>
      </c>
      <c r="G201" s="1">
        <f t="shared" si="97"/>
        <v>-2.4315999995451421E-2</v>
      </c>
      <c r="I201" s="1">
        <f t="shared" si="126"/>
        <v>-2.4315999995451421E-2</v>
      </c>
      <c r="N201" s="2"/>
      <c r="O201" s="2"/>
      <c r="P201" s="2"/>
      <c r="Q201" s="5">
        <f t="shared" si="114"/>
        <v>29579.726000000002</v>
      </c>
      <c r="R201" s="1">
        <f t="shared" si="127"/>
        <v>5.9126785577879345E-4</v>
      </c>
      <c r="S201" s="100">
        <f t="shared" si="128"/>
        <v>0.1</v>
      </c>
      <c r="T201" s="1">
        <f t="shared" si="98"/>
        <v>5.9126785577879348E-5</v>
      </c>
      <c r="U201" s="5"/>
      <c r="W201" s="1">
        <f t="shared" si="129"/>
        <v>-2.9607933942965167E-2</v>
      </c>
      <c r="Z201" s="7">
        <f t="shared" si="99"/>
        <v>5356</v>
      </c>
      <c r="AA201" s="102">
        <f t="shared" si="100"/>
        <v>-1.7120693980596728E-2</v>
      </c>
      <c r="AB201" s="102">
        <f t="shared" si="101"/>
        <v>-2.9607933942965167E-2</v>
      </c>
      <c r="AC201" s="102">
        <f t="shared" si="102"/>
        <v>-2.4315999995451421E-2</v>
      </c>
      <c r="AD201" s="102">
        <f t="shared" si="103"/>
        <v>-7.1953060148546924E-3</v>
      </c>
      <c r="AE201" s="102">
        <f t="shared" si="104"/>
        <v>5.1772428647404116E-6</v>
      </c>
      <c r="AF201" s="7">
        <f t="shared" si="105"/>
        <v>-2.4315999995451421E-2</v>
      </c>
      <c r="AG201" s="103"/>
      <c r="AH201" s="7">
        <f t="shared" si="106"/>
        <v>5.2919339475137449E-3</v>
      </c>
      <c r="AI201" s="7">
        <f t="shared" si="107"/>
        <v>1.3009634438978468</v>
      </c>
      <c r="AJ201" s="7">
        <f t="shared" si="108"/>
        <v>0.4993491507089754</v>
      </c>
      <c r="AK201" s="7">
        <f t="shared" si="109"/>
        <v>-0.30595760548423967</v>
      </c>
      <c r="AL201" s="7">
        <f t="shared" si="110"/>
        <v>2.3479659918139113</v>
      </c>
      <c r="AM201" s="7">
        <f t="shared" si="111"/>
        <v>2.3863958588951588</v>
      </c>
      <c r="AN201" s="102">
        <f t="shared" si="131"/>
        <v>8.9070037008533873</v>
      </c>
      <c r="AO201" s="102">
        <f t="shared" si="131"/>
        <v>8.9073946730469551</v>
      </c>
      <c r="AP201" s="102">
        <f t="shared" si="131"/>
        <v>8.9084425411667336</v>
      </c>
      <c r="AQ201" s="102">
        <f t="shared" si="131"/>
        <v>8.9112479294537579</v>
      </c>
      <c r="AR201" s="102">
        <f t="shared" si="131"/>
        <v>8.9187369130593854</v>
      </c>
      <c r="AS201" s="102">
        <f t="shared" si="131"/>
        <v>8.9385792932098411</v>
      </c>
      <c r="AT201" s="102">
        <f t="shared" si="131"/>
        <v>8.9901925201431627</v>
      </c>
      <c r="AU201" s="102">
        <f t="shared" si="113"/>
        <v>9.1192756930456458</v>
      </c>
    </row>
    <row r="202" spans="1:48" ht="12.95" customHeight="1">
      <c r="A202" s="20" t="s">
        <v>129</v>
      </c>
      <c r="C202" s="32">
        <v>44622.578999999998</v>
      </c>
      <c r="D202" s="32"/>
      <c r="E202" s="1">
        <f t="shared" si="96"/>
        <v>5390.9720395422446</v>
      </c>
      <c r="F202" s="1">
        <v>5391</v>
      </c>
      <c r="G202" s="1">
        <f t="shared" si="97"/>
        <v>-1.9451000000117347E-2</v>
      </c>
      <c r="I202" s="1">
        <f t="shared" si="126"/>
        <v>-1.9451000000117347E-2</v>
      </c>
      <c r="N202" s="2"/>
      <c r="O202" s="2"/>
      <c r="P202" s="2"/>
      <c r="Q202" s="5">
        <f t="shared" si="114"/>
        <v>29604.078999999998</v>
      </c>
      <c r="R202" s="1">
        <f t="shared" si="127"/>
        <v>3.7834140100456503E-4</v>
      </c>
      <c r="S202" s="100">
        <f t="shared" si="128"/>
        <v>0.1</v>
      </c>
      <c r="T202" s="1">
        <f t="shared" si="98"/>
        <v>3.7834140100456509E-5</v>
      </c>
      <c r="U202" s="5"/>
      <c r="W202" s="1">
        <f t="shared" si="129"/>
        <v>-2.4582140711928546E-2</v>
      </c>
      <c r="Z202" s="7">
        <f t="shared" si="99"/>
        <v>5391</v>
      </c>
      <c r="AA202" s="102">
        <f t="shared" si="100"/>
        <v>-1.724715831006466E-2</v>
      </c>
      <c r="AB202" s="102">
        <f t="shared" si="101"/>
        <v>-2.4582140711928546E-2</v>
      </c>
      <c r="AC202" s="102">
        <f t="shared" si="102"/>
        <v>-1.9451000000117347E-2</v>
      </c>
      <c r="AD202" s="102">
        <f t="shared" si="103"/>
        <v>-2.2038416900526867E-3</v>
      </c>
      <c r="AE202" s="102">
        <f t="shared" si="104"/>
        <v>4.8569181948142826E-7</v>
      </c>
      <c r="AF202" s="7">
        <f t="shared" si="105"/>
        <v>-1.9451000000117347E-2</v>
      </c>
      <c r="AG202" s="103"/>
      <c r="AH202" s="7">
        <f t="shared" si="106"/>
        <v>5.1311407118112004E-3</v>
      </c>
      <c r="AI202" s="7">
        <f t="shared" si="107"/>
        <v>1.3039388297072587</v>
      </c>
      <c r="AJ202" s="7">
        <f t="shared" si="108"/>
        <v>0.49085901676478233</v>
      </c>
      <c r="AK202" s="7">
        <f t="shared" si="109"/>
        <v>-0.30300204407344178</v>
      </c>
      <c r="AL202" s="7">
        <f t="shared" si="110"/>
        <v>2.3577379434847492</v>
      </c>
      <c r="AM202" s="7">
        <f t="shared" si="111"/>
        <v>2.4194930789205777</v>
      </c>
      <c r="AN202" s="102">
        <f t="shared" si="131"/>
        <v>8.9137803347296263</v>
      </c>
      <c r="AO202" s="102">
        <f t="shared" si="131"/>
        <v>8.9141738482282111</v>
      </c>
      <c r="AP202" s="102">
        <f t="shared" si="131"/>
        <v>8.9152245023432197</v>
      </c>
      <c r="AQ202" s="102">
        <f t="shared" si="131"/>
        <v>8.9180266628950964</v>
      </c>
      <c r="AR202" s="102">
        <f t="shared" si="131"/>
        <v>8.9254790334217784</v>
      </c>
      <c r="AS202" s="102">
        <f t="shared" si="131"/>
        <v>8.9451539282946619</v>
      </c>
      <c r="AT202" s="102">
        <f t="shared" si="131"/>
        <v>8.9961735308114061</v>
      </c>
      <c r="AU202" s="102">
        <f t="shared" si="113"/>
        <v>9.1235188303239934</v>
      </c>
    </row>
    <row r="203" spans="1:48" ht="12.95" customHeight="1">
      <c r="A203" s="20" t="s">
        <v>77</v>
      </c>
      <c r="C203" s="32">
        <v>44821.521000000001</v>
      </c>
      <c r="D203" s="32"/>
      <c r="E203" s="1">
        <f t="shared" si="96"/>
        <v>5676.9475362281337</v>
      </c>
      <c r="F203" s="1">
        <f t="shared" ref="F203:F209" si="132">ROUND(2*E203,0)/2</f>
        <v>5677</v>
      </c>
      <c r="G203" s="1">
        <f t="shared" si="97"/>
        <v>-3.6497000000963453E-2</v>
      </c>
      <c r="I203" s="1">
        <f t="shared" si="126"/>
        <v>-3.6497000000963453E-2</v>
      </c>
      <c r="N203" s="2"/>
      <c r="O203" s="2"/>
      <c r="P203" s="2"/>
      <c r="Q203" s="5">
        <f t="shared" si="114"/>
        <v>29803.021000000001</v>
      </c>
      <c r="R203" s="1">
        <f t="shared" si="127"/>
        <v>1.3320310090703263E-3</v>
      </c>
      <c r="S203" s="100">
        <f t="shared" si="128"/>
        <v>0.1</v>
      </c>
      <c r="T203" s="1">
        <f t="shared" si="98"/>
        <v>1.3320310090703263E-4</v>
      </c>
      <c r="U203" s="5"/>
      <c r="W203" s="1">
        <f t="shared" si="129"/>
        <v>-4.0292479307339361E-2</v>
      </c>
      <c r="Z203" s="7">
        <f t="shared" si="99"/>
        <v>5677</v>
      </c>
      <c r="AA203" s="102">
        <f t="shared" si="100"/>
        <v>-1.829945087255623E-2</v>
      </c>
      <c r="AB203" s="102">
        <f t="shared" si="101"/>
        <v>-4.0292479307339361E-2</v>
      </c>
      <c r="AC203" s="102">
        <f t="shared" si="102"/>
        <v>-3.6497000000963453E-2</v>
      </c>
      <c r="AD203" s="102">
        <f t="shared" si="103"/>
        <v>-1.8197549128407223E-2</v>
      </c>
      <c r="AE203" s="102">
        <f t="shared" si="104"/>
        <v>3.3115079428079447E-5</v>
      </c>
      <c r="AF203" s="7">
        <f t="shared" si="105"/>
        <v>-3.6497000000963453E-2</v>
      </c>
      <c r="AG203" s="103"/>
      <c r="AH203" s="7">
        <f t="shared" si="106"/>
        <v>3.7954793063759099E-3</v>
      </c>
      <c r="AI203" s="7">
        <f t="shared" si="107"/>
        <v>1.3275974636847017</v>
      </c>
      <c r="AJ203" s="7">
        <f t="shared" si="108"/>
        <v>0.41830180238124087</v>
      </c>
      <c r="AK203" s="7">
        <f t="shared" si="109"/>
        <v>-0.27725250711914667</v>
      </c>
      <c r="AL203" s="7">
        <f t="shared" si="110"/>
        <v>2.4392385081957748</v>
      </c>
      <c r="AM203" s="7">
        <f t="shared" si="111"/>
        <v>2.7295334147752497</v>
      </c>
      <c r="AN203" s="102">
        <f t="shared" si="131"/>
        <v>8.9697213047147848</v>
      </c>
      <c r="AO203" s="102">
        <f t="shared" si="131"/>
        <v>8.9701284526752119</v>
      </c>
      <c r="AP203" s="102">
        <f t="shared" si="131"/>
        <v>8.9711841305193687</v>
      </c>
      <c r="AQ203" s="102">
        <f t="shared" si="131"/>
        <v>8.9739188315232585</v>
      </c>
      <c r="AR203" s="102">
        <f t="shared" si="131"/>
        <v>8.9809862606478159</v>
      </c>
      <c r="AS203" s="102">
        <f t="shared" si="131"/>
        <v>8.9991427825243626</v>
      </c>
      <c r="AT203" s="102">
        <f t="shared" si="131"/>
        <v>9.0451300338000387</v>
      </c>
      <c r="AU203" s="102">
        <f t="shared" si="113"/>
        <v>9.1581913235127796</v>
      </c>
    </row>
    <row r="204" spans="1:48" ht="12.95" customHeight="1">
      <c r="A204" s="20" t="s">
        <v>77</v>
      </c>
      <c r="C204" s="32">
        <v>44821.527000000002</v>
      </c>
      <c r="D204" s="32"/>
      <c r="E204" s="1">
        <f t="shared" si="96"/>
        <v>5676.9561611187073</v>
      </c>
      <c r="F204" s="1">
        <f t="shared" si="132"/>
        <v>5677</v>
      </c>
      <c r="G204" s="1">
        <f t="shared" si="97"/>
        <v>-3.0496999999741092E-2</v>
      </c>
      <c r="I204" s="1">
        <f t="shared" si="126"/>
        <v>-3.0496999999741092E-2</v>
      </c>
      <c r="N204" s="2"/>
      <c r="O204" s="2"/>
      <c r="P204" s="2"/>
      <c r="Q204" s="5">
        <f t="shared" si="114"/>
        <v>29803.027000000002</v>
      </c>
      <c r="R204" s="1">
        <f t="shared" si="127"/>
        <v>9.3006700898420815E-4</v>
      </c>
      <c r="S204" s="100">
        <f t="shared" si="128"/>
        <v>0.1</v>
      </c>
      <c r="T204" s="1">
        <f t="shared" si="98"/>
        <v>9.3006700898420815E-5</v>
      </c>
      <c r="U204" s="5"/>
      <c r="W204" s="1">
        <f t="shared" si="129"/>
        <v>-3.4292479306117001E-2</v>
      </c>
      <c r="Z204" s="7">
        <f t="shared" si="99"/>
        <v>5677</v>
      </c>
      <c r="AA204" s="102">
        <f t="shared" si="100"/>
        <v>-1.829945087255623E-2</v>
      </c>
      <c r="AB204" s="102">
        <f t="shared" si="101"/>
        <v>-3.4292479306117001E-2</v>
      </c>
      <c r="AC204" s="102">
        <f t="shared" si="102"/>
        <v>-3.0496999999741092E-2</v>
      </c>
      <c r="AD204" s="102">
        <f t="shared" si="103"/>
        <v>-1.2197549127184862E-2</v>
      </c>
      <c r="AE204" s="102">
        <f t="shared" si="104"/>
        <v>1.4878020471008818E-5</v>
      </c>
      <c r="AF204" s="7">
        <f t="shared" si="105"/>
        <v>-3.0496999999741092E-2</v>
      </c>
      <c r="AG204" s="103"/>
      <c r="AH204" s="7">
        <f t="shared" si="106"/>
        <v>3.7954793063759099E-3</v>
      </c>
      <c r="AI204" s="7">
        <f t="shared" si="107"/>
        <v>1.3275974636847017</v>
      </c>
      <c r="AJ204" s="7">
        <f t="shared" si="108"/>
        <v>0.41830180238124087</v>
      </c>
      <c r="AK204" s="7">
        <f t="shared" si="109"/>
        <v>-0.27725250711914667</v>
      </c>
      <c r="AL204" s="7">
        <f t="shared" si="110"/>
        <v>2.4392385081957748</v>
      </c>
      <c r="AM204" s="7">
        <f t="shared" si="111"/>
        <v>2.7295334147752497</v>
      </c>
      <c r="AN204" s="102">
        <f t="shared" si="131"/>
        <v>8.9697213047147848</v>
      </c>
      <c r="AO204" s="102">
        <f t="shared" si="131"/>
        <v>8.9701284526752119</v>
      </c>
      <c r="AP204" s="102">
        <f t="shared" si="131"/>
        <v>8.9711841305193687</v>
      </c>
      <c r="AQ204" s="102">
        <f t="shared" si="131"/>
        <v>8.9739188315232585</v>
      </c>
      <c r="AR204" s="102">
        <f t="shared" si="131"/>
        <v>8.9809862606478159</v>
      </c>
      <c r="AS204" s="102">
        <f t="shared" si="131"/>
        <v>8.9991427825243626</v>
      </c>
      <c r="AT204" s="102">
        <f t="shared" si="131"/>
        <v>9.0451300338000387</v>
      </c>
      <c r="AU204" s="102">
        <f t="shared" si="113"/>
        <v>9.1581913235127796</v>
      </c>
    </row>
    <row r="205" spans="1:48" ht="12.95" customHeight="1">
      <c r="A205" s="20" t="s">
        <v>79</v>
      </c>
      <c r="C205" s="32">
        <v>44842.413999999997</v>
      </c>
      <c r="D205" s="32"/>
      <c r="E205" s="1">
        <f t="shared" si="96"/>
        <v>5706.980842680553</v>
      </c>
      <c r="F205" s="1">
        <f t="shared" si="132"/>
        <v>5707</v>
      </c>
      <c r="G205" s="1">
        <f t="shared" si="97"/>
        <v>-1.3327000000572298E-2</v>
      </c>
      <c r="I205" s="1">
        <f t="shared" si="126"/>
        <v>-1.3327000000572298E-2</v>
      </c>
      <c r="N205" s="2"/>
      <c r="O205" s="2"/>
      <c r="P205" s="2"/>
      <c r="Q205" s="5">
        <f t="shared" si="114"/>
        <v>29823.913999999997</v>
      </c>
      <c r="R205" s="1">
        <f t="shared" si="127"/>
        <v>1.7760892901525402E-4</v>
      </c>
      <c r="S205" s="100">
        <f t="shared" si="128"/>
        <v>0.1</v>
      </c>
      <c r="T205" s="1">
        <f t="shared" si="98"/>
        <v>1.7760892901525402E-5</v>
      </c>
      <c r="U205" s="5"/>
      <c r="W205" s="1">
        <f t="shared" si="129"/>
        <v>-1.6980241925672421E-2</v>
      </c>
      <c r="Z205" s="7">
        <f t="shared" si="99"/>
        <v>5707</v>
      </c>
      <c r="AA205" s="102">
        <f t="shared" si="100"/>
        <v>-1.8411669682463466E-2</v>
      </c>
      <c r="AB205" s="102">
        <f t="shared" si="101"/>
        <v>-1.6980241925672421E-2</v>
      </c>
      <c r="AC205" s="102">
        <f t="shared" si="102"/>
        <v>-1.3327000000572298E-2</v>
      </c>
      <c r="AD205" s="102">
        <f t="shared" si="103"/>
        <v>5.0846696818911685E-3</v>
      </c>
      <c r="AE205" s="102">
        <f t="shared" si="104"/>
        <v>2.5853865773943241E-6</v>
      </c>
      <c r="AF205" s="7">
        <f t="shared" si="105"/>
        <v>-1.3327000000572298E-2</v>
      </c>
      <c r="AG205" s="103"/>
      <c r="AH205" s="7">
        <f t="shared" si="106"/>
        <v>3.653241925100123E-3</v>
      </c>
      <c r="AI205" s="7">
        <f t="shared" si="107"/>
        <v>1.3300017523053986</v>
      </c>
      <c r="AJ205" s="7">
        <f t="shared" si="108"/>
        <v>0.41036843649552746</v>
      </c>
      <c r="AK205" s="7">
        <f t="shared" si="109"/>
        <v>-0.27438639614942328</v>
      </c>
      <c r="AL205" s="7">
        <f t="shared" si="110"/>
        <v>2.447955345904735</v>
      </c>
      <c r="AM205" s="7">
        <f t="shared" si="111"/>
        <v>2.7668072535170265</v>
      </c>
      <c r="AN205" s="102">
        <f t="shared" si="131"/>
        <v>8.9756463772569948</v>
      </c>
      <c r="AO205" s="102">
        <f t="shared" si="131"/>
        <v>8.9760541532020444</v>
      </c>
      <c r="AP205" s="102">
        <f t="shared" si="131"/>
        <v>8.9771084285857174</v>
      </c>
      <c r="AQ205" s="102">
        <f t="shared" si="131"/>
        <v>8.9798317141003015</v>
      </c>
      <c r="AR205" s="102">
        <f t="shared" si="131"/>
        <v>8.9868499369326162</v>
      </c>
      <c r="AS205" s="102">
        <f t="shared" si="131"/>
        <v>9.0048321086394676</v>
      </c>
      <c r="AT205" s="102">
        <f t="shared" si="131"/>
        <v>9.0502735054086418</v>
      </c>
      <c r="AU205" s="102">
        <f t="shared" si="113"/>
        <v>9.1618282983227921</v>
      </c>
    </row>
    <row r="206" spans="1:48" ht="12.95" customHeight="1">
      <c r="A206" s="20" t="s">
        <v>79</v>
      </c>
      <c r="C206" s="32">
        <v>44865.364000000001</v>
      </c>
      <c r="D206" s="32"/>
      <c r="E206" s="1">
        <f t="shared" si="96"/>
        <v>5739.9710491173155</v>
      </c>
      <c r="F206" s="1">
        <f t="shared" si="132"/>
        <v>5740</v>
      </c>
      <c r="G206" s="1">
        <f t="shared" si="97"/>
        <v>-2.0140000000537839E-2</v>
      </c>
      <c r="I206" s="1">
        <f t="shared" si="126"/>
        <v>-2.0140000000537839E-2</v>
      </c>
      <c r="N206" s="2"/>
      <c r="O206" s="2"/>
      <c r="P206" s="2"/>
      <c r="Q206" s="5">
        <f t="shared" si="114"/>
        <v>29846.864000000001</v>
      </c>
      <c r="R206" s="1">
        <f t="shared" si="127"/>
        <v>4.0561960002166416E-4</v>
      </c>
      <c r="S206" s="100">
        <f t="shared" si="128"/>
        <v>0.1</v>
      </c>
      <c r="T206" s="1">
        <f t="shared" si="98"/>
        <v>4.0561960002166418E-5</v>
      </c>
      <c r="U206" s="5"/>
      <c r="W206" s="1">
        <f t="shared" si="129"/>
        <v>-2.3636339314016288E-2</v>
      </c>
      <c r="Z206" s="7">
        <f t="shared" si="99"/>
        <v>5740</v>
      </c>
      <c r="AA206" s="102">
        <f t="shared" si="100"/>
        <v>-1.8535487265947861E-2</v>
      </c>
      <c r="AB206" s="102">
        <f t="shared" si="101"/>
        <v>-2.3636339314016288E-2</v>
      </c>
      <c r="AC206" s="102">
        <f t="shared" si="102"/>
        <v>-2.0140000000537839E-2</v>
      </c>
      <c r="AD206" s="102">
        <f t="shared" si="103"/>
        <v>-1.604512734589978E-3</v>
      </c>
      <c r="AE206" s="102">
        <f t="shared" si="104"/>
        <v>2.5744611154614095E-7</v>
      </c>
      <c r="AF206" s="7">
        <f t="shared" si="105"/>
        <v>-2.0140000000537839E-2</v>
      </c>
      <c r="AG206" s="103"/>
      <c r="AH206" s="7">
        <f t="shared" si="106"/>
        <v>3.49633931347845E-3</v>
      </c>
      <c r="AI206" s="7">
        <f t="shared" si="107"/>
        <v>1.3326273055050775</v>
      </c>
      <c r="AJ206" s="7">
        <f t="shared" si="108"/>
        <v>0.40157263753361239</v>
      </c>
      <c r="AK206" s="7">
        <f t="shared" si="109"/>
        <v>-0.27119757843486325</v>
      </c>
      <c r="AL206" s="7">
        <f t="shared" si="110"/>
        <v>2.4575800161807608</v>
      </c>
      <c r="AM206" s="7">
        <f t="shared" si="111"/>
        <v>2.8090214843687096</v>
      </c>
      <c r="AN206" s="102">
        <f t="shared" si="131"/>
        <v>8.9821761679417946</v>
      </c>
      <c r="AO206" s="102">
        <f t="shared" si="131"/>
        <v>8.9825844454607537</v>
      </c>
      <c r="AP206" s="102">
        <f t="shared" si="131"/>
        <v>8.9836367364117535</v>
      </c>
      <c r="AQ206" s="102">
        <f t="shared" si="131"/>
        <v>8.9863464974993601</v>
      </c>
      <c r="AR206" s="102">
        <f t="shared" si="131"/>
        <v>8.9933086720032183</v>
      </c>
      <c r="AS206" s="102">
        <f t="shared" si="131"/>
        <v>9.0110958443618134</v>
      </c>
      <c r="AT206" s="102">
        <f t="shared" si="131"/>
        <v>9.0559330277271268</v>
      </c>
      <c r="AU206" s="102">
        <f t="shared" si="113"/>
        <v>9.1658289706138056</v>
      </c>
    </row>
    <row r="207" spans="1:48" ht="12.95" customHeight="1">
      <c r="A207" s="20" t="s">
        <v>77</v>
      </c>
      <c r="C207" s="32">
        <v>44874.406999999999</v>
      </c>
      <c r="D207" s="32"/>
      <c r="E207" s="1">
        <f t="shared" si="96"/>
        <v>5752.9701966906277</v>
      </c>
      <c r="F207" s="1">
        <f t="shared" si="132"/>
        <v>5753</v>
      </c>
      <c r="G207" s="1">
        <f t="shared" si="97"/>
        <v>-2.0733000004838686E-2</v>
      </c>
      <c r="I207" s="1">
        <f t="shared" si="126"/>
        <v>-2.0733000004838686E-2</v>
      </c>
      <c r="N207" s="2"/>
      <c r="O207" s="2"/>
      <c r="P207" s="2"/>
      <c r="Q207" s="5">
        <f t="shared" si="114"/>
        <v>29855.906999999999</v>
      </c>
      <c r="R207" s="1">
        <f t="shared" si="127"/>
        <v>4.2985728920064099E-4</v>
      </c>
      <c r="S207" s="100">
        <f t="shared" si="128"/>
        <v>0.1</v>
      </c>
      <c r="T207" s="1">
        <f t="shared" si="98"/>
        <v>4.2985728920064102E-5</v>
      </c>
      <c r="U207" s="5"/>
      <c r="W207" s="1">
        <f t="shared" si="129"/>
        <v>-2.4167403953281343E-2</v>
      </c>
      <c r="Z207" s="7">
        <f t="shared" si="99"/>
        <v>5753</v>
      </c>
      <c r="AA207" s="102">
        <f t="shared" si="100"/>
        <v>-1.8584370553723292E-2</v>
      </c>
      <c r="AB207" s="102">
        <f t="shared" si="101"/>
        <v>-2.4167403953281343E-2</v>
      </c>
      <c r="AC207" s="102">
        <f t="shared" si="102"/>
        <v>-2.0733000004838686E-2</v>
      </c>
      <c r="AD207" s="102">
        <f t="shared" si="103"/>
        <v>-2.1486294511153942E-3</v>
      </c>
      <c r="AE207" s="102">
        <f t="shared" si="104"/>
        <v>4.6166085182004403E-7</v>
      </c>
      <c r="AF207" s="7">
        <f t="shared" si="105"/>
        <v>-2.0733000004838686E-2</v>
      </c>
      <c r="AG207" s="103"/>
      <c r="AH207" s="7">
        <f t="shared" si="106"/>
        <v>3.4344039484426555E-3</v>
      </c>
      <c r="AI207" s="7">
        <f t="shared" si="107"/>
        <v>1.333655961632302</v>
      </c>
      <c r="AJ207" s="7">
        <f t="shared" si="108"/>
        <v>0.39808787220308467</v>
      </c>
      <c r="AK207" s="7">
        <f t="shared" si="109"/>
        <v>-0.26993101004465148</v>
      </c>
      <c r="AL207" s="7">
        <f t="shared" si="110"/>
        <v>2.4613819032371027</v>
      </c>
      <c r="AM207" s="7">
        <f t="shared" si="111"/>
        <v>2.8260127664966617</v>
      </c>
      <c r="AN207" s="102">
        <f t="shared" si="131"/>
        <v>8.9847520001849226</v>
      </c>
      <c r="AO207" s="102">
        <f t="shared" si="131"/>
        <v>8.9851604201101534</v>
      </c>
      <c r="AP207" s="102">
        <f t="shared" si="131"/>
        <v>8.986211801261808</v>
      </c>
      <c r="AQ207" s="102">
        <f t="shared" si="131"/>
        <v>8.9889159556294569</v>
      </c>
      <c r="AR207" s="102">
        <f t="shared" si="131"/>
        <v>8.9958554992369741</v>
      </c>
      <c r="AS207" s="102">
        <f t="shared" si="131"/>
        <v>9.0135649354930223</v>
      </c>
      <c r="AT207" s="102">
        <f t="shared" si="131"/>
        <v>9.058163020929733</v>
      </c>
      <c r="AU207" s="102">
        <f t="shared" si="113"/>
        <v>9.1674049930314769</v>
      </c>
      <c r="AV207" s="102"/>
    </row>
    <row r="208" spans="1:48" ht="12.95" customHeight="1">
      <c r="A208" s="20" t="s">
        <v>77</v>
      </c>
      <c r="C208" s="32">
        <v>44874.41</v>
      </c>
      <c r="D208" s="32"/>
      <c r="E208" s="1">
        <f t="shared" si="96"/>
        <v>5752.9745091359191</v>
      </c>
      <c r="F208" s="1">
        <f t="shared" si="132"/>
        <v>5753</v>
      </c>
      <c r="G208" s="1">
        <f t="shared" si="97"/>
        <v>-1.7733000000589527E-2</v>
      </c>
      <c r="I208" s="1">
        <f t="shared" si="126"/>
        <v>-1.7733000000589527E-2</v>
      </c>
      <c r="N208" s="2"/>
      <c r="O208" s="2"/>
      <c r="P208" s="2"/>
      <c r="Q208" s="5">
        <f t="shared" si="114"/>
        <v>29855.910000000003</v>
      </c>
      <c r="R208" s="1">
        <f t="shared" si="127"/>
        <v>3.1445928902090818E-4</v>
      </c>
      <c r="S208" s="100">
        <f t="shared" si="128"/>
        <v>0.1</v>
      </c>
      <c r="T208" s="1">
        <f t="shared" si="98"/>
        <v>3.144592890209082E-5</v>
      </c>
      <c r="U208" s="5"/>
      <c r="W208" s="1">
        <f t="shared" si="129"/>
        <v>-2.1167403949032184E-2</v>
      </c>
      <c r="Z208" s="7">
        <f t="shared" si="99"/>
        <v>5753</v>
      </c>
      <c r="AA208" s="102">
        <f t="shared" si="100"/>
        <v>-1.8584370553723292E-2</v>
      </c>
      <c r="AB208" s="102">
        <f t="shared" si="101"/>
        <v>-2.1167403949032184E-2</v>
      </c>
      <c r="AC208" s="102">
        <f t="shared" si="102"/>
        <v>-1.7733000000589527E-2</v>
      </c>
      <c r="AD208" s="102">
        <f t="shared" si="103"/>
        <v>8.5137055313376508E-4</v>
      </c>
      <c r="AE208" s="102">
        <f t="shared" si="104"/>
        <v>7.2483181874329321E-8</v>
      </c>
      <c r="AF208" s="7">
        <f t="shared" si="105"/>
        <v>-1.7733000000589527E-2</v>
      </c>
      <c r="AG208" s="103"/>
      <c r="AH208" s="7">
        <f t="shared" si="106"/>
        <v>3.4344039484426555E-3</v>
      </c>
      <c r="AI208" s="7">
        <f t="shared" si="107"/>
        <v>1.333655961632302</v>
      </c>
      <c r="AJ208" s="7">
        <f t="shared" si="108"/>
        <v>0.39808787220308467</v>
      </c>
      <c r="AK208" s="7">
        <f t="shared" si="109"/>
        <v>-0.26993101004465148</v>
      </c>
      <c r="AL208" s="7">
        <f t="shared" si="110"/>
        <v>2.4613819032371027</v>
      </c>
      <c r="AM208" s="7">
        <f t="shared" si="111"/>
        <v>2.8260127664966617</v>
      </c>
      <c r="AN208" s="102">
        <f t="shared" si="131"/>
        <v>8.9847520001849226</v>
      </c>
      <c r="AO208" s="102">
        <f t="shared" si="131"/>
        <v>8.9851604201101534</v>
      </c>
      <c r="AP208" s="102">
        <f t="shared" si="131"/>
        <v>8.986211801261808</v>
      </c>
      <c r="AQ208" s="102">
        <f t="shared" si="131"/>
        <v>8.9889159556294569</v>
      </c>
      <c r="AR208" s="102">
        <f t="shared" si="131"/>
        <v>8.9958554992369741</v>
      </c>
      <c r="AS208" s="102">
        <f t="shared" si="131"/>
        <v>9.0135649354930223</v>
      </c>
      <c r="AT208" s="102">
        <f t="shared" si="131"/>
        <v>9.058163020929733</v>
      </c>
      <c r="AU208" s="102">
        <f t="shared" si="113"/>
        <v>9.1674049930314769</v>
      </c>
      <c r="AV208" s="102"/>
    </row>
    <row r="209" spans="1:48" ht="12.95" customHeight="1">
      <c r="A209" s="20" t="s">
        <v>77</v>
      </c>
      <c r="C209" s="32">
        <v>44874.413</v>
      </c>
      <c r="D209" s="32"/>
      <c r="E209" s="1">
        <f t="shared" si="96"/>
        <v>5752.9788215812005</v>
      </c>
      <c r="F209" s="1">
        <f t="shared" si="132"/>
        <v>5753</v>
      </c>
      <c r="G209" s="1">
        <f t="shared" si="97"/>
        <v>-1.4733000003616326E-2</v>
      </c>
      <c r="I209" s="1">
        <f t="shared" si="126"/>
        <v>-1.4733000003616326E-2</v>
      </c>
      <c r="N209" s="2"/>
      <c r="O209" s="2"/>
      <c r="P209" s="2"/>
      <c r="Q209" s="5">
        <f t="shared" si="114"/>
        <v>29855.913</v>
      </c>
      <c r="R209" s="1">
        <f t="shared" si="127"/>
        <v>2.1706128910655865E-4</v>
      </c>
      <c r="S209" s="100">
        <f t="shared" si="128"/>
        <v>0.1</v>
      </c>
      <c r="T209" s="1">
        <f t="shared" si="98"/>
        <v>2.1706128910655867E-5</v>
      </c>
      <c r="U209" s="5"/>
      <c r="W209" s="1">
        <f t="shared" si="129"/>
        <v>-1.8167403952058982E-2</v>
      </c>
      <c r="Z209" s="7">
        <f t="shared" si="99"/>
        <v>5753</v>
      </c>
      <c r="AA209" s="102">
        <f t="shared" si="100"/>
        <v>-1.8584370553723292E-2</v>
      </c>
      <c r="AB209" s="102">
        <f t="shared" si="101"/>
        <v>-1.8167403952058982E-2</v>
      </c>
      <c r="AC209" s="102">
        <f t="shared" si="102"/>
        <v>-1.4733000003616326E-2</v>
      </c>
      <c r="AD209" s="102">
        <f t="shared" si="103"/>
        <v>3.8513705501069667E-3</v>
      </c>
      <c r="AE209" s="102">
        <f t="shared" si="104"/>
        <v>1.4833055114231241E-6</v>
      </c>
      <c r="AF209" s="7">
        <f t="shared" si="105"/>
        <v>-1.4733000003616326E-2</v>
      </c>
      <c r="AG209" s="103"/>
      <c r="AH209" s="7">
        <f t="shared" si="106"/>
        <v>3.4344039484426555E-3</v>
      </c>
      <c r="AI209" s="7">
        <f t="shared" si="107"/>
        <v>1.333655961632302</v>
      </c>
      <c r="AJ209" s="7">
        <f t="shared" si="108"/>
        <v>0.39808787220308467</v>
      </c>
      <c r="AK209" s="7">
        <f t="shared" si="109"/>
        <v>-0.26993101004465148</v>
      </c>
      <c r="AL209" s="7">
        <f t="shared" si="110"/>
        <v>2.4613819032371027</v>
      </c>
      <c r="AM209" s="7">
        <f t="shared" si="111"/>
        <v>2.8260127664966617</v>
      </c>
      <c r="AN209" s="102">
        <f t="shared" si="131"/>
        <v>8.9847520001849226</v>
      </c>
      <c r="AO209" s="102">
        <f t="shared" si="131"/>
        <v>8.9851604201101534</v>
      </c>
      <c r="AP209" s="102">
        <f t="shared" si="131"/>
        <v>8.986211801261808</v>
      </c>
      <c r="AQ209" s="102">
        <f t="shared" si="131"/>
        <v>8.9889159556294569</v>
      </c>
      <c r="AR209" s="102">
        <f t="shared" si="131"/>
        <v>8.9958554992369741</v>
      </c>
      <c r="AS209" s="102">
        <f t="shared" si="131"/>
        <v>9.0135649354930223</v>
      </c>
      <c r="AT209" s="102">
        <f t="shared" si="131"/>
        <v>9.058163020929733</v>
      </c>
      <c r="AU209" s="102">
        <f t="shared" si="113"/>
        <v>9.1674049930314769</v>
      </c>
      <c r="AV209" s="102"/>
    </row>
    <row r="210" spans="1:48" ht="12.95" customHeight="1">
      <c r="A210" s="20" t="s">
        <v>129</v>
      </c>
      <c r="C210" s="32">
        <v>44880.656999999999</v>
      </c>
      <c r="D210" s="32"/>
      <c r="E210" s="1">
        <f t="shared" si="96"/>
        <v>5761.9544577028155</v>
      </c>
      <c r="F210" s="1">
        <v>5762</v>
      </c>
      <c r="G210" s="1">
        <f t="shared" si="97"/>
        <v>-3.1682000000728294E-2</v>
      </c>
      <c r="I210" s="1">
        <f t="shared" si="126"/>
        <v>-3.1682000000728294E-2</v>
      </c>
      <c r="N210" s="2"/>
      <c r="O210" s="2"/>
      <c r="P210" s="2"/>
      <c r="Q210" s="5">
        <f t="shared" si="114"/>
        <v>29862.156999999999</v>
      </c>
      <c r="R210" s="1">
        <f t="shared" si="127"/>
        <v>1.0037491240461477E-3</v>
      </c>
      <c r="S210" s="100">
        <f t="shared" si="128"/>
        <v>0.1</v>
      </c>
      <c r="T210" s="1">
        <f t="shared" si="98"/>
        <v>1.0037491240461478E-4</v>
      </c>
      <c r="U210" s="5"/>
      <c r="W210" s="1">
        <f t="shared" si="129"/>
        <v>-3.507348457393443E-2</v>
      </c>
      <c r="Z210" s="7">
        <f t="shared" si="99"/>
        <v>5762</v>
      </c>
      <c r="AA210" s="102">
        <f t="shared" si="100"/>
        <v>-1.861824772312598E-2</v>
      </c>
      <c r="AB210" s="102">
        <f t="shared" si="101"/>
        <v>-3.507348457393443E-2</v>
      </c>
      <c r="AC210" s="102">
        <f t="shared" si="102"/>
        <v>-3.1682000000728294E-2</v>
      </c>
      <c r="AD210" s="102">
        <f t="shared" si="103"/>
        <v>-1.3063752277602314E-2</v>
      </c>
      <c r="AE210" s="102">
        <f t="shared" si="104"/>
        <v>1.7066162357055967E-5</v>
      </c>
      <c r="AF210" s="7">
        <f t="shared" si="105"/>
        <v>-3.1682000000728294E-2</v>
      </c>
      <c r="AG210" s="103"/>
      <c r="AH210" s="7">
        <f t="shared" si="106"/>
        <v>3.3914845732061333E-3</v>
      </c>
      <c r="AI210" s="7">
        <f t="shared" si="107"/>
        <v>1.334366202780005</v>
      </c>
      <c r="AJ210" s="7">
        <f t="shared" si="108"/>
        <v>0.39566883203247616</v>
      </c>
      <c r="AK210" s="7">
        <f t="shared" si="109"/>
        <v>-0.26905072636025834</v>
      </c>
      <c r="AL210" s="7">
        <f t="shared" si="110"/>
        <v>2.4640173941587062</v>
      </c>
      <c r="AM210" s="7">
        <f t="shared" si="111"/>
        <v>2.8378987558831179</v>
      </c>
      <c r="AN210" s="102">
        <f t="shared" si="131"/>
        <v>8.9865364190223289</v>
      </c>
      <c r="AO210" s="102">
        <f t="shared" si="131"/>
        <v>8.9869449190876232</v>
      </c>
      <c r="AP210" s="102">
        <f t="shared" si="131"/>
        <v>8.9879956277508963</v>
      </c>
      <c r="AQ210" s="102">
        <f t="shared" si="131"/>
        <v>8.9906958080549479</v>
      </c>
      <c r="AR210" s="102">
        <f t="shared" si="131"/>
        <v>8.9976195019658558</v>
      </c>
      <c r="AS210" s="102">
        <f t="shared" si="131"/>
        <v>9.0152748184554419</v>
      </c>
      <c r="AT210" s="102">
        <f t="shared" si="131"/>
        <v>9.0597070214261137</v>
      </c>
      <c r="AU210" s="102">
        <f t="shared" si="113"/>
        <v>9.1684960854744819</v>
      </c>
    </row>
    <row r="211" spans="1:48" ht="12.95" customHeight="1">
      <c r="A211" s="20" t="s">
        <v>80</v>
      </c>
      <c r="C211" s="32">
        <v>44970.413999999997</v>
      </c>
      <c r="D211" s="32"/>
      <c r="E211" s="1">
        <f t="shared" si="96"/>
        <v>5890.9785082101716</v>
      </c>
      <c r="F211" s="1">
        <f t="shared" ref="F211:F219" si="133">ROUND(2*E211,0)/2</f>
        <v>5891</v>
      </c>
      <c r="G211" s="1">
        <f t="shared" si="97"/>
        <v>-1.4951000004657544E-2</v>
      </c>
      <c r="I211" s="1">
        <f t="shared" si="126"/>
        <v>-1.4951000004657544E-2</v>
      </c>
      <c r="N211" s="2"/>
      <c r="O211" s="2"/>
      <c r="P211" s="2"/>
      <c r="Q211" s="5">
        <f t="shared" si="114"/>
        <v>29951.913999999997</v>
      </c>
      <c r="R211" s="1">
        <f t="shared" si="127"/>
        <v>2.2353240113926989E-4</v>
      </c>
      <c r="S211" s="100">
        <f t="shared" si="128"/>
        <v>0.1</v>
      </c>
      <c r="T211" s="1">
        <f t="shared" si="98"/>
        <v>2.2353240113926989E-5</v>
      </c>
      <c r="U211" s="5"/>
      <c r="W211" s="1">
        <f t="shared" si="129"/>
        <v>-1.7723723995046747E-2</v>
      </c>
      <c r="Z211" s="7">
        <f t="shared" si="99"/>
        <v>5891</v>
      </c>
      <c r="AA211" s="102">
        <f t="shared" si="100"/>
        <v>-1.9106850203831738E-2</v>
      </c>
      <c r="AB211" s="102">
        <f t="shared" si="101"/>
        <v>-1.7723723995046747E-2</v>
      </c>
      <c r="AC211" s="102">
        <f t="shared" si="102"/>
        <v>-1.4951000004657544E-2</v>
      </c>
      <c r="AD211" s="102">
        <f t="shared" si="103"/>
        <v>4.1558501991741936E-3</v>
      </c>
      <c r="AE211" s="102">
        <f t="shared" si="104"/>
        <v>1.7271090877976187E-6</v>
      </c>
      <c r="AF211" s="7">
        <f t="shared" si="105"/>
        <v>-1.4951000004657544E-2</v>
      </c>
      <c r="AG211" s="103"/>
      <c r="AH211" s="7">
        <f t="shared" si="106"/>
        <v>2.7727239903892016E-3</v>
      </c>
      <c r="AI211" s="7">
        <f t="shared" si="107"/>
        <v>1.3443666073366092</v>
      </c>
      <c r="AJ211" s="7">
        <f t="shared" si="108"/>
        <v>0.36041864697388409</v>
      </c>
      <c r="AK211" s="7">
        <f t="shared" si="109"/>
        <v>-0.25612631779646461</v>
      </c>
      <c r="AL211" s="7">
        <f t="shared" si="110"/>
        <v>2.5020967284581936</v>
      </c>
      <c r="AM211" s="7">
        <f t="shared" si="111"/>
        <v>3.020146983796244</v>
      </c>
      <c r="AN211" s="102">
        <f t="shared" si="131"/>
        <v>9.012215142464413</v>
      </c>
      <c r="AO211" s="102">
        <f t="shared" si="131"/>
        <v>9.0126230912730065</v>
      </c>
      <c r="AP211" s="102">
        <f t="shared" si="131"/>
        <v>9.0136602775959211</v>
      </c>
      <c r="AQ211" s="102">
        <f t="shared" si="131"/>
        <v>9.0162951570588312</v>
      </c>
      <c r="AR211" s="102">
        <f t="shared" si="131"/>
        <v>9.0229754010660788</v>
      </c>
      <c r="AS211" s="102">
        <f t="shared" si="131"/>
        <v>9.03982820355799</v>
      </c>
      <c r="AT211" s="102">
        <f t="shared" si="131"/>
        <v>9.0818516634442954</v>
      </c>
      <c r="AU211" s="102">
        <f t="shared" si="113"/>
        <v>9.184135077157535</v>
      </c>
    </row>
    <row r="212" spans="1:48" ht="12.95" customHeight="1">
      <c r="A212" s="20" t="s">
        <v>81</v>
      </c>
      <c r="C212" s="32">
        <v>45141.534</v>
      </c>
      <c r="D212" s="32"/>
      <c r="E212" s="1">
        <f t="shared" si="96"/>
        <v>6136.9603873150845</v>
      </c>
      <c r="F212" s="1">
        <f t="shared" si="133"/>
        <v>6137</v>
      </c>
      <c r="G212" s="1">
        <f t="shared" si="97"/>
        <v>-2.7557000001252163E-2</v>
      </c>
      <c r="I212" s="1">
        <f t="shared" si="126"/>
        <v>-2.7557000001252163E-2</v>
      </c>
      <c r="N212" s="2"/>
      <c r="O212" s="2"/>
      <c r="P212" s="2"/>
      <c r="Q212" s="5">
        <f t="shared" si="114"/>
        <v>30123.034</v>
      </c>
      <c r="R212" s="1">
        <f t="shared" si="127"/>
        <v>7.5938824906901167E-4</v>
      </c>
      <c r="S212" s="100">
        <f t="shared" si="128"/>
        <v>0.1</v>
      </c>
      <c r="T212" s="1">
        <f t="shared" si="98"/>
        <v>7.5938824906901173E-5</v>
      </c>
      <c r="U212" s="5"/>
      <c r="W212" s="1">
        <f t="shared" si="129"/>
        <v>-2.9132695249781498E-2</v>
      </c>
      <c r="Z212" s="7">
        <f t="shared" si="99"/>
        <v>6137</v>
      </c>
      <c r="AA212" s="102">
        <f t="shared" si="100"/>
        <v>-2.0052804038016292E-2</v>
      </c>
      <c r="AB212" s="102">
        <f t="shared" si="101"/>
        <v>-2.9132695249781498E-2</v>
      </c>
      <c r="AC212" s="102">
        <f t="shared" si="102"/>
        <v>-2.7557000001252163E-2</v>
      </c>
      <c r="AD212" s="102">
        <f t="shared" si="103"/>
        <v>-7.5041959632358712E-3</v>
      </c>
      <c r="AE212" s="102">
        <f t="shared" si="104"/>
        <v>5.631295705464555E-6</v>
      </c>
      <c r="AF212" s="7">
        <f t="shared" si="105"/>
        <v>-2.7557000001252163E-2</v>
      </c>
      <c r="AG212" s="103"/>
      <c r="AH212" s="7">
        <f t="shared" si="106"/>
        <v>1.5756952485293349E-3</v>
      </c>
      <c r="AI212" s="7">
        <f t="shared" si="107"/>
        <v>1.3623935408725765</v>
      </c>
      <c r="AJ212" s="7">
        <f t="shared" si="108"/>
        <v>0.29033005996784289</v>
      </c>
      <c r="AK212" s="7">
        <f t="shared" si="109"/>
        <v>-0.2299129671209047</v>
      </c>
      <c r="AL212" s="7">
        <f t="shared" si="110"/>
        <v>2.576241657864677</v>
      </c>
      <c r="AM212" s="7">
        <f t="shared" si="111"/>
        <v>3.4428943683003999</v>
      </c>
      <c r="AN212" s="102">
        <f t="shared" si="131"/>
        <v>9.0616930004871801</v>
      </c>
      <c r="AO212" s="102">
        <f t="shared" si="131"/>
        <v>9.0620906279571969</v>
      </c>
      <c r="AP212" s="102">
        <f t="shared" si="131"/>
        <v>9.0630814052109461</v>
      </c>
      <c r="AQ212" s="102">
        <f t="shared" si="131"/>
        <v>9.065548535001156</v>
      </c>
      <c r="AR212" s="102">
        <f t="shared" si="131"/>
        <v>9.0716820461594292</v>
      </c>
      <c r="AS212" s="102">
        <f t="shared" si="131"/>
        <v>9.0868712596659975</v>
      </c>
      <c r="AT212" s="102">
        <f t="shared" si="131"/>
        <v>9.1241489803788749</v>
      </c>
      <c r="AU212" s="102">
        <f t="shared" si="113"/>
        <v>9.2139582705996386</v>
      </c>
    </row>
    <row r="213" spans="1:48" ht="12.95" customHeight="1">
      <c r="A213" s="20" t="s">
        <v>77</v>
      </c>
      <c r="C213" s="32">
        <v>45180.495000000003</v>
      </c>
      <c r="D213" s="32"/>
      <c r="E213" s="1">
        <f t="shared" ref="E213:E276" si="134">(C213-C$7)/C$8</f>
        <v>6192.9661142424284</v>
      </c>
      <c r="F213" s="1">
        <f t="shared" si="133"/>
        <v>6193</v>
      </c>
      <c r="G213" s="1">
        <f t="shared" ref="G213:G276" si="135">C213-(C$7+C$8*F213)</f>
        <v>-2.357299999857787E-2</v>
      </c>
      <c r="I213" s="1">
        <f t="shared" si="126"/>
        <v>-2.357299999857787E-2</v>
      </c>
      <c r="N213" s="2"/>
      <c r="O213" s="2"/>
      <c r="P213" s="2"/>
      <c r="Q213" s="5">
        <f t="shared" si="114"/>
        <v>30161.995000000003</v>
      </c>
      <c r="R213" s="1">
        <f t="shared" si="127"/>
        <v>5.5568632893295228E-4</v>
      </c>
      <c r="S213" s="100">
        <f t="shared" si="128"/>
        <v>0.1</v>
      </c>
      <c r="T213" s="1">
        <f t="shared" ref="T213:T276" si="136">+R213*S213</f>
        <v>5.5568632893295233E-5</v>
      </c>
      <c r="U213" s="5"/>
      <c r="W213" s="1">
        <f t="shared" si="129"/>
        <v>-2.4873399413996952E-2</v>
      </c>
      <c r="Z213" s="7">
        <f t="shared" ref="Z213:Z276" si="137">F213</f>
        <v>6193</v>
      </c>
      <c r="AA213" s="102">
        <f t="shared" ref="AA213:AA276" si="138">AB$3+AB$4*Z213+AB$5*Z213^2+AH213</f>
        <v>-2.0270419110248579E-2</v>
      </c>
      <c r="AB213" s="102">
        <f t="shared" ref="AB213:AB276" si="139">IF(S213&lt;&gt;0,G213-AH213, -9999)</f>
        <v>-2.4873399413996952E-2</v>
      </c>
      <c r="AC213" s="102">
        <f t="shared" ref="AC213:AC276" si="140">+G213-P213</f>
        <v>-2.357299999857787E-2</v>
      </c>
      <c r="AD213" s="102">
        <f t="shared" ref="AD213:AD276" si="141">IF(S213&lt;&gt;0,G213-AA213, -9999)</f>
        <v>-3.3025808883292915E-3</v>
      </c>
      <c r="AE213" s="102">
        <f t="shared" ref="AE213:AE276" si="142">+(G213-AA213)^2*S213</f>
        <v>1.0907040523957891E-6</v>
      </c>
      <c r="AF213" s="7">
        <f t="shared" ref="AF213:AF276" si="143">IF(S213&lt;&gt;0,G213-P213, -9999)</f>
        <v>-2.357299999857787E-2</v>
      </c>
      <c r="AG213" s="103"/>
      <c r="AH213" s="7">
        <f t="shared" ref="AH213:AH276" si="144">$AB$6*($AB$11/AI213*AJ213+$AB$12)</f>
        <v>1.300399415419082E-3</v>
      </c>
      <c r="AI213" s="7">
        <f t="shared" ref="AI213:AI276" si="145">1+$AB$7*COS(AL213)</f>
        <v>1.3662825718382647</v>
      </c>
      <c r="AJ213" s="7">
        <f t="shared" ref="AJ213:AJ276" si="146">SIN(AL213+RADIANS($AB$9))</f>
        <v>0.27387898725958315</v>
      </c>
      <c r="AK213" s="7">
        <f t="shared" ref="AK213:AK276" si="147">$AB$7*SIN(AL213)</f>
        <v>-0.22366521518566176</v>
      </c>
      <c r="AL213" s="7">
        <f t="shared" ref="AL213:AL276" si="148">2*ATAN(AM213)</f>
        <v>2.5933894653225087</v>
      </c>
      <c r="AM213" s="7">
        <f t="shared" ref="AM213:AM276" si="149">SQRT((1+$AB$7)/(1-$AB$7))*TAN(AN213/2)</f>
        <v>3.5564541853555061</v>
      </c>
      <c r="AN213" s="102">
        <f t="shared" ref="AN213:AT228" si="150">$AU213+$AB$7*SIN(AO213)</f>
        <v>9.0730451688137332</v>
      </c>
      <c r="AO213" s="102">
        <f t="shared" si="150"/>
        <v>9.0734386729279031</v>
      </c>
      <c r="AP213" s="102">
        <f t="shared" si="150"/>
        <v>9.0744150432105855</v>
      </c>
      <c r="AQ213" s="102">
        <f t="shared" si="150"/>
        <v>9.0768361314365062</v>
      </c>
      <c r="AR213" s="102">
        <f t="shared" si="150"/>
        <v>9.0828305390872099</v>
      </c>
      <c r="AS213" s="102">
        <f t="shared" si="150"/>
        <v>9.0976178834775325</v>
      </c>
      <c r="AT213" s="102">
        <f t="shared" si="150"/>
        <v>9.1337891992003772</v>
      </c>
      <c r="AU213" s="102">
        <f t="shared" ref="AU213:AU276" si="151">RADIANS($AB$9)+$AB$18*(F213-AB$15)</f>
        <v>9.2207472902449954</v>
      </c>
    </row>
    <row r="214" spans="1:48" ht="12.95" customHeight="1">
      <c r="A214" s="20" t="s">
        <v>77</v>
      </c>
      <c r="C214" s="32">
        <v>45180.502999999997</v>
      </c>
      <c r="D214" s="32"/>
      <c r="E214" s="1">
        <f t="shared" si="134"/>
        <v>6192.9776140965159</v>
      </c>
      <c r="F214" s="1">
        <f t="shared" si="133"/>
        <v>6193</v>
      </c>
      <c r="G214" s="1">
        <f t="shared" si="135"/>
        <v>-1.5573000004224014E-2</v>
      </c>
      <c r="I214" s="1">
        <f t="shared" si="126"/>
        <v>-1.5573000004224014E-2</v>
      </c>
      <c r="N214" s="2"/>
      <c r="O214" s="2"/>
      <c r="P214" s="2"/>
      <c r="Q214" s="5">
        <f t="shared" si="114"/>
        <v>30162.002999999997</v>
      </c>
      <c r="R214" s="1">
        <f t="shared" si="127"/>
        <v>2.4251832913156111E-4</v>
      </c>
      <c r="S214" s="100">
        <f t="shared" si="128"/>
        <v>0.1</v>
      </c>
      <c r="T214" s="1">
        <f t="shared" si="136"/>
        <v>2.4251832913156111E-5</v>
      </c>
      <c r="U214" s="5"/>
      <c r="W214" s="1">
        <f t="shared" si="129"/>
        <v>-1.6873399419643095E-2</v>
      </c>
      <c r="Z214" s="7">
        <f t="shared" si="137"/>
        <v>6193</v>
      </c>
      <c r="AA214" s="102">
        <f t="shared" si="138"/>
        <v>-2.0270419110248579E-2</v>
      </c>
      <c r="AB214" s="102">
        <f t="shared" si="139"/>
        <v>-1.6873399419643095E-2</v>
      </c>
      <c r="AC214" s="102">
        <f t="shared" si="140"/>
        <v>-1.5573000004224014E-2</v>
      </c>
      <c r="AD214" s="102">
        <f t="shared" si="141"/>
        <v>4.6974191060245654E-3</v>
      </c>
      <c r="AE214" s="102">
        <f t="shared" si="142"/>
        <v>2.2065746257644628E-6</v>
      </c>
      <c r="AF214" s="7">
        <f t="shared" si="143"/>
        <v>-1.5573000004224014E-2</v>
      </c>
      <c r="AG214" s="103"/>
      <c r="AH214" s="7">
        <f t="shared" si="144"/>
        <v>1.300399415419082E-3</v>
      </c>
      <c r="AI214" s="7">
        <f t="shared" si="145"/>
        <v>1.3662825718382647</v>
      </c>
      <c r="AJ214" s="7">
        <f t="shared" si="146"/>
        <v>0.27387898725958315</v>
      </c>
      <c r="AK214" s="7">
        <f t="shared" si="147"/>
        <v>-0.22366521518566176</v>
      </c>
      <c r="AL214" s="7">
        <f t="shared" si="148"/>
        <v>2.5933894653225087</v>
      </c>
      <c r="AM214" s="7">
        <f t="shared" si="149"/>
        <v>3.5564541853555061</v>
      </c>
      <c r="AN214" s="102">
        <f t="shared" si="150"/>
        <v>9.0730451688137332</v>
      </c>
      <c r="AO214" s="102">
        <f t="shared" si="150"/>
        <v>9.0734386729279031</v>
      </c>
      <c r="AP214" s="102">
        <f t="shared" si="150"/>
        <v>9.0744150432105855</v>
      </c>
      <c r="AQ214" s="102">
        <f t="shared" si="150"/>
        <v>9.0768361314365062</v>
      </c>
      <c r="AR214" s="102">
        <f t="shared" si="150"/>
        <v>9.0828305390872099</v>
      </c>
      <c r="AS214" s="102">
        <f t="shared" si="150"/>
        <v>9.0976178834775325</v>
      </c>
      <c r="AT214" s="102">
        <f t="shared" si="150"/>
        <v>9.1337891992003772</v>
      </c>
      <c r="AU214" s="102">
        <f t="shared" si="151"/>
        <v>9.2207472902449954</v>
      </c>
    </row>
    <row r="215" spans="1:48" ht="12.95" customHeight="1">
      <c r="A215" s="20" t="s">
        <v>77</v>
      </c>
      <c r="C215" s="32">
        <v>45180.504999999997</v>
      </c>
      <c r="D215" s="32"/>
      <c r="E215" s="1">
        <f t="shared" si="134"/>
        <v>6192.9804890600399</v>
      </c>
      <c r="F215" s="1">
        <f t="shared" si="133"/>
        <v>6193</v>
      </c>
      <c r="G215" s="1">
        <f t="shared" si="135"/>
        <v>-1.357300000381656E-2</v>
      </c>
      <c r="I215" s="1">
        <f t="shared" si="126"/>
        <v>-1.357300000381656E-2</v>
      </c>
      <c r="N215" s="2"/>
      <c r="O215" s="2"/>
      <c r="P215" s="2"/>
      <c r="Q215" s="5">
        <f t="shared" si="114"/>
        <v>30162.004999999997</v>
      </c>
      <c r="R215" s="1">
        <f t="shared" si="127"/>
        <v>1.8422632910360435E-4</v>
      </c>
      <c r="S215" s="100">
        <f t="shared" si="128"/>
        <v>0.1</v>
      </c>
      <c r="T215" s="1">
        <f t="shared" si="136"/>
        <v>1.8422632910360437E-5</v>
      </c>
      <c r="U215" s="5"/>
      <c r="W215" s="1">
        <f t="shared" si="129"/>
        <v>-1.4873399419235642E-2</v>
      </c>
      <c r="Z215" s="7">
        <f t="shared" si="137"/>
        <v>6193</v>
      </c>
      <c r="AA215" s="102">
        <f t="shared" si="138"/>
        <v>-2.0270419110248579E-2</v>
      </c>
      <c r="AB215" s="102">
        <f t="shared" si="139"/>
        <v>-1.4873399419235642E-2</v>
      </c>
      <c r="AC215" s="102">
        <f t="shared" si="140"/>
        <v>-1.357300000381656E-2</v>
      </c>
      <c r="AD215" s="102">
        <f t="shared" si="141"/>
        <v>6.697419106432019E-3</v>
      </c>
      <c r="AE215" s="102">
        <f t="shared" si="142"/>
        <v>4.485542268720067E-6</v>
      </c>
      <c r="AF215" s="7">
        <f t="shared" si="143"/>
        <v>-1.357300000381656E-2</v>
      </c>
      <c r="AG215" s="103"/>
      <c r="AH215" s="7">
        <f t="shared" si="144"/>
        <v>1.300399415419082E-3</v>
      </c>
      <c r="AI215" s="7">
        <f t="shared" si="145"/>
        <v>1.3662825718382647</v>
      </c>
      <c r="AJ215" s="7">
        <f t="shared" si="146"/>
        <v>0.27387898725958315</v>
      </c>
      <c r="AK215" s="7">
        <f t="shared" si="147"/>
        <v>-0.22366521518566176</v>
      </c>
      <c r="AL215" s="7">
        <f t="shared" si="148"/>
        <v>2.5933894653225087</v>
      </c>
      <c r="AM215" s="7">
        <f t="shared" si="149"/>
        <v>3.5564541853555061</v>
      </c>
      <c r="AN215" s="102">
        <f t="shared" si="150"/>
        <v>9.0730451688137332</v>
      </c>
      <c r="AO215" s="102">
        <f t="shared" si="150"/>
        <v>9.0734386729279031</v>
      </c>
      <c r="AP215" s="102">
        <f t="shared" si="150"/>
        <v>9.0744150432105855</v>
      </c>
      <c r="AQ215" s="102">
        <f t="shared" si="150"/>
        <v>9.0768361314365062</v>
      </c>
      <c r="AR215" s="102">
        <f t="shared" si="150"/>
        <v>9.0828305390872099</v>
      </c>
      <c r="AS215" s="102">
        <f t="shared" si="150"/>
        <v>9.0976178834775325</v>
      </c>
      <c r="AT215" s="102">
        <f t="shared" si="150"/>
        <v>9.1337891992003772</v>
      </c>
      <c r="AU215" s="102">
        <f t="shared" si="151"/>
        <v>9.2207472902449954</v>
      </c>
    </row>
    <row r="216" spans="1:48" ht="12.95" customHeight="1">
      <c r="A216" s="20" t="s">
        <v>77</v>
      </c>
      <c r="C216" s="32">
        <v>45180.506000000001</v>
      </c>
      <c r="D216" s="32"/>
      <c r="E216" s="1">
        <f t="shared" si="134"/>
        <v>6192.9819265418073</v>
      </c>
      <c r="F216" s="1">
        <f t="shared" si="133"/>
        <v>6193</v>
      </c>
      <c r="G216" s="1">
        <f t="shared" si="135"/>
        <v>-1.2572999999974854E-2</v>
      </c>
      <c r="I216" s="1">
        <f t="shared" si="126"/>
        <v>-1.2572999999974854E-2</v>
      </c>
      <c r="N216" s="2"/>
      <c r="O216" s="2"/>
      <c r="P216" s="2"/>
      <c r="Q216" s="5">
        <f t="shared" ref="Q216:Q279" si="152">C216-15018.5</f>
        <v>30162.006000000001</v>
      </c>
      <c r="R216" s="1">
        <f t="shared" si="127"/>
        <v>1.5808032899936768E-4</v>
      </c>
      <c r="S216" s="100">
        <f t="shared" si="128"/>
        <v>0.1</v>
      </c>
      <c r="T216" s="1">
        <f t="shared" si="136"/>
        <v>1.5808032899936768E-5</v>
      </c>
      <c r="U216" s="5"/>
      <c r="W216" s="1">
        <f t="shared" si="129"/>
        <v>-1.3873399415393936E-2</v>
      </c>
      <c r="Z216" s="7">
        <f t="shared" si="137"/>
        <v>6193</v>
      </c>
      <c r="AA216" s="102">
        <f t="shared" si="138"/>
        <v>-2.0270419110248579E-2</v>
      </c>
      <c r="AB216" s="102">
        <f t="shared" si="139"/>
        <v>-1.3873399415393936E-2</v>
      </c>
      <c r="AC216" s="102">
        <f t="shared" si="140"/>
        <v>-1.2572999999974854E-2</v>
      </c>
      <c r="AD216" s="102">
        <f t="shared" si="141"/>
        <v>7.6974191102737247E-3</v>
      </c>
      <c r="AE216" s="102">
        <f t="shared" si="142"/>
        <v>5.9250260959207141E-6</v>
      </c>
      <c r="AF216" s="7">
        <f t="shared" si="143"/>
        <v>-1.2572999999974854E-2</v>
      </c>
      <c r="AG216" s="103"/>
      <c r="AH216" s="7">
        <f t="shared" si="144"/>
        <v>1.300399415419082E-3</v>
      </c>
      <c r="AI216" s="7">
        <f t="shared" si="145"/>
        <v>1.3662825718382647</v>
      </c>
      <c r="AJ216" s="7">
        <f t="shared" si="146"/>
        <v>0.27387898725958315</v>
      </c>
      <c r="AK216" s="7">
        <f t="shared" si="147"/>
        <v>-0.22366521518566176</v>
      </c>
      <c r="AL216" s="7">
        <f t="shared" si="148"/>
        <v>2.5933894653225087</v>
      </c>
      <c r="AM216" s="7">
        <f t="shared" si="149"/>
        <v>3.5564541853555061</v>
      </c>
      <c r="AN216" s="102">
        <f t="shared" si="150"/>
        <v>9.0730451688137332</v>
      </c>
      <c r="AO216" s="102">
        <f t="shared" si="150"/>
        <v>9.0734386729279031</v>
      </c>
      <c r="AP216" s="102">
        <f t="shared" si="150"/>
        <v>9.0744150432105855</v>
      </c>
      <c r="AQ216" s="102">
        <f t="shared" si="150"/>
        <v>9.0768361314365062</v>
      </c>
      <c r="AR216" s="102">
        <f t="shared" si="150"/>
        <v>9.0828305390872099</v>
      </c>
      <c r="AS216" s="102">
        <f t="shared" si="150"/>
        <v>9.0976178834775325</v>
      </c>
      <c r="AT216" s="102">
        <f t="shared" si="150"/>
        <v>9.1337891992003772</v>
      </c>
      <c r="AU216" s="102">
        <f t="shared" si="151"/>
        <v>9.2207472902449954</v>
      </c>
    </row>
    <row r="217" spans="1:48" ht="12.95" customHeight="1">
      <c r="A217" s="20" t="s">
        <v>77</v>
      </c>
      <c r="C217" s="32">
        <v>45194.411</v>
      </c>
      <c r="D217" s="32"/>
      <c r="E217" s="1">
        <f t="shared" si="134"/>
        <v>6212.9701104417227</v>
      </c>
      <c r="F217" s="1">
        <f t="shared" si="133"/>
        <v>6213</v>
      </c>
      <c r="G217" s="1">
        <f t="shared" si="135"/>
        <v>-2.0793000003322959E-2</v>
      </c>
      <c r="I217" s="1">
        <f t="shared" si="126"/>
        <v>-2.0793000003322959E-2</v>
      </c>
      <c r="N217" s="2"/>
      <c r="O217" s="2"/>
      <c r="P217" s="2"/>
      <c r="Q217" s="5">
        <f t="shared" si="152"/>
        <v>30175.911</v>
      </c>
      <c r="R217" s="1">
        <f t="shared" si="127"/>
        <v>4.3234884913818857E-4</v>
      </c>
      <c r="S217" s="100">
        <f t="shared" si="128"/>
        <v>0.1</v>
      </c>
      <c r="T217" s="1">
        <f t="shared" si="136"/>
        <v>4.3234884913818857E-5</v>
      </c>
      <c r="U217" s="5"/>
      <c r="W217" s="1">
        <f t="shared" si="129"/>
        <v>-2.1994850933885583E-2</v>
      </c>
      <c r="Z217" s="7">
        <f t="shared" si="137"/>
        <v>6213</v>
      </c>
      <c r="AA217" s="102">
        <f t="shared" si="138"/>
        <v>-2.0348320093232817E-2</v>
      </c>
      <c r="AB217" s="102">
        <f t="shared" si="139"/>
        <v>-2.1994850933885583E-2</v>
      </c>
      <c r="AC217" s="102">
        <f t="shared" si="140"/>
        <v>-2.0793000003322959E-2</v>
      </c>
      <c r="AD217" s="102">
        <f t="shared" si="141"/>
        <v>-4.4467991009014204E-4</v>
      </c>
      <c r="AE217" s="102">
        <f t="shared" si="142"/>
        <v>1.9774022243777683E-8</v>
      </c>
      <c r="AF217" s="7">
        <f t="shared" si="143"/>
        <v>-2.0793000003322959E-2</v>
      </c>
      <c r="AG217" s="103"/>
      <c r="AH217" s="7">
        <f t="shared" si="144"/>
        <v>1.2018509305626235E-3</v>
      </c>
      <c r="AI217" s="7">
        <f t="shared" si="145"/>
        <v>1.367650644218761</v>
      </c>
      <c r="AJ217" s="7">
        <f t="shared" si="146"/>
        <v>0.26796131565069142</v>
      </c>
      <c r="AK217" s="7">
        <f t="shared" si="147"/>
        <v>-0.22140924714661742</v>
      </c>
      <c r="AL217" s="7">
        <f t="shared" si="148"/>
        <v>2.5995370571870597</v>
      </c>
      <c r="AM217" s="7">
        <f t="shared" si="149"/>
        <v>3.5988702970401474</v>
      </c>
      <c r="AN217" s="102">
        <f t="shared" si="150"/>
        <v>9.0771071841174749</v>
      </c>
      <c r="AO217" s="102">
        <f t="shared" si="150"/>
        <v>9.0774990527278359</v>
      </c>
      <c r="AP217" s="102">
        <f t="shared" si="150"/>
        <v>9.0784699311423935</v>
      </c>
      <c r="AQ217" s="102">
        <f t="shared" si="150"/>
        <v>9.0808738796177479</v>
      </c>
      <c r="AR217" s="102">
        <f t="shared" si="150"/>
        <v>9.0868173300545561</v>
      </c>
      <c r="AS217" s="102">
        <f t="shared" si="150"/>
        <v>9.1014591582275024</v>
      </c>
      <c r="AT217" s="102">
        <f t="shared" si="150"/>
        <v>9.1372331126387643</v>
      </c>
      <c r="AU217" s="102">
        <f t="shared" si="151"/>
        <v>9.2231719401183359</v>
      </c>
    </row>
    <row r="218" spans="1:48" ht="12.95" customHeight="1">
      <c r="A218" s="20" t="s">
        <v>82</v>
      </c>
      <c r="C218" s="32">
        <v>45194.413999999997</v>
      </c>
      <c r="D218" s="32"/>
      <c r="E218" s="1">
        <f t="shared" si="134"/>
        <v>6212.974422887004</v>
      </c>
      <c r="F218" s="1">
        <f t="shared" si="133"/>
        <v>6213</v>
      </c>
      <c r="G218" s="1">
        <f t="shared" si="135"/>
        <v>-1.7793000006349757E-2</v>
      </c>
      <c r="I218" s="1">
        <f t="shared" si="126"/>
        <v>-1.7793000006349757E-2</v>
      </c>
      <c r="N218" s="2"/>
      <c r="O218" s="2"/>
      <c r="P218" s="2"/>
      <c r="Q218" s="5">
        <f t="shared" si="152"/>
        <v>30175.913999999997</v>
      </c>
      <c r="R218" s="1">
        <f t="shared" si="127"/>
        <v>3.1659084922596245E-4</v>
      </c>
      <c r="S218" s="100">
        <f t="shared" si="128"/>
        <v>0.1</v>
      </c>
      <c r="T218" s="1">
        <f t="shared" si="136"/>
        <v>3.1659084922596248E-5</v>
      </c>
      <c r="U218" s="5"/>
      <c r="W218" s="1">
        <f t="shared" si="129"/>
        <v>-1.8994850936912382E-2</v>
      </c>
      <c r="Z218" s="7">
        <f t="shared" si="137"/>
        <v>6213</v>
      </c>
      <c r="AA218" s="102">
        <f t="shared" si="138"/>
        <v>-2.0348320093232817E-2</v>
      </c>
      <c r="AB218" s="102">
        <f t="shared" si="139"/>
        <v>-1.8994850936912382E-2</v>
      </c>
      <c r="AC218" s="102">
        <f t="shared" si="140"/>
        <v>-1.7793000006349757E-2</v>
      </c>
      <c r="AD218" s="102">
        <f t="shared" si="141"/>
        <v>2.5553200868830596E-3</v>
      </c>
      <c r="AE218" s="102">
        <f t="shared" si="142"/>
        <v>6.5296607464280473E-7</v>
      </c>
      <c r="AF218" s="7">
        <f t="shared" si="143"/>
        <v>-1.7793000006349757E-2</v>
      </c>
      <c r="AG218" s="103"/>
      <c r="AH218" s="7">
        <f t="shared" si="144"/>
        <v>1.2018509305626235E-3</v>
      </c>
      <c r="AI218" s="7">
        <f t="shared" si="145"/>
        <v>1.367650644218761</v>
      </c>
      <c r="AJ218" s="7">
        <f t="shared" si="146"/>
        <v>0.26796131565069142</v>
      </c>
      <c r="AK218" s="7">
        <f t="shared" si="147"/>
        <v>-0.22140924714661742</v>
      </c>
      <c r="AL218" s="7">
        <f t="shared" si="148"/>
        <v>2.5995370571870597</v>
      </c>
      <c r="AM218" s="7">
        <f t="shared" si="149"/>
        <v>3.5988702970401474</v>
      </c>
      <c r="AN218" s="102">
        <f t="shared" si="150"/>
        <v>9.0771071841174749</v>
      </c>
      <c r="AO218" s="102">
        <f t="shared" si="150"/>
        <v>9.0774990527278359</v>
      </c>
      <c r="AP218" s="102">
        <f t="shared" si="150"/>
        <v>9.0784699311423935</v>
      </c>
      <c r="AQ218" s="102">
        <f t="shared" si="150"/>
        <v>9.0808738796177479</v>
      </c>
      <c r="AR218" s="102">
        <f t="shared" si="150"/>
        <v>9.0868173300545561</v>
      </c>
      <c r="AS218" s="102">
        <f t="shared" si="150"/>
        <v>9.1014591582275024</v>
      </c>
      <c r="AT218" s="102">
        <f t="shared" si="150"/>
        <v>9.1372331126387643</v>
      </c>
      <c r="AU218" s="102">
        <f t="shared" si="151"/>
        <v>9.2231719401183359</v>
      </c>
    </row>
    <row r="219" spans="1:48" ht="12.95" customHeight="1">
      <c r="A219" s="20" t="s">
        <v>82</v>
      </c>
      <c r="C219" s="32">
        <v>45240.322999999997</v>
      </c>
      <c r="D219" s="32"/>
      <c r="E219" s="1">
        <f t="shared" si="134"/>
        <v>6278.9677730963731</v>
      </c>
      <c r="F219" s="1">
        <f t="shared" si="133"/>
        <v>6279</v>
      </c>
      <c r="G219" s="1">
        <f t="shared" si="135"/>
        <v>-2.2419000008085277E-2</v>
      </c>
      <c r="I219" s="1">
        <f t="shared" si="126"/>
        <v>-2.2419000008085277E-2</v>
      </c>
      <c r="N219" s="2"/>
      <c r="O219" s="2"/>
      <c r="P219" s="2"/>
      <c r="Q219" s="5">
        <f t="shared" si="152"/>
        <v>30221.822999999997</v>
      </c>
      <c r="R219" s="1">
        <f t="shared" si="127"/>
        <v>5.0261156136252767E-4</v>
      </c>
      <c r="S219" s="100">
        <f t="shared" si="128"/>
        <v>0.1</v>
      </c>
      <c r="T219" s="1">
        <f t="shared" si="136"/>
        <v>5.026115613625277E-5</v>
      </c>
      <c r="U219" s="5"/>
      <c r="W219" s="1">
        <f t="shared" si="129"/>
        <v>-2.3294827531427829E-2</v>
      </c>
      <c r="Z219" s="7">
        <f t="shared" si="137"/>
        <v>6279</v>
      </c>
      <c r="AA219" s="102">
        <f t="shared" si="138"/>
        <v>-2.0606030377025641E-2</v>
      </c>
      <c r="AB219" s="102">
        <f t="shared" si="139"/>
        <v>-2.3294827531427829E-2</v>
      </c>
      <c r="AC219" s="102">
        <f t="shared" si="140"/>
        <v>-2.2419000008085277E-2</v>
      </c>
      <c r="AD219" s="102">
        <f t="shared" si="141"/>
        <v>-1.8129696310596362E-3</v>
      </c>
      <c r="AE219" s="102">
        <f t="shared" si="142"/>
        <v>3.2868588831445137E-7</v>
      </c>
      <c r="AF219" s="7">
        <f t="shared" si="143"/>
        <v>-2.2419000008085277E-2</v>
      </c>
      <c r="AG219" s="103"/>
      <c r="AH219" s="7">
        <f t="shared" si="144"/>
        <v>8.75827523342554E-4</v>
      </c>
      <c r="AI219" s="7">
        <f t="shared" si="145"/>
        <v>1.3720847734564814</v>
      </c>
      <c r="AJ219" s="7">
        <f t="shared" si="146"/>
        <v>0.24827926483522822</v>
      </c>
      <c r="AK219" s="7">
        <f t="shared" si="147"/>
        <v>-0.21387372975272315</v>
      </c>
      <c r="AL219" s="7">
        <f t="shared" si="148"/>
        <v>2.6199099001674577</v>
      </c>
      <c r="AM219" s="7">
        <f t="shared" si="149"/>
        <v>3.7464035120634112</v>
      </c>
      <c r="AN219" s="102">
        <f t="shared" si="150"/>
        <v>9.0905399083105518</v>
      </c>
      <c r="AO219" s="102">
        <f t="shared" si="150"/>
        <v>9.0909257682020801</v>
      </c>
      <c r="AP219" s="102">
        <f t="shared" si="150"/>
        <v>9.0918772318786729</v>
      </c>
      <c r="AQ219" s="102">
        <f t="shared" si="150"/>
        <v>9.0942220418759767</v>
      </c>
      <c r="AR219" s="102">
        <f t="shared" si="150"/>
        <v>9.099992636736129</v>
      </c>
      <c r="AS219" s="102">
        <f t="shared" si="150"/>
        <v>9.1141469822125583</v>
      </c>
      <c r="AT219" s="102">
        <f t="shared" si="150"/>
        <v>9.1486015789612534</v>
      </c>
      <c r="AU219" s="102">
        <f t="shared" si="151"/>
        <v>9.2311732847003647</v>
      </c>
    </row>
    <row r="220" spans="1:48" ht="12.95" customHeight="1">
      <c r="A220" s="20" t="s">
        <v>129</v>
      </c>
      <c r="C220" s="32">
        <v>45264.682000000001</v>
      </c>
      <c r="D220" s="32"/>
      <c r="E220" s="1">
        <f t="shared" si="134"/>
        <v>6313.9833913357224</v>
      </c>
      <c r="F220" s="1">
        <v>6314</v>
      </c>
      <c r="G220" s="1">
        <f t="shared" si="135"/>
        <v>-1.1553999996976927E-2</v>
      </c>
      <c r="I220" s="1">
        <f t="shared" si="126"/>
        <v>-1.1553999996976927E-2</v>
      </c>
      <c r="N220" s="2"/>
      <c r="O220" s="2"/>
      <c r="P220" s="2"/>
      <c r="Q220" s="5">
        <f t="shared" si="152"/>
        <v>30246.182000000001</v>
      </c>
      <c r="R220" s="1">
        <f t="shared" si="127"/>
        <v>1.3349491593014283E-4</v>
      </c>
      <c r="S220" s="100">
        <f t="shared" si="128"/>
        <v>0.1</v>
      </c>
      <c r="T220" s="1">
        <f t="shared" si="136"/>
        <v>1.3349491593014284E-5</v>
      </c>
      <c r="U220" s="5"/>
      <c r="W220" s="1">
        <f t="shared" si="129"/>
        <v>-1.2256451384313917E-2</v>
      </c>
      <c r="Z220" s="7">
        <f t="shared" si="137"/>
        <v>6314</v>
      </c>
      <c r="AA220" s="102">
        <f t="shared" si="138"/>
        <v>-2.0743070015543357E-2</v>
      </c>
      <c r="AB220" s="102">
        <f t="shared" si="139"/>
        <v>-1.2256451384313917E-2</v>
      </c>
      <c r="AC220" s="102">
        <f t="shared" si="140"/>
        <v>-1.1553999996976927E-2</v>
      </c>
      <c r="AD220" s="102">
        <f t="shared" si="141"/>
        <v>9.1890700185664302E-3</v>
      </c>
      <c r="AE220" s="102">
        <f t="shared" si="142"/>
        <v>8.4439007806116463E-6</v>
      </c>
      <c r="AF220" s="7">
        <f t="shared" si="143"/>
        <v>-1.1553999996976927E-2</v>
      </c>
      <c r="AG220" s="103"/>
      <c r="AH220" s="7">
        <f t="shared" si="144"/>
        <v>7.0245138733699103E-4</v>
      </c>
      <c r="AI220" s="7">
        <f t="shared" si="145"/>
        <v>1.3743846960605219</v>
      </c>
      <c r="AJ220" s="7">
        <f t="shared" si="146"/>
        <v>0.23774838686438504</v>
      </c>
      <c r="AK220" s="7">
        <f t="shared" si="147"/>
        <v>-0.20982171067878697</v>
      </c>
      <c r="AL220" s="7">
        <f t="shared" si="148"/>
        <v>2.6307662832919894</v>
      </c>
      <c r="AM220" s="7">
        <f t="shared" si="149"/>
        <v>3.829714343135338</v>
      </c>
      <c r="AN220" s="102">
        <f t="shared" si="150"/>
        <v>9.0976804981618731</v>
      </c>
      <c r="AO220" s="102">
        <f t="shared" si="150"/>
        <v>9.0980627895612027</v>
      </c>
      <c r="AP220" s="102">
        <f t="shared" si="150"/>
        <v>9.0990031555178756</v>
      </c>
      <c r="AQ220" s="102">
        <f t="shared" si="150"/>
        <v>9.1013150129780982</v>
      </c>
      <c r="AR220" s="102">
        <f t="shared" si="150"/>
        <v>9.1069910579935982</v>
      </c>
      <c r="AS220" s="102">
        <f t="shared" si="150"/>
        <v>9.1208824421046089</v>
      </c>
      <c r="AT220" s="102">
        <f t="shared" si="150"/>
        <v>9.1546324698061277</v>
      </c>
      <c r="AU220" s="102">
        <f t="shared" si="151"/>
        <v>9.2354164219787123</v>
      </c>
    </row>
    <row r="221" spans="1:48" ht="12.95" customHeight="1">
      <c r="A221" s="20" t="s">
        <v>83</v>
      </c>
      <c r="C221" s="32">
        <v>45288.328999999998</v>
      </c>
      <c r="D221" s="32"/>
      <c r="E221" s="1">
        <f t="shared" si="134"/>
        <v>6347.9755225605531</v>
      </c>
      <c r="F221" s="1">
        <f t="shared" ref="F221:F241" si="153">ROUND(2*E221,0)/2</f>
        <v>6348</v>
      </c>
      <c r="G221" s="1">
        <f t="shared" si="135"/>
        <v>-1.7028000002028421E-2</v>
      </c>
      <c r="I221" s="1">
        <f t="shared" si="126"/>
        <v>-1.7028000002028421E-2</v>
      </c>
      <c r="N221" s="2"/>
      <c r="O221" s="2"/>
      <c r="P221" s="2"/>
      <c r="Q221" s="5">
        <f t="shared" si="152"/>
        <v>30269.828999999998</v>
      </c>
      <c r="R221" s="1">
        <f t="shared" si="127"/>
        <v>2.899527840690799E-4</v>
      </c>
      <c r="S221" s="100">
        <f t="shared" si="128"/>
        <v>0.1</v>
      </c>
      <c r="T221" s="1">
        <f t="shared" si="136"/>
        <v>2.899527840690799E-5</v>
      </c>
      <c r="U221" s="5"/>
      <c r="W221" s="1">
        <f t="shared" si="129"/>
        <v>-1.7561723325354193E-2</v>
      </c>
      <c r="Z221" s="7">
        <f t="shared" si="137"/>
        <v>6348</v>
      </c>
      <c r="AA221" s="102">
        <f t="shared" si="138"/>
        <v>-2.0876426871732152E-2</v>
      </c>
      <c r="AB221" s="102">
        <f t="shared" si="139"/>
        <v>-1.7561723325354193E-2</v>
      </c>
      <c r="AC221" s="102">
        <f t="shared" si="140"/>
        <v>-1.7028000002028421E-2</v>
      </c>
      <c r="AD221" s="102">
        <f t="shared" si="141"/>
        <v>3.8484268697037312E-3</v>
      </c>
      <c r="AE221" s="102">
        <f t="shared" si="142"/>
        <v>1.4810389371457659E-6</v>
      </c>
      <c r="AF221" s="7">
        <f t="shared" si="143"/>
        <v>-1.7028000002028421E-2</v>
      </c>
      <c r="AG221" s="103"/>
      <c r="AH221" s="7">
        <f t="shared" si="144"/>
        <v>5.3372332332577105E-4</v>
      </c>
      <c r="AI221" s="7">
        <f t="shared" si="145"/>
        <v>1.3765837131282781</v>
      </c>
      <c r="AJ221" s="7">
        <f t="shared" si="146"/>
        <v>0.22745817041153374</v>
      </c>
      <c r="AK221" s="7">
        <f t="shared" si="147"/>
        <v>-0.20584887156120307</v>
      </c>
      <c r="AL221" s="7">
        <f t="shared" si="148"/>
        <v>2.6413467604646246</v>
      </c>
      <c r="AM221" s="7">
        <f t="shared" si="149"/>
        <v>3.9143096867350655</v>
      </c>
      <c r="AN221" s="102">
        <f t="shared" si="150"/>
        <v>9.1046282356115213</v>
      </c>
      <c r="AO221" s="102">
        <f t="shared" si="150"/>
        <v>9.105006806454508</v>
      </c>
      <c r="AP221" s="102">
        <f t="shared" si="150"/>
        <v>9.105935861964829</v>
      </c>
      <c r="AQ221" s="102">
        <f t="shared" si="150"/>
        <v>9.108214663798563</v>
      </c>
      <c r="AR221" s="102">
        <f t="shared" si="150"/>
        <v>9.1137969783181987</v>
      </c>
      <c r="AS221" s="102">
        <f t="shared" si="150"/>
        <v>9.127430027138022</v>
      </c>
      <c r="AT221" s="102">
        <f t="shared" si="150"/>
        <v>9.1604924424872003</v>
      </c>
      <c r="AU221" s="102">
        <f t="shared" si="151"/>
        <v>9.2395383267633928</v>
      </c>
    </row>
    <row r="222" spans="1:48" ht="12.95" customHeight="1">
      <c r="A222" s="20" t="s">
        <v>83</v>
      </c>
      <c r="C222" s="32">
        <v>45315.459000000003</v>
      </c>
      <c r="D222" s="32"/>
      <c r="E222" s="1">
        <f t="shared" si="134"/>
        <v>6386.9744027622673</v>
      </c>
      <c r="F222" s="1">
        <f t="shared" si="153"/>
        <v>6387</v>
      </c>
      <c r="G222" s="1">
        <f t="shared" si="135"/>
        <v>-1.7806999996537343E-2</v>
      </c>
      <c r="I222" s="1">
        <f t="shared" si="126"/>
        <v>-1.7806999996537343E-2</v>
      </c>
      <c r="N222" s="2"/>
      <c r="O222" s="2"/>
      <c r="P222" s="2"/>
      <c r="Q222" s="5">
        <f t="shared" si="152"/>
        <v>30296.959000000003</v>
      </c>
      <c r="R222" s="1">
        <f t="shared" si="127"/>
        <v>3.1708924887668093E-4</v>
      </c>
      <c r="S222" s="100">
        <f t="shared" si="128"/>
        <v>0.1</v>
      </c>
      <c r="T222" s="1">
        <f t="shared" si="136"/>
        <v>3.1708924887668095E-5</v>
      </c>
      <c r="U222" s="5"/>
      <c r="W222" s="1">
        <f t="shared" si="129"/>
        <v>-1.8146827626561696E-2</v>
      </c>
      <c r="Z222" s="7">
        <f t="shared" si="137"/>
        <v>6387</v>
      </c>
      <c r="AA222" s="102">
        <f t="shared" si="138"/>
        <v>-2.1029661245725414E-2</v>
      </c>
      <c r="AB222" s="102">
        <f t="shared" si="139"/>
        <v>-1.8146827626561696E-2</v>
      </c>
      <c r="AC222" s="102">
        <f t="shared" si="140"/>
        <v>-1.7806999996537343E-2</v>
      </c>
      <c r="AD222" s="102">
        <f t="shared" si="141"/>
        <v>3.2226612491880711E-3</v>
      </c>
      <c r="AE222" s="102">
        <f t="shared" si="142"/>
        <v>1.038554552701842E-6</v>
      </c>
      <c r="AF222" s="7">
        <f t="shared" si="143"/>
        <v>-1.7806999996537343E-2</v>
      </c>
      <c r="AG222" s="103"/>
      <c r="AH222" s="7">
        <f t="shared" si="144"/>
        <v>3.3982763002435464E-4</v>
      </c>
      <c r="AI222" s="7">
        <f t="shared" si="145"/>
        <v>1.3790624315782458</v>
      </c>
      <c r="AJ222" s="7">
        <f t="shared" si="146"/>
        <v>0.21558340620631428</v>
      </c>
      <c r="AK222" s="7">
        <f t="shared" si="147"/>
        <v>-0.20124791646744997</v>
      </c>
      <c r="AL222" s="7">
        <f t="shared" si="148"/>
        <v>2.6535241487038328</v>
      </c>
      <c r="AM222" s="7">
        <f t="shared" si="149"/>
        <v>4.0161158664029815</v>
      </c>
      <c r="AN222" s="102">
        <f t="shared" si="150"/>
        <v>9.1126110146779666</v>
      </c>
      <c r="AO222" s="102">
        <f t="shared" si="150"/>
        <v>9.1129850095346434</v>
      </c>
      <c r="AP222" s="102">
        <f t="shared" si="150"/>
        <v>9.1139004515177646</v>
      </c>
      <c r="AQ222" s="102">
        <f t="shared" si="150"/>
        <v>9.1161400812445699</v>
      </c>
      <c r="AR222" s="102">
        <f t="shared" si="150"/>
        <v>9.1216126298886344</v>
      </c>
      <c r="AS222" s="102">
        <f t="shared" si="150"/>
        <v>9.1349459134227775</v>
      </c>
      <c r="AT222" s="102">
        <f t="shared" si="150"/>
        <v>9.1672158278395894</v>
      </c>
      <c r="AU222" s="102">
        <f t="shared" si="151"/>
        <v>9.2442663940164085</v>
      </c>
    </row>
    <row r="223" spans="1:48" ht="12.95" customHeight="1">
      <c r="A223" s="20" t="s">
        <v>83</v>
      </c>
      <c r="C223" s="32">
        <v>45336.315999999999</v>
      </c>
      <c r="D223" s="32"/>
      <c r="E223" s="1">
        <f t="shared" si="134"/>
        <v>6416.9559598712567</v>
      </c>
      <c r="F223" s="1">
        <f t="shared" si="153"/>
        <v>6417</v>
      </c>
      <c r="G223" s="1">
        <f t="shared" si="135"/>
        <v>-3.0637000003480352E-2</v>
      </c>
      <c r="I223" s="1">
        <f t="shared" si="126"/>
        <v>-3.0637000003480352E-2</v>
      </c>
      <c r="N223" s="2"/>
      <c r="O223" s="2"/>
      <c r="P223" s="2"/>
      <c r="Q223" s="5">
        <f t="shared" si="152"/>
        <v>30317.815999999999</v>
      </c>
      <c r="R223" s="1">
        <f t="shared" si="127"/>
        <v>9.3862576921325516E-4</v>
      </c>
      <c r="S223" s="100">
        <f t="shared" si="128"/>
        <v>0.1</v>
      </c>
      <c r="T223" s="1">
        <f t="shared" si="136"/>
        <v>9.3862576921325522E-5</v>
      </c>
      <c r="U223" s="5"/>
      <c r="W223" s="1">
        <f t="shared" si="129"/>
        <v>-3.0827430536468976E-2</v>
      </c>
      <c r="Z223" s="7">
        <f t="shared" si="137"/>
        <v>6417</v>
      </c>
      <c r="AA223" s="102">
        <f t="shared" si="138"/>
        <v>-2.1147716084852001E-2</v>
      </c>
      <c r="AB223" s="102">
        <f t="shared" si="139"/>
        <v>-3.0827430536468976E-2</v>
      </c>
      <c r="AC223" s="102">
        <f t="shared" si="140"/>
        <v>-3.0637000003480352E-2</v>
      </c>
      <c r="AD223" s="102">
        <f t="shared" si="141"/>
        <v>-9.4892839186283516E-3</v>
      </c>
      <c r="AE223" s="102">
        <f t="shared" si="142"/>
        <v>9.0046509288338652E-6</v>
      </c>
      <c r="AF223" s="7">
        <f t="shared" si="143"/>
        <v>-3.0637000003480352E-2</v>
      </c>
      <c r="AG223" s="103"/>
      <c r="AH223" s="7">
        <f t="shared" si="144"/>
        <v>1.9043053298862234E-4</v>
      </c>
      <c r="AI223" s="7">
        <f t="shared" si="145"/>
        <v>1.380936704722787</v>
      </c>
      <c r="AJ223" s="7">
        <f t="shared" si="146"/>
        <v>0.20639843248430517</v>
      </c>
      <c r="AK223" s="7">
        <f t="shared" si="147"/>
        <v>-0.19767720635279651</v>
      </c>
      <c r="AL223" s="7">
        <f t="shared" si="148"/>
        <v>2.66292069580776</v>
      </c>
      <c r="AM223" s="7">
        <f t="shared" si="149"/>
        <v>4.0981418065176367</v>
      </c>
      <c r="AN223" s="102">
        <f t="shared" si="150"/>
        <v>9.1187611305237137</v>
      </c>
      <c r="AO223" s="102">
        <f t="shared" si="150"/>
        <v>9.1191313814704085</v>
      </c>
      <c r="AP223" s="102">
        <f t="shared" si="150"/>
        <v>9.1200358889640754</v>
      </c>
      <c r="AQ223" s="102">
        <f t="shared" si="150"/>
        <v>9.1222444827563507</v>
      </c>
      <c r="AR223" s="102">
        <f t="shared" si="150"/>
        <v>9.1276309824939652</v>
      </c>
      <c r="AS223" s="102">
        <f t="shared" si="150"/>
        <v>9.1407312217617136</v>
      </c>
      <c r="AT223" s="102">
        <f t="shared" si="150"/>
        <v>9.1723888371319653</v>
      </c>
      <c r="AU223" s="102">
        <f t="shared" si="151"/>
        <v>9.2479033688264209</v>
      </c>
    </row>
    <row r="224" spans="1:48" ht="12.95" customHeight="1">
      <c r="A224" s="20" t="s">
        <v>83</v>
      </c>
      <c r="C224" s="32">
        <v>45345.374000000003</v>
      </c>
      <c r="D224" s="32"/>
      <c r="E224" s="1">
        <f t="shared" si="134"/>
        <v>6429.9766696710076</v>
      </c>
      <c r="F224" s="1">
        <f t="shared" si="153"/>
        <v>6430</v>
      </c>
      <c r="G224" s="1">
        <f t="shared" si="135"/>
        <v>-1.6230000001087319E-2</v>
      </c>
      <c r="I224" s="1">
        <f t="shared" si="126"/>
        <v>-1.6230000001087319E-2</v>
      </c>
      <c r="N224" s="2"/>
      <c r="O224" s="2"/>
      <c r="P224" s="2"/>
      <c r="Q224" s="5">
        <f t="shared" si="152"/>
        <v>30326.874000000003</v>
      </c>
      <c r="R224" s="1">
        <f t="shared" si="127"/>
        <v>2.6341290003529437E-4</v>
      </c>
      <c r="S224" s="100">
        <f t="shared" si="128"/>
        <v>0.1</v>
      </c>
      <c r="T224" s="1">
        <f t="shared" si="136"/>
        <v>2.6341290003529438E-5</v>
      </c>
      <c r="U224" s="5"/>
      <c r="W224" s="1">
        <f t="shared" si="129"/>
        <v>-1.6355627667826677E-2</v>
      </c>
      <c r="Z224" s="7">
        <f t="shared" si="137"/>
        <v>6430</v>
      </c>
      <c r="AA224" s="102">
        <f t="shared" si="138"/>
        <v>-2.1198919936505516E-2</v>
      </c>
      <c r="AB224" s="102">
        <f t="shared" si="139"/>
        <v>-1.6355627667826677E-2</v>
      </c>
      <c r="AC224" s="102">
        <f t="shared" si="140"/>
        <v>-1.6230000001087319E-2</v>
      </c>
      <c r="AD224" s="102">
        <f t="shared" si="141"/>
        <v>4.9689199354181965E-3</v>
      </c>
      <c r="AE224" s="102">
        <f t="shared" si="142"/>
        <v>2.4690165324596376E-6</v>
      </c>
      <c r="AF224" s="7">
        <f t="shared" si="143"/>
        <v>-1.6230000001087319E-2</v>
      </c>
      <c r="AG224" s="103"/>
      <c r="AH224" s="7">
        <f t="shared" si="144"/>
        <v>1.2562766673935639E-4</v>
      </c>
      <c r="AI224" s="7">
        <f t="shared" si="145"/>
        <v>1.3817399874740937</v>
      </c>
      <c r="AJ224" s="7">
        <f t="shared" si="146"/>
        <v>0.20240491267840746</v>
      </c>
      <c r="AK224" s="7">
        <f t="shared" si="147"/>
        <v>-0.19612147480523598</v>
      </c>
      <c r="AL224" s="7">
        <f t="shared" si="148"/>
        <v>2.6670003521175167</v>
      </c>
      <c r="AM224" s="7">
        <f t="shared" si="149"/>
        <v>4.1347461164393913</v>
      </c>
      <c r="AN224" s="102">
        <f t="shared" si="150"/>
        <v>9.1214287146246207</v>
      </c>
      <c r="AO224" s="102">
        <f t="shared" si="150"/>
        <v>9.1217972828353684</v>
      </c>
      <c r="AP224" s="102">
        <f t="shared" si="150"/>
        <v>9.1226969277833874</v>
      </c>
      <c r="AQ224" s="102">
        <f t="shared" si="150"/>
        <v>9.1248918307688598</v>
      </c>
      <c r="AR224" s="102">
        <f t="shared" si="150"/>
        <v>9.1302406120728072</v>
      </c>
      <c r="AS224" s="102">
        <f t="shared" si="150"/>
        <v>9.1432392122171073</v>
      </c>
      <c r="AT224" s="102">
        <f t="shared" si="150"/>
        <v>9.174630785890157</v>
      </c>
      <c r="AU224" s="102">
        <f t="shared" si="151"/>
        <v>9.249479391244094</v>
      </c>
    </row>
    <row r="225" spans="1:48" ht="12.95" customHeight="1">
      <c r="A225" s="20" t="s">
        <v>83</v>
      </c>
      <c r="C225" s="32">
        <v>45352.315999999999</v>
      </c>
      <c r="D225" s="32"/>
      <c r="E225" s="1">
        <f t="shared" si="134"/>
        <v>6439.9556680624592</v>
      </c>
      <c r="F225" s="1">
        <f t="shared" si="153"/>
        <v>6440</v>
      </c>
      <c r="G225" s="1">
        <f t="shared" si="135"/>
        <v>-3.0839999999443535E-2</v>
      </c>
      <c r="I225" s="1">
        <f t="shared" si="126"/>
        <v>-3.0839999999443535E-2</v>
      </c>
      <c r="N225" s="2"/>
      <c r="O225" s="2"/>
      <c r="P225" s="2"/>
      <c r="Q225" s="5">
        <f t="shared" si="152"/>
        <v>30333.815999999999</v>
      </c>
      <c r="R225" s="1">
        <f t="shared" si="127"/>
        <v>9.5110559996567723E-4</v>
      </c>
      <c r="S225" s="100">
        <f t="shared" si="128"/>
        <v>0.1</v>
      </c>
      <c r="T225" s="1">
        <f t="shared" si="136"/>
        <v>9.5110559996567729E-5</v>
      </c>
      <c r="U225" s="5"/>
      <c r="W225" s="1">
        <f t="shared" si="129"/>
        <v>-3.0915753583488359E-2</v>
      </c>
      <c r="Z225" s="7">
        <f t="shared" si="137"/>
        <v>6440</v>
      </c>
      <c r="AA225" s="102">
        <f t="shared" si="138"/>
        <v>-2.1238326092077361E-2</v>
      </c>
      <c r="AB225" s="102">
        <f t="shared" si="139"/>
        <v>-3.0915753583488359E-2</v>
      </c>
      <c r="AC225" s="102">
        <f t="shared" si="140"/>
        <v>-3.0839999999443535E-2</v>
      </c>
      <c r="AD225" s="102">
        <f t="shared" si="141"/>
        <v>-9.6016739073661733E-3</v>
      </c>
      <c r="AE225" s="102">
        <f t="shared" si="142"/>
        <v>9.2192141823396405E-6</v>
      </c>
      <c r="AF225" s="7">
        <f t="shared" si="143"/>
        <v>-3.0839999999443535E-2</v>
      </c>
      <c r="AG225" s="103"/>
      <c r="AH225" s="7">
        <f t="shared" si="144"/>
        <v>7.5753584044823495E-5</v>
      </c>
      <c r="AI225" s="7">
        <f t="shared" si="145"/>
        <v>1.3823541964069648</v>
      </c>
      <c r="AJ225" s="7">
        <f t="shared" si="146"/>
        <v>0.19932755242833808</v>
      </c>
      <c r="AK225" s="7">
        <f t="shared" si="147"/>
        <v>-0.19492131593667769</v>
      </c>
      <c r="AL225" s="7">
        <f t="shared" si="148"/>
        <v>2.6701417394148264</v>
      </c>
      <c r="AM225" s="7">
        <f t="shared" si="149"/>
        <v>4.1633554100251384</v>
      </c>
      <c r="AN225" s="102">
        <f t="shared" si="150"/>
        <v>9.1234817352623914</v>
      </c>
      <c r="AO225" s="102">
        <f t="shared" si="150"/>
        <v>9.1238489842542769</v>
      </c>
      <c r="AP225" s="102">
        <f t="shared" si="150"/>
        <v>9.1247448378405025</v>
      </c>
      <c r="AQ225" s="102">
        <f t="shared" si="150"/>
        <v>9.1269291104892876</v>
      </c>
      <c r="AR225" s="102">
        <f t="shared" si="150"/>
        <v>9.1322487018634408</v>
      </c>
      <c r="AS225" s="102">
        <f t="shared" si="150"/>
        <v>9.14516885192457</v>
      </c>
      <c r="AT225" s="102">
        <f t="shared" si="150"/>
        <v>9.1763554884530425</v>
      </c>
      <c r="AU225" s="102">
        <f t="shared" si="151"/>
        <v>9.2506917161807642</v>
      </c>
    </row>
    <row r="226" spans="1:48" ht="12.95" customHeight="1">
      <c r="A226" s="20" t="s">
        <v>85</v>
      </c>
      <c r="C226" s="32">
        <v>45368.324999999997</v>
      </c>
      <c r="D226" s="32"/>
      <c r="E226" s="1">
        <f t="shared" si="134"/>
        <v>6462.9683135895166</v>
      </c>
      <c r="F226" s="1">
        <f t="shared" si="153"/>
        <v>6463</v>
      </c>
      <c r="G226" s="1">
        <f t="shared" si="135"/>
        <v>-2.2043000004487112E-2</v>
      </c>
      <c r="I226" s="1">
        <f t="shared" si="126"/>
        <v>-2.2043000004487112E-2</v>
      </c>
      <c r="N226" s="2"/>
      <c r="O226" s="2"/>
      <c r="P226" s="2"/>
      <c r="Q226" s="5">
        <f t="shared" si="152"/>
        <v>30349.824999999997</v>
      </c>
      <c r="R226" s="1">
        <f t="shared" si="127"/>
        <v>4.8589384919781883E-4</v>
      </c>
      <c r="S226" s="100">
        <f t="shared" si="128"/>
        <v>0.1</v>
      </c>
      <c r="T226" s="1">
        <f t="shared" si="136"/>
        <v>4.8589384919781885E-5</v>
      </c>
      <c r="U226" s="5"/>
      <c r="W226" s="1">
        <f t="shared" si="129"/>
        <v>-2.20039602118733E-2</v>
      </c>
      <c r="Z226" s="7">
        <f t="shared" si="137"/>
        <v>6463</v>
      </c>
      <c r="AA226" s="102">
        <f t="shared" si="138"/>
        <v>-2.1329019652361222E-2</v>
      </c>
      <c r="AB226" s="102">
        <f t="shared" si="139"/>
        <v>-2.20039602118733E-2</v>
      </c>
      <c r="AC226" s="102">
        <f t="shared" si="140"/>
        <v>-2.2043000004487112E-2</v>
      </c>
      <c r="AD226" s="102">
        <f t="shared" si="141"/>
        <v>-7.1398035212589042E-4</v>
      </c>
      <c r="AE226" s="102">
        <f t="shared" si="142"/>
        <v>5.0976794322181046E-8</v>
      </c>
      <c r="AF226" s="7">
        <f t="shared" si="143"/>
        <v>-2.2043000004487112E-2</v>
      </c>
      <c r="AG226" s="103"/>
      <c r="AH226" s="7">
        <f t="shared" si="144"/>
        <v>-3.9039792613813094E-5</v>
      </c>
      <c r="AI226" s="7">
        <f t="shared" si="145"/>
        <v>1.3837545555498907</v>
      </c>
      <c r="AJ226" s="7">
        <f t="shared" si="146"/>
        <v>0.19223195508286053</v>
      </c>
      <c r="AK226" s="7">
        <f t="shared" si="147"/>
        <v>-0.19214966045040971</v>
      </c>
      <c r="AL226" s="7">
        <f t="shared" si="148"/>
        <v>2.6773773789680781</v>
      </c>
      <c r="AM226" s="7">
        <f t="shared" si="149"/>
        <v>4.2306974286166579</v>
      </c>
      <c r="AN226" s="102">
        <f t="shared" si="150"/>
        <v>9.1282070631163048</v>
      </c>
      <c r="AO226" s="102">
        <f t="shared" si="150"/>
        <v>9.1285711961648559</v>
      </c>
      <c r="AP226" s="102">
        <f t="shared" si="150"/>
        <v>9.1294581620860082</v>
      </c>
      <c r="AQ226" s="102">
        <f t="shared" si="150"/>
        <v>9.1316176601664534</v>
      </c>
      <c r="AR226" s="102">
        <f t="shared" si="150"/>
        <v>9.1368695388374928</v>
      </c>
      <c r="AS226" s="102">
        <f t="shared" si="150"/>
        <v>9.1496083830839439</v>
      </c>
      <c r="AT226" s="102">
        <f t="shared" si="150"/>
        <v>9.1803227177290676</v>
      </c>
      <c r="AU226" s="102">
        <f t="shared" si="151"/>
        <v>9.2534800635351075</v>
      </c>
    </row>
    <row r="227" spans="1:48" ht="12.95" customHeight="1">
      <c r="A227" s="20" t="s">
        <v>77</v>
      </c>
      <c r="C227" s="32">
        <v>45555.457000000002</v>
      </c>
      <c r="D227" s="32"/>
      <c r="E227" s="1">
        <f t="shared" si="134"/>
        <v>6731.9671506667783</v>
      </c>
      <c r="F227" s="1">
        <f t="shared" si="153"/>
        <v>6732</v>
      </c>
      <c r="G227" s="1">
        <f t="shared" si="135"/>
        <v>-2.2852000001876149E-2</v>
      </c>
      <c r="I227" s="1">
        <f t="shared" si="126"/>
        <v>-2.2852000001876149E-2</v>
      </c>
      <c r="N227" s="2"/>
      <c r="O227" s="2"/>
      <c r="P227" s="2"/>
      <c r="Q227" s="5">
        <f t="shared" si="152"/>
        <v>30536.957000000002</v>
      </c>
      <c r="R227" s="1">
        <f t="shared" si="127"/>
        <v>5.2221390408574756E-4</v>
      </c>
      <c r="S227" s="100">
        <f t="shared" si="128"/>
        <v>0.1</v>
      </c>
      <c r="T227" s="1">
        <f t="shared" si="136"/>
        <v>5.2221390408574759E-5</v>
      </c>
      <c r="U227" s="5"/>
      <c r="W227" s="1">
        <f t="shared" si="129"/>
        <v>-2.1463116836016097E-2</v>
      </c>
      <c r="Z227" s="7">
        <f t="shared" si="137"/>
        <v>6732</v>
      </c>
      <c r="AA227" s="102">
        <f t="shared" si="138"/>
        <v>-2.2394559276715752E-2</v>
      </c>
      <c r="AB227" s="102">
        <f t="shared" si="139"/>
        <v>-2.1463116836016097E-2</v>
      </c>
      <c r="AC227" s="102">
        <f t="shared" si="140"/>
        <v>-2.2852000001876149E-2</v>
      </c>
      <c r="AD227" s="102">
        <f t="shared" si="141"/>
        <v>-4.5744072516039694E-4</v>
      </c>
      <c r="AE227" s="102">
        <f t="shared" si="142"/>
        <v>2.0925201703526983E-8</v>
      </c>
      <c r="AF227" s="7">
        <f t="shared" si="143"/>
        <v>-2.2852000001876149E-2</v>
      </c>
      <c r="AG227" s="103"/>
      <c r="AH227" s="7">
        <f t="shared" si="144"/>
        <v>-1.3888831658600521E-3</v>
      </c>
      <c r="AI227" s="7">
        <f t="shared" si="145"/>
        <v>1.3987853680685374</v>
      </c>
      <c r="AJ227" s="7">
        <f t="shared" si="146"/>
        <v>0.10757714646070519</v>
      </c>
      <c r="AK227" s="7">
        <f t="shared" si="147"/>
        <v>-0.15861677443115257</v>
      </c>
      <c r="AL227" s="7">
        <f t="shared" si="148"/>
        <v>2.7630276641739688</v>
      </c>
      <c r="AM227" s="7">
        <f t="shared" si="149"/>
        <v>5.219863345885484</v>
      </c>
      <c r="AN227" s="102">
        <f t="shared" si="150"/>
        <v>9.1838028244800967</v>
      </c>
      <c r="AO227" s="102">
        <f t="shared" si="150"/>
        <v>9.1841222027074423</v>
      </c>
      <c r="AP227" s="102">
        <f t="shared" si="150"/>
        <v>9.1848883848746272</v>
      </c>
      <c r="AQ227" s="102">
        <f t="shared" si="150"/>
        <v>9.1867258567193666</v>
      </c>
      <c r="AR227" s="102">
        <f t="shared" si="150"/>
        <v>9.1911291916393569</v>
      </c>
      <c r="AS227" s="102">
        <f t="shared" si="150"/>
        <v>9.2016628130803024</v>
      </c>
      <c r="AT227" s="102">
        <f t="shared" si="150"/>
        <v>9.2267618495408641</v>
      </c>
      <c r="AU227" s="102">
        <f t="shared" si="151"/>
        <v>9.2860916043315527</v>
      </c>
    </row>
    <row r="228" spans="1:48" ht="12.95" customHeight="1">
      <c r="A228" s="20" t="s">
        <v>77</v>
      </c>
      <c r="C228" s="32">
        <v>45555.462</v>
      </c>
      <c r="D228" s="32"/>
      <c r="E228" s="1">
        <f t="shared" si="134"/>
        <v>6731.9743380755835</v>
      </c>
      <c r="F228" s="1">
        <f t="shared" si="153"/>
        <v>6732</v>
      </c>
      <c r="G228" s="1">
        <f t="shared" si="135"/>
        <v>-1.7852000004495494E-2</v>
      </c>
      <c r="I228" s="1">
        <f t="shared" si="126"/>
        <v>-1.7852000004495494E-2</v>
      </c>
      <c r="N228" s="2"/>
      <c r="O228" s="2"/>
      <c r="P228" s="2"/>
      <c r="Q228" s="5">
        <f t="shared" si="152"/>
        <v>30536.962</v>
      </c>
      <c r="R228" s="1">
        <f t="shared" si="127"/>
        <v>3.1869390416050715E-4</v>
      </c>
      <c r="S228" s="100">
        <f t="shared" si="128"/>
        <v>0.1</v>
      </c>
      <c r="T228" s="1">
        <f t="shared" si="136"/>
        <v>3.1869390416050715E-5</v>
      </c>
      <c r="U228" s="5"/>
      <c r="W228" s="1">
        <f t="shared" si="129"/>
        <v>-1.6463116838635442E-2</v>
      </c>
      <c r="Z228" s="7">
        <f t="shared" si="137"/>
        <v>6732</v>
      </c>
      <c r="AA228" s="102">
        <f t="shared" si="138"/>
        <v>-2.2394559276715752E-2</v>
      </c>
      <c r="AB228" s="102">
        <f t="shared" si="139"/>
        <v>-1.6463116838635442E-2</v>
      </c>
      <c r="AC228" s="102">
        <f t="shared" si="140"/>
        <v>-1.7852000004495494E-2</v>
      </c>
      <c r="AD228" s="102">
        <f t="shared" si="141"/>
        <v>4.5425592722202583E-3</v>
      </c>
      <c r="AE228" s="102">
        <f t="shared" si="142"/>
        <v>2.0634844741634244E-6</v>
      </c>
      <c r="AF228" s="7">
        <f t="shared" si="143"/>
        <v>-1.7852000004495494E-2</v>
      </c>
      <c r="AG228" s="103"/>
      <c r="AH228" s="7">
        <f t="shared" si="144"/>
        <v>-1.3888831658600521E-3</v>
      </c>
      <c r="AI228" s="7">
        <f t="shared" si="145"/>
        <v>1.3987853680685374</v>
      </c>
      <c r="AJ228" s="7">
        <f t="shared" si="146"/>
        <v>0.10757714646070519</v>
      </c>
      <c r="AK228" s="7">
        <f t="shared" si="147"/>
        <v>-0.15861677443115257</v>
      </c>
      <c r="AL228" s="7">
        <f t="shared" si="148"/>
        <v>2.7630276641739688</v>
      </c>
      <c r="AM228" s="7">
        <f t="shared" si="149"/>
        <v>5.219863345885484</v>
      </c>
      <c r="AN228" s="102">
        <f t="shared" si="150"/>
        <v>9.1838028244800967</v>
      </c>
      <c r="AO228" s="102">
        <f t="shared" si="150"/>
        <v>9.1841222027074423</v>
      </c>
      <c r="AP228" s="102">
        <f t="shared" si="150"/>
        <v>9.1848883848746272</v>
      </c>
      <c r="AQ228" s="102">
        <f t="shared" si="150"/>
        <v>9.1867258567193666</v>
      </c>
      <c r="AR228" s="102">
        <f t="shared" si="150"/>
        <v>9.1911291916393569</v>
      </c>
      <c r="AS228" s="102">
        <f t="shared" si="150"/>
        <v>9.2016628130803024</v>
      </c>
      <c r="AT228" s="102">
        <f t="shared" si="150"/>
        <v>9.2267618495408641</v>
      </c>
      <c r="AU228" s="102">
        <f t="shared" si="151"/>
        <v>9.2860916043315527</v>
      </c>
    </row>
    <row r="229" spans="1:48" ht="12.95" customHeight="1">
      <c r="A229" s="20" t="s">
        <v>77</v>
      </c>
      <c r="C229" s="32">
        <v>45555.462</v>
      </c>
      <c r="D229" s="32"/>
      <c r="E229" s="1">
        <f t="shared" si="134"/>
        <v>6731.9743380755835</v>
      </c>
      <c r="F229" s="1">
        <f t="shared" si="153"/>
        <v>6732</v>
      </c>
      <c r="G229" s="1">
        <f t="shared" si="135"/>
        <v>-1.7852000004495494E-2</v>
      </c>
      <c r="I229" s="1">
        <f t="shared" si="126"/>
        <v>-1.7852000004495494E-2</v>
      </c>
      <c r="N229" s="2"/>
      <c r="O229" s="2"/>
      <c r="P229" s="2"/>
      <c r="Q229" s="5">
        <f t="shared" si="152"/>
        <v>30536.962</v>
      </c>
      <c r="R229" s="1">
        <f t="shared" si="127"/>
        <v>3.1869390416050715E-4</v>
      </c>
      <c r="S229" s="100">
        <f t="shared" si="128"/>
        <v>0.1</v>
      </c>
      <c r="T229" s="1">
        <f t="shared" si="136"/>
        <v>3.1869390416050715E-5</v>
      </c>
      <c r="U229" s="5"/>
      <c r="W229" s="1">
        <f t="shared" si="129"/>
        <v>-1.6463116838635442E-2</v>
      </c>
      <c r="Z229" s="7">
        <f t="shared" si="137"/>
        <v>6732</v>
      </c>
      <c r="AA229" s="102">
        <f t="shared" si="138"/>
        <v>-2.2394559276715752E-2</v>
      </c>
      <c r="AB229" s="102">
        <f t="shared" si="139"/>
        <v>-1.6463116838635442E-2</v>
      </c>
      <c r="AC229" s="102">
        <f t="shared" si="140"/>
        <v>-1.7852000004495494E-2</v>
      </c>
      <c r="AD229" s="102">
        <f t="shared" si="141"/>
        <v>4.5425592722202583E-3</v>
      </c>
      <c r="AE229" s="102">
        <f t="shared" si="142"/>
        <v>2.0634844741634244E-6</v>
      </c>
      <c r="AF229" s="7">
        <f t="shared" si="143"/>
        <v>-1.7852000004495494E-2</v>
      </c>
      <c r="AG229" s="103"/>
      <c r="AH229" s="7">
        <f t="shared" si="144"/>
        <v>-1.3888831658600521E-3</v>
      </c>
      <c r="AI229" s="7">
        <f t="shared" si="145"/>
        <v>1.3987853680685374</v>
      </c>
      <c r="AJ229" s="7">
        <f t="shared" si="146"/>
        <v>0.10757714646070519</v>
      </c>
      <c r="AK229" s="7">
        <f t="shared" si="147"/>
        <v>-0.15861677443115257</v>
      </c>
      <c r="AL229" s="7">
        <f t="shared" si="148"/>
        <v>2.7630276641739688</v>
      </c>
      <c r="AM229" s="7">
        <f t="shared" si="149"/>
        <v>5.219863345885484</v>
      </c>
      <c r="AN229" s="102">
        <f t="shared" ref="AN229:AT244" si="154">$AU229+$AB$7*SIN(AO229)</f>
        <v>9.1838028244800967</v>
      </c>
      <c r="AO229" s="102">
        <f t="shared" si="154"/>
        <v>9.1841222027074423</v>
      </c>
      <c r="AP229" s="102">
        <f t="shared" si="154"/>
        <v>9.1848883848746272</v>
      </c>
      <c r="AQ229" s="102">
        <f t="shared" si="154"/>
        <v>9.1867258567193666</v>
      </c>
      <c r="AR229" s="102">
        <f t="shared" si="154"/>
        <v>9.1911291916393569</v>
      </c>
      <c r="AS229" s="102">
        <f t="shared" si="154"/>
        <v>9.2016628130803024</v>
      </c>
      <c r="AT229" s="102">
        <f t="shared" si="154"/>
        <v>9.2267618495408641</v>
      </c>
      <c r="AU229" s="102">
        <f t="shared" si="151"/>
        <v>9.2860916043315527</v>
      </c>
    </row>
    <row r="230" spans="1:48" ht="12.95" customHeight="1">
      <c r="A230" s="20" t="s">
        <v>77</v>
      </c>
      <c r="C230" s="32">
        <v>45555.464</v>
      </c>
      <c r="D230" s="32"/>
      <c r="E230" s="1">
        <f t="shared" si="134"/>
        <v>6731.9772130391084</v>
      </c>
      <c r="F230" s="1">
        <f t="shared" si="153"/>
        <v>6732</v>
      </c>
      <c r="G230" s="1">
        <f t="shared" si="135"/>
        <v>-1.585200000408804E-2</v>
      </c>
      <c r="I230" s="1">
        <f t="shared" si="126"/>
        <v>-1.585200000408804E-2</v>
      </c>
      <c r="N230" s="2"/>
      <c r="O230" s="2"/>
      <c r="P230" s="2"/>
      <c r="Q230" s="5">
        <f t="shared" si="152"/>
        <v>30536.964</v>
      </c>
      <c r="R230" s="1">
        <f t="shared" si="127"/>
        <v>2.5128590412960725E-4</v>
      </c>
      <c r="S230" s="100">
        <f t="shared" si="128"/>
        <v>0.1</v>
      </c>
      <c r="T230" s="1">
        <f t="shared" si="136"/>
        <v>2.5128590412960727E-5</v>
      </c>
      <c r="U230" s="5"/>
      <c r="W230" s="1">
        <f t="shared" si="129"/>
        <v>-1.4463116838227989E-2</v>
      </c>
      <c r="Z230" s="7">
        <f t="shared" si="137"/>
        <v>6732</v>
      </c>
      <c r="AA230" s="102">
        <f t="shared" si="138"/>
        <v>-2.2394559276715752E-2</v>
      </c>
      <c r="AB230" s="102">
        <f t="shared" si="139"/>
        <v>-1.4463116838227989E-2</v>
      </c>
      <c r="AC230" s="102">
        <f t="shared" si="140"/>
        <v>-1.585200000408804E-2</v>
      </c>
      <c r="AD230" s="102">
        <f t="shared" si="141"/>
        <v>6.5425592726277119E-3</v>
      </c>
      <c r="AE230" s="102">
        <f t="shared" si="142"/>
        <v>4.2805081835846862E-6</v>
      </c>
      <c r="AF230" s="7">
        <f t="shared" si="143"/>
        <v>-1.585200000408804E-2</v>
      </c>
      <c r="AG230" s="103"/>
      <c r="AH230" s="7">
        <f t="shared" si="144"/>
        <v>-1.3888831658600521E-3</v>
      </c>
      <c r="AI230" s="7">
        <f t="shared" si="145"/>
        <v>1.3987853680685374</v>
      </c>
      <c r="AJ230" s="7">
        <f t="shared" si="146"/>
        <v>0.10757714646070519</v>
      </c>
      <c r="AK230" s="7">
        <f t="shared" si="147"/>
        <v>-0.15861677443115257</v>
      </c>
      <c r="AL230" s="7">
        <f t="shared" si="148"/>
        <v>2.7630276641739688</v>
      </c>
      <c r="AM230" s="7">
        <f t="shared" si="149"/>
        <v>5.219863345885484</v>
      </c>
      <c r="AN230" s="102">
        <f t="shared" si="154"/>
        <v>9.1838028244800967</v>
      </c>
      <c r="AO230" s="102">
        <f t="shared" si="154"/>
        <v>9.1841222027074423</v>
      </c>
      <c r="AP230" s="102">
        <f t="shared" si="154"/>
        <v>9.1848883848746272</v>
      </c>
      <c r="AQ230" s="102">
        <f t="shared" si="154"/>
        <v>9.1867258567193666</v>
      </c>
      <c r="AR230" s="102">
        <f t="shared" si="154"/>
        <v>9.1911291916393569</v>
      </c>
      <c r="AS230" s="102">
        <f t="shared" si="154"/>
        <v>9.2016628130803024</v>
      </c>
      <c r="AT230" s="102">
        <f t="shared" si="154"/>
        <v>9.2267618495408641</v>
      </c>
      <c r="AU230" s="102">
        <f t="shared" si="151"/>
        <v>9.2860916043315527</v>
      </c>
    </row>
    <row r="231" spans="1:48" ht="12.95" customHeight="1">
      <c r="A231" s="59" t="s">
        <v>638</v>
      </c>
      <c r="B231" s="59" t="s">
        <v>127</v>
      </c>
      <c r="C231" s="34">
        <v>45584.680999999997</v>
      </c>
      <c r="D231" s="34" t="s">
        <v>149</v>
      </c>
      <c r="E231" s="32">
        <f t="shared" si="134"/>
        <v>6773.9761176780012</v>
      </c>
      <c r="F231" s="1">
        <f t="shared" si="153"/>
        <v>6774</v>
      </c>
      <c r="G231" s="1">
        <f t="shared" si="135"/>
        <v>-1.661400000739377E-2</v>
      </c>
      <c r="H231" s="1">
        <f>G231</f>
        <v>-1.661400000739377E-2</v>
      </c>
      <c r="N231" s="2"/>
      <c r="O231" s="2"/>
      <c r="P231" s="2"/>
      <c r="Q231" s="5">
        <f t="shared" si="152"/>
        <v>30566.180999999997</v>
      </c>
      <c r="R231" s="1">
        <f>+(P231-I231)^2</f>
        <v>0</v>
      </c>
      <c r="S231" s="100">
        <f>S$14</f>
        <v>0.2</v>
      </c>
      <c r="T231" s="1">
        <f t="shared" si="136"/>
        <v>0</v>
      </c>
      <c r="U231" s="5"/>
      <c r="V231" s="1">
        <f>AB231</f>
        <v>-1.5013404355802534E-2</v>
      </c>
      <c r="Z231" s="7">
        <f t="shared" si="137"/>
        <v>6774</v>
      </c>
      <c r="AA231" s="102">
        <f t="shared" si="138"/>
        <v>-2.2561476461140272E-2</v>
      </c>
      <c r="AB231" s="102">
        <f t="shared" si="139"/>
        <v>-1.5013404355802534E-2</v>
      </c>
      <c r="AC231" s="102">
        <f t="shared" si="140"/>
        <v>-1.661400000739377E-2</v>
      </c>
      <c r="AD231" s="102">
        <f t="shared" si="141"/>
        <v>5.9474764537465023E-3</v>
      </c>
      <c r="AE231" s="102">
        <f t="shared" si="142"/>
        <v>7.0744952335738146E-6</v>
      </c>
      <c r="AF231" s="7">
        <f t="shared" si="143"/>
        <v>-1.661400000739377E-2</v>
      </c>
      <c r="AG231" s="103"/>
      <c r="AH231" s="7">
        <f t="shared" si="144"/>
        <v>-1.6005956515912363E-3</v>
      </c>
      <c r="AI231" s="7">
        <f t="shared" si="145"/>
        <v>1.4008952395576966</v>
      </c>
      <c r="AJ231" s="7">
        <f t="shared" si="146"/>
        <v>9.4113938224439753E-2</v>
      </c>
      <c r="AK231" s="7">
        <f t="shared" si="147"/>
        <v>-0.15320593270653429</v>
      </c>
      <c r="AL231" s="7">
        <f t="shared" si="148"/>
        <v>2.7765599646996977</v>
      </c>
      <c r="AM231" s="7">
        <f t="shared" si="149"/>
        <v>5.4179870434581128</v>
      </c>
      <c r="AN231" s="102">
        <f t="shared" si="154"/>
        <v>9.1925342689160363</v>
      </c>
      <c r="AO231" s="102">
        <f t="shared" si="154"/>
        <v>9.1928453173520825</v>
      </c>
      <c r="AP231" s="102">
        <f t="shared" si="154"/>
        <v>9.1935899553067806</v>
      </c>
      <c r="AQ231" s="102">
        <f t="shared" si="154"/>
        <v>9.1953720605853277</v>
      </c>
      <c r="AR231" s="102">
        <f t="shared" si="154"/>
        <v>9.1996340875237248</v>
      </c>
      <c r="AS231" s="102">
        <f t="shared" si="154"/>
        <v>9.209810328708965</v>
      </c>
      <c r="AT231" s="102">
        <f t="shared" si="154"/>
        <v>9.2340186377710225</v>
      </c>
      <c r="AU231" s="102">
        <f t="shared" si="151"/>
        <v>9.2911833690655712</v>
      </c>
      <c r="AV231" s="102"/>
    </row>
    <row r="232" spans="1:48" ht="12.95" customHeight="1">
      <c r="A232" s="20" t="s">
        <v>87</v>
      </c>
      <c r="C232" s="32">
        <v>45614.595999999998</v>
      </c>
      <c r="D232" s="32"/>
      <c r="E232" s="1">
        <f t="shared" si="134"/>
        <v>6816.9783845867414</v>
      </c>
      <c r="F232" s="1">
        <f t="shared" si="153"/>
        <v>6817</v>
      </c>
      <c r="G232" s="1">
        <f t="shared" si="135"/>
        <v>-1.5037000004667789E-2</v>
      </c>
      <c r="I232" s="1">
        <f>G232</f>
        <v>-1.5037000004667789E-2</v>
      </c>
      <c r="N232" s="2"/>
      <c r="O232" s="2"/>
      <c r="P232" s="2"/>
      <c r="Q232" s="5">
        <f t="shared" si="152"/>
        <v>30596.095999999998</v>
      </c>
      <c r="R232" s="1">
        <f t="shared" ref="R232:R260" si="155">+(P232-G232)^2</f>
        <v>2.2611136914037908E-4</v>
      </c>
      <c r="S232" s="100">
        <f>S$15</f>
        <v>0.1</v>
      </c>
      <c r="T232" s="1">
        <f t="shared" si="136"/>
        <v>2.2611136914037908E-5</v>
      </c>
      <c r="U232" s="5"/>
      <c r="W232" s="1">
        <f>AB232</f>
        <v>-1.3219460007700596E-2</v>
      </c>
      <c r="Z232" s="7">
        <f t="shared" si="137"/>
        <v>6817</v>
      </c>
      <c r="AA232" s="102">
        <f t="shared" si="138"/>
        <v>-2.2732445380597158E-2</v>
      </c>
      <c r="AB232" s="102">
        <f t="shared" si="139"/>
        <v>-1.3219460007700596E-2</v>
      </c>
      <c r="AC232" s="102">
        <f t="shared" si="140"/>
        <v>-1.5037000004667789E-2</v>
      </c>
      <c r="AD232" s="102">
        <f t="shared" si="141"/>
        <v>7.6954453759293696E-3</v>
      </c>
      <c r="AE232" s="102">
        <f t="shared" si="142"/>
        <v>5.9219879533912725E-6</v>
      </c>
      <c r="AF232" s="7">
        <f t="shared" si="143"/>
        <v>-1.5037000004667789E-2</v>
      </c>
      <c r="AG232" s="103"/>
      <c r="AH232" s="7">
        <f t="shared" si="144"/>
        <v>-1.8175399969671937E-3</v>
      </c>
      <c r="AI232" s="7">
        <f t="shared" si="145"/>
        <v>1.40298536160322</v>
      </c>
      <c r="AJ232" s="7">
        <f t="shared" si="146"/>
        <v>8.0271336558774553E-2</v>
      </c>
      <c r="AK232" s="7">
        <f t="shared" si="147"/>
        <v>-0.14762062609955295</v>
      </c>
      <c r="AL232" s="7">
        <f t="shared" si="148"/>
        <v>2.7904556022532687</v>
      </c>
      <c r="AM232" s="7">
        <f t="shared" si="149"/>
        <v>5.6371382673126433</v>
      </c>
      <c r="AN232" s="102">
        <f t="shared" si="154"/>
        <v>9.2014867167523704</v>
      </c>
      <c r="AO232" s="102">
        <f t="shared" si="154"/>
        <v>9.2017888776874415</v>
      </c>
      <c r="AP232" s="102">
        <f t="shared" si="154"/>
        <v>9.2025107477810728</v>
      </c>
      <c r="AQ232" s="102">
        <f t="shared" si="154"/>
        <v>9.2042348377743277</v>
      </c>
      <c r="AR232" s="102">
        <f t="shared" si="154"/>
        <v>9.2083499112839355</v>
      </c>
      <c r="AS232" s="102">
        <f t="shared" si="154"/>
        <v>9.218156918617364</v>
      </c>
      <c r="AT232" s="102">
        <f t="shared" si="154"/>
        <v>9.24144974161565</v>
      </c>
      <c r="AU232" s="102">
        <f t="shared" si="151"/>
        <v>9.2963963662932549</v>
      </c>
    </row>
    <row r="233" spans="1:48" ht="12.95" customHeight="1">
      <c r="A233" s="20" t="s">
        <v>77</v>
      </c>
      <c r="C233" s="32">
        <v>45615.298999999999</v>
      </c>
      <c r="D233" s="32"/>
      <c r="E233" s="1">
        <f t="shared" si="134"/>
        <v>6817.9889342653942</v>
      </c>
      <c r="F233" s="1">
        <f t="shared" si="153"/>
        <v>6818</v>
      </c>
      <c r="G233" s="1">
        <f t="shared" si="135"/>
        <v>-7.6980000012554228E-3</v>
      </c>
      <c r="I233" s="1">
        <f>G233</f>
        <v>-7.6980000012554228E-3</v>
      </c>
      <c r="N233" s="2"/>
      <c r="O233" s="2"/>
      <c r="P233" s="2"/>
      <c r="Q233" s="5">
        <f t="shared" si="152"/>
        <v>30596.798999999999</v>
      </c>
      <c r="R233" s="1">
        <f t="shared" si="155"/>
        <v>5.9259204019328487E-5</v>
      </c>
      <c r="S233" s="100">
        <f>S$15</f>
        <v>0.1</v>
      </c>
      <c r="T233" s="1">
        <f t="shared" si="136"/>
        <v>5.9259204019328493E-6</v>
      </c>
      <c r="U233" s="5"/>
      <c r="W233" s="1">
        <f>AB233</f>
        <v>-5.8754127155807708E-3</v>
      </c>
      <c r="Z233" s="7">
        <f t="shared" si="137"/>
        <v>6818</v>
      </c>
      <c r="AA233" s="102">
        <f t="shared" si="138"/>
        <v>-2.2736422106165034E-2</v>
      </c>
      <c r="AB233" s="102">
        <f t="shared" si="139"/>
        <v>-5.8754127155807708E-3</v>
      </c>
      <c r="AC233" s="102">
        <f t="shared" si="140"/>
        <v>-7.6980000012554228E-3</v>
      </c>
      <c r="AD233" s="102">
        <f t="shared" si="141"/>
        <v>1.5038422104909611E-2</v>
      </c>
      <c r="AE233" s="102">
        <f t="shared" si="142"/>
        <v>2.2615413940543405E-5</v>
      </c>
      <c r="AF233" s="7">
        <f t="shared" si="143"/>
        <v>-7.6980000012554228E-3</v>
      </c>
      <c r="AG233" s="103"/>
      <c r="AH233" s="7">
        <f t="shared" si="144"/>
        <v>-1.8225872856746522E-3</v>
      </c>
      <c r="AI233" s="7">
        <f t="shared" si="145"/>
        <v>1.4030331162842935</v>
      </c>
      <c r="AJ233" s="7">
        <f t="shared" si="146"/>
        <v>7.994873776206296E-2</v>
      </c>
      <c r="AK233" s="7">
        <f t="shared" si="147"/>
        <v>-0.14749019660531026</v>
      </c>
      <c r="AL233" s="7">
        <f t="shared" si="148"/>
        <v>2.7907792412185839</v>
      </c>
      <c r="AM233" s="7">
        <f t="shared" si="149"/>
        <v>5.6424471203230588</v>
      </c>
      <c r="AN233" s="102">
        <f t="shared" si="154"/>
        <v>9.2016950674874192</v>
      </c>
      <c r="AO233" s="102">
        <f t="shared" si="154"/>
        <v>9.2019970174689121</v>
      </c>
      <c r="AP233" s="102">
        <f t="shared" si="154"/>
        <v>9.2027183496602873</v>
      </c>
      <c r="AQ233" s="102">
        <f t="shared" si="154"/>
        <v>9.204441074743956</v>
      </c>
      <c r="AR233" s="102">
        <f t="shared" si="154"/>
        <v>9.2085527038538117</v>
      </c>
      <c r="AS233" s="102">
        <f t="shared" si="154"/>
        <v>9.2183510850324275</v>
      </c>
      <c r="AT233" s="102">
        <f t="shared" si="154"/>
        <v>9.2416225759841737</v>
      </c>
      <c r="AU233" s="102">
        <f t="shared" si="151"/>
        <v>9.296517598786922</v>
      </c>
    </row>
    <row r="234" spans="1:48" ht="12.95" customHeight="1">
      <c r="A234" s="20" t="s">
        <v>77</v>
      </c>
      <c r="C234" s="32">
        <v>45617.375</v>
      </c>
      <c r="D234" s="32"/>
      <c r="E234" s="1">
        <f t="shared" si="134"/>
        <v>6820.9731464032038</v>
      </c>
      <c r="F234" s="1">
        <f t="shared" si="153"/>
        <v>6821</v>
      </c>
      <c r="G234" s="1">
        <f t="shared" si="135"/>
        <v>-1.8681000001379289E-2</v>
      </c>
      <c r="I234" s="1">
        <f>G234</f>
        <v>-1.8681000001379289E-2</v>
      </c>
      <c r="N234" s="2"/>
      <c r="O234" s="2"/>
      <c r="P234" s="2"/>
      <c r="Q234" s="5">
        <f t="shared" si="152"/>
        <v>30598.875</v>
      </c>
      <c r="R234" s="1">
        <f t="shared" si="155"/>
        <v>3.4897976105153301E-4</v>
      </c>
      <c r="S234" s="100">
        <f>S$15</f>
        <v>0.1</v>
      </c>
      <c r="T234" s="1">
        <f t="shared" si="136"/>
        <v>3.4897976105153304E-5</v>
      </c>
      <c r="U234" s="5"/>
      <c r="W234" s="1">
        <f>AB234</f>
        <v>-1.6843270318973241E-2</v>
      </c>
      <c r="Z234" s="7">
        <f t="shared" si="137"/>
        <v>6821</v>
      </c>
      <c r="AA234" s="102">
        <f t="shared" si="138"/>
        <v>-2.2748352440608237E-2</v>
      </c>
      <c r="AB234" s="102">
        <f t="shared" si="139"/>
        <v>-1.6843270318973241E-2</v>
      </c>
      <c r="AC234" s="102">
        <f t="shared" si="140"/>
        <v>-1.8681000001379289E-2</v>
      </c>
      <c r="AD234" s="102">
        <f t="shared" si="141"/>
        <v>4.0673524392289481E-3</v>
      </c>
      <c r="AE234" s="102">
        <f t="shared" si="142"/>
        <v>1.6543355864901675E-6</v>
      </c>
      <c r="AF234" s="7">
        <f t="shared" si="143"/>
        <v>-1.8681000001379289E-2</v>
      </c>
      <c r="AG234" s="103"/>
      <c r="AH234" s="7">
        <f t="shared" si="144"/>
        <v>-1.8377296824060479E-3</v>
      </c>
      <c r="AI234" s="7">
        <f t="shared" si="145"/>
        <v>1.4031761462252283</v>
      </c>
      <c r="AJ234" s="7">
        <f t="shared" si="146"/>
        <v>7.8980761111709E-2</v>
      </c>
      <c r="AK234" s="7">
        <f t="shared" si="147"/>
        <v>-0.1470987628482143</v>
      </c>
      <c r="AL234" s="7">
        <f t="shared" si="148"/>
        <v>2.7917502886737311</v>
      </c>
      <c r="AM234" s="7">
        <f t="shared" si="149"/>
        <v>5.6584341631161079</v>
      </c>
      <c r="AN234" s="102">
        <f t="shared" si="154"/>
        <v>9.2023201612303893</v>
      </c>
      <c r="AO234" s="102">
        <f t="shared" si="154"/>
        <v>9.2026214771964767</v>
      </c>
      <c r="AP234" s="102">
        <f t="shared" si="154"/>
        <v>9.2033411934068283</v>
      </c>
      <c r="AQ234" s="102">
        <f t="shared" si="154"/>
        <v>9.2050598195209634</v>
      </c>
      <c r="AR234" s="102">
        <f t="shared" si="154"/>
        <v>9.209161108188896</v>
      </c>
      <c r="AS234" s="102">
        <f t="shared" si="154"/>
        <v>9.2189336003204403</v>
      </c>
      <c r="AT234" s="102">
        <f t="shared" si="154"/>
        <v>9.2421410839275691</v>
      </c>
      <c r="AU234" s="102">
        <f t="shared" si="151"/>
        <v>9.296881296267923</v>
      </c>
    </row>
    <row r="235" spans="1:48" ht="12.95" customHeight="1">
      <c r="A235" s="20" t="s">
        <v>87</v>
      </c>
      <c r="B235" s="1" t="s">
        <v>66</v>
      </c>
      <c r="C235" s="32">
        <v>45641.381000000001</v>
      </c>
      <c r="D235" s="32"/>
      <c r="E235" s="1">
        <f t="shared" si="134"/>
        <v>6855.4813335805811</v>
      </c>
      <c r="F235" s="1">
        <f t="shared" si="153"/>
        <v>6855.5</v>
      </c>
      <c r="G235" s="1">
        <f t="shared" si="135"/>
        <v>-1.298549999773968E-2</v>
      </c>
      <c r="I235" s="1">
        <f>G235</f>
        <v>-1.298549999773968E-2</v>
      </c>
      <c r="N235" s="2"/>
      <c r="O235" s="2"/>
      <c r="P235" s="2"/>
      <c r="Q235" s="5">
        <f t="shared" si="152"/>
        <v>30622.881000000001</v>
      </c>
      <c r="R235" s="1">
        <f t="shared" si="155"/>
        <v>1.6862321019129724E-4</v>
      </c>
      <c r="S235" s="100">
        <f>S$15</f>
        <v>0.1</v>
      </c>
      <c r="T235" s="1">
        <f t="shared" si="136"/>
        <v>1.6862321019129724E-5</v>
      </c>
      <c r="U235" s="5"/>
      <c r="W235" s="1">
        <f>AB235</f>
        <v>-1.0973578591052731E-2</v>
      </c>
      <c r="Z235" s="7">
        <f t="shared" si="137"/>
        <v>6855.5</v>
      </c>
      <c r="AA235" s="102">
        <f t="shared" si="138"/>
        <v>-2.2885565248587522E-2</v>
      </c>
      <c r="AB235" s="102">
        <f t="shared" si="139"/>
        <v>-1.0973578591052731E-2</v>
      </c>
      <c r="AC235" s="102">
        <f t="shared" si="140"/>
        <v>-1.298549999773968E-2</v>
      </c>
      <c r="AD235" s="102">
        <f t="shared" si="141"/>
        <v>9.9000652508478421E-3</v>
      </c>
      <c r="AE235" s="102">
        <f t="shared" si="142"/>
        <v>9.8011291971044951E-6</v>
      </c>
      <c r="AF235" s="7">
        <f t="shared" si="143"/>
        <v>-1.298549999773968E-2</v>
      </c>
      <c r="AG235" s="103"/>
      <c r="AH235" s="7">
        <f t="shared" si="144"/>
        <v>-2.0119214066869496E-3</v>
      </c>
      <c r="AI235" s="7">
        <f t="shared" si="145"/>
        <v>1.4047956189170607</v>
      </c>
      <c r="AJ235" s="7">
        <f t="shared" si="146"/>
        <v>6.7830005976918906E-2</v>
      </c>
      <c r="AK235" s="7">
        <f t="shared" si="147"/>
        <v>-0.14258175837762552</v>
      </c>
      <c r="AL235" s="7">
        <f t="shared" si="148"/>
        <v>2.8029312670392095</v>
      </c>
      <c r="AM235" s="7">
        <f t="shared" si="149"/>
        <v>5.8490521314481967</v>
      </c>
      <c r="AN235" s="102">
        <f t="shared" si="154"/>
        <v>9.2095131697949189</v>
      </c>
      <c r="AO235" s="102">
        <f t="shared" si="154"/>
        <v>9.2098070709425528</v>
      </c>
      <c r="AP235" s="102">
        <f t="shared" si="154"/>
        <v>9.2105079601159563</v>
      </c>
      <c r="AQ235" s="102">
        <f t="shared" si="154"/>
        <v>9.2121789949830433</v>
      </c>
      <c r="AR235" s="102">
        <f t="shared" si="154"/>
        <v>9.2161605955604387</v>
      </c>
      <c r="AS235" s="102">
        <f t="shared" si="154"/>
        <v>9.2256342352629019</v>
      </c>
      <c r="AT235" s="102">
        <f t="shared" si="154"/>
        <v>9.248104440557503</v>
      </c>
      <c r="AU235" s="102">
        <f t="shared" si="151"/>
        <v>9.301063817299438</v>
      </c>
    </row>
    <row r="236" spans="1:48" ht="12.95" customHeight="1">
      <c r="A236" s="20" t="s">
        <v>44</v>
      </c>
      <c r="C236" s="32">
        <v>45643.804199999999</v>
      </c>
      <c r="D236" s="32"/>
      <c r="E236" s="1">
        <f t="shared" si="134"/>
        <v>6858.9646393861349</v>
      </c>
      <c r="F236" s="1">
        <f t="shared" si="153"/>
        <v>6859</v>
      </c>
      <c r="G236" s="1">
        <f t="shared" si="135"/>
        <v>-2.4599000003945548E-2</v>
      </c>
      <c r="J236" s="1">
        <f>G236</f>
        <v>-2.4599000003945548E-2</v>
      </c>
      <c r="N236" s="2"/>
      <c r="O236" s="2"/>
      <c r="P236" s="2"/>
      <c r="Q236" s="5">
        <f t="shared" si="152"/>
        <v>30625.304199999999</v>
      </c>
      <c r="R236" s="1">
        <f t="shared" si="155"/>
        <v>6.0511080119411307E-4</v>
      </c>
      <c r="S236" s="100">
        <f>S$16</f>
        <v>1</v>
      </c>
      <c r="T236" s="1">
        <f t="shared" si="136"/>
        <v>6.0511080119411307E-4</v>
      </c>
      <c r="U236" s="5"/>
      <c r="X236" s="1">
        <f>AB236</f>
        <v>-2.256940173919306E-2</v>
      </c>
      <c r="Z236" s="7">
        <f t="shared" si="137"/>
        <v>6859</v>
      </c>
      <c r="AA236" s="102">
        <f t="shared" si="138"/>
        <v>-2.2899486489754192E-2</v>
      </c>
      <c r="AB236" s="102">
        <f t="shared" si="139"/>
        <v>-2.256940173919306E-2</v>
      </c>
      <c r="AC236" s="102">
        <f t="shared" si="140"/>
        <v>-2.4599000003945548E-2</v>
      </c>
      <c r="AD236" s="102">
        <f t="shared" si="141"/>
        <v>-1.6995135141913559E-3</v>
      </c>
      <c r="AE236" s="102">
        <f t="shared" si="142"/>
        <v>2.8883461849190521E-6</v>
      </c>
      <c r="AF236" s="7">
        <f t="shared" si="143"/>
        <v>-2.4599000003945548E-2</v>
      </c>
      <c r="AG236" s="103"/>
      <c r="AH236" s="7">
        <f t="shared" si="144"/>
        <v>-2.0295982647524869E-3</v>
      </c>
      <c r="AI236" s="7">
        <f t="shared" si="145"/>
        <v>1.4049572905850991</v>
      </c>
      <c r="AJ236" s="7">
        <f t="shared" si="146"/>
        <v>6.6696859472306719E-2</v>
      </c>
      <c r="AK236" s="7">
        <f t="shared" si="147"/>
        <v>-0.14212193257367964</v>
      </c>
      <c r="AL236" s="7">
        <f t="shared" si="148"/>
        <v>2.804066985723574</v>
      </c>
      <c r="AM236" s="7">
        <f t="shared" si="149"/>
        <v>5.8691138961249782</v>
      </c>
      <c r="AN236" s="102">
        <f t="shared" si="154"/>
        <v>9.2102433455166874</v>
      </c>
      <c r="AO236" s="102">
        <f t="shared" si="154"/>
        <v>9.2105364818203999</v>
      </c>
      <c r="AP236" s="102">
        <f t="shared" si="154"/>
        <v>9.2112354362127267</v>
      </c>
      <c r="AQ236" s="102">
        <f t="shared" si="154"/>
        <v>9.2129015968574706</v>
      </c>
      <c r="AR236" s="102">
        <f t="shared" si="154"/>
        <v>9.2168709765616477</v>
      </c>
      <c r="AS236" s="102">
        <f t="shared" si="154"/>
        <v>9.22631418327971</v>
      </c>
      <c r="AT236" s="102">
        <f t="shared" si="154"/>
        <v>9.2487094710487181</v>
      </c>
      <c r="AU236" s="102">
        <f t="shared" si="151"/>
        <v>9.3014881310272735</v>
      </c>
    </row>
    <row r="237" spans="1:48" ht="12.95" customHeight="1">
      <c r="A237" s="20" t="s">
        <v>89</v>
      </c>
      <c r="C237" s="32">
        <v>45643.804199999999</v>
      </c>
      <c r="D237" s="32"/>
      <c r="E237" s="1">
        <f t="shared" si="134"/>
        <v>6858.9646393861349</v>
      </c>
      <c r="F237" s="1">
        <f t="shared" si="153"/>
        <v>6859</v>
      </c>
      <c r="G237" s="1">
        <f t="shared" si="135"/>
        <v>-2.4599000003945548E-2</v>
      </c>
      <c r="J237" s="1">
        <f>G237</f>
        <v>-2.4599000003945548E-2</v>
      </c>
      <c r="N237" s="2"/>
      <c r="O237" s="2"/>
      <c r="P237" s="2"/>
      <c r="Q237" s="5">
        <f t="shared" si="152"/>
        <v>30625.304199999999</v>
      </c>
      <c r="R237" s="1">
        <f t="shared" si="155"/>
        <v>6.0511080119411307E-4</v>
      </c>
      <c r="S237" s="100">
        <f>S$16</f>
        <v>1</v>
      </c>
      <c r="T237" s="1">
        <f t="shared" si="136"/>
        <v>6.0511080119411307E-4</v>
      </c>
      <c r="U237" s="5"/>
      <c r="X237" s="1">
        <f>AB237</f>
        <v>-2.256940173919306E-2</v>
      </c>
      <c r="Z237" s="7">
        <f t="shared" si="137"/>
        <v>6859</v>
      </c>
      <c r="AA237" s="102">
        <f t="shared" si="138"/>
        <v>-2.2899486489754192E-2</v>
      </c>
      <c r="AB237" s="102">
        <f t="shared" si="139"/>
        <v>-2.256940173919306E-2</v>
      </c>
      <c r="AC237" s="102">
        <f t="shared" si="140"/>
        <v>-2.4599000003945548E-2</v>
      </c>
      <c r="AD237" s="102">
        <f t="shared" si="141"/>
        <v>-1.6995135141913559E-3</v>
      </c>
      <c r="AE237" s="102">
        <f t="shared" si="142"/>
        <v>2.8883461849190521E-6</v>
      </c>
      <c r="AF237" s="7">
        <f t="shared" si="143"/>
        <v>-2.4599000003945548E-2</v>
      </c>
      <c r="AG237" s="103"/>
      <c r="AH237" s="7">
        <f t="shared" si="144"/>
        <v>-2.0295982647524869E-3</v>
      </c>
      <c r="AI237" s="7">
        <f t="shared" si="145"/>
        <v>1.4049572905850991</v>
      </c>
      <c r="AJ237" s="7">
        <f t="shared" si="146"/>
        <v>6.6696859472306719E-2</v>
      </c>
      <c r="AK237" s="7">
        <f t="shared" si="147"/>
        <v>-0.14212193257367964</v>
      </c>
      <c r="AL237" s="7">
        <f t="shared" si="148"/>
        <v>2.804066985723574</v>
      </c>
      <c r="AM237" s="7">
        <f t="shared" si="149"/>
        <v>5.8691138961249782</v>
      </c>
      <c r="AN237" s="102">
        <f t="shared" si="154"/>
        <v>9.2102433455166874</v>
      </c>
      <c r="AO237" s="102">
        <f t="shared" si="154"/>
        <v>9.2105364818203999</v>
      </c>
      <c r="AP237" s="102">
        <f t="shared" si="154"/>
        <v>9.2112354362127267</v>
      </c>
      <c r="AQ237" s="102">
        <f t="shared" si="154"/>
        <v>9.2129015968574706</v>
      </c>
      <c r="AR237" s="102">
        <f t="shared" si="154"/>
        <v>9.2168709765616477</v>
      </c>
      <c r="AS237" s="102">
        <f t="shared" si="154"/>
        <v>9.22631418327971</v>
      </c>
      <c r="AT237" s="102">
        <f t="shared" si="154"/>
        <v>9.2487094710487181</v>
      </c>
      <c r="AU237" s="102">
        <f t="shared" si="151"/>
        <v>9.3014881310272735</v>
      </c>
    </row>
    <row r="238" spans="1:48" ht="12.95" customHeight="1">
      <c r="A238" s="20" t="s">
        <v>87</v>
      </c>
      <c r="C238" s="32">
        <v>45646.582999999999</v>
      </c>
      <c r="D238" s="32"/>
      <c r="E238" s="1">
        <f t="shared" si="134"/>
        <v>6862.9591137062416</v>
      </c>
      <c r="F238" s="1">
        <f t="shared" si="153"/>
        <v>6863</v>
      </c>
      <c r="G238" s="1">
        <f t="shared" si="135"/>
        <v>-2.8443000002880581E-2</v>
      </c>
      <c r="I238" s="1">
        <f t="shared" ref="I238:I249" si="156">G238</f>
        <v>-2.8443000002880581E-2</v>
      </c>
      <c r="N238" s="2"/>
      <c r="O238" s="2"/>
      <c r="P238" s="2"/>
      <c r="Q238" s="5">
        <f t="shared" si="152"/>
        <v>30628.082999999999</v>
      </c>
      <c r="R238" s="1">
        <f t="shared" si="155"/>
        <v>8.0900424916386467E-4</v>
      </c>
      <c r="S238" s="100">
        <f t="shared" ref="S238:S249" si="157">S$15</f>
        <v>0.1</v>
      </c>
      <c r="T238" s="1">
        <f t="shared" si="136"/>
        <v>8.0900424916386475E-5</v>
      </c>
      <c r="U238" s="5"/>
      <c r="W238" s="1">
        <f t="shared" ref="W238:W249" si="158">AB238</f>
        <v>-2.6393198511441347E-2</v>
      </c>
      <c r="Z238" s="7">
        <f t="shared" si="137"/>
        <v>6863</v>
      </c>
      <c r="AA238" s="102">
        <f t="shared" si="138"/>
        <v>-2.2915396650668617E-2</v>
      </c>
      <c r="AB238" s="102">
        <f t="shared" si="139"/>
        <v>-2.6393198511441347E-2</v>
      </c>
      <c r="AC238" s="102">
        <f t="shared" si="140"/>
        <v>-2.8443000002880581E-2</v>
      </c>
      <c r="AD238" s="102">
        <f t="shared" si="141"/>
        <v>-5.5276033522119634E-3</v>
      </c>
      <c r="AE238" s="102">
        <f t="shared" si="142"/>
        <v>3.0554398819384936E-6</v>
      </c>
      <c r="AF238" s="7">
        <f t="shared" si="143"/>
        <v>-2.8443000002880581E-2</v>
      </c>
      <c r="AG238" s="103"/>
      <c r="AH238" s="7">
        <f t="shared" si="144"/>
        <v>-2.049801491439233E-3</v>
      </c>
      <c r="AI238" s="7">
        <f t="shared" si="145"/>
        <v>1.4051414633210393</v>
      </c>
      <c r="AJ238" s="7">
        <f t="shared" si="146"/>
        <v>6.5401414461179849E-2</v>
      </c>
      <c r="AK238" s="7">
        <f t="shared" si="147"/>
        <v>-0.14159606496858959</v>
      </c>
      <c r="AL238" s="7">
        <f t="shared" si="148"/>
        <v>2.805365265788049</v>
      </c>
      <c r="AM238" s="7">
        <f t="shared" si="149"/>
        <v>5.8922116397326265</v>
      </c>
      <c r="AN238" s="102">
        <f t="shared" si="154"/>
        <v>9.2110779323898448</v>
      </c>
      <c r="AO238" s="102">
        <f t="shared" si="154"/>
        <v>9.2113701917628514</v>
      </c>
      <c r="AP238" s="102">
        <f t="shared" si="154"/>
        <v>9.2120669294351707</v>
      </c>
      <c r="AQ238" s="102">
        <f t="shared" si="154"/>
        <v>9.2137275092420978</v>
      </c>
      <c r="AR238" s="102">
        <f t="shared" si="154"/>
        <v>9.2176829047048034</v>
      </c>
      <c r="AS238" s="102">
        <f t="shared" si="154"/>
        <v>9.2270913053341985</v>
      </c>
      <c r="AT238" s="102">
        <f t="shared" si="154"/>
        <v>9.2494009461009217</v>
      </c>
      <c r="AU238" s="102">
        <f t="shared" si="151"/>
        <v>9.3019730610019415</v>
      </c>
    </row>
    <row r="239" spans="1:48" ht="12.95" customHeight="1">
      <c r="A239" s="20" t="s">
        <v>87</v>
      </c>
      <c r="C239" s="32">
        <v>45647.29</v>
      </c>
      <c r="D239" s="32"/>
      <c r="E239" s="1">
        <f t="shared" si="134"/>
        <v>6863.9754133119441</v>
      </c>
      <c r="F239" s="1">
        <f t="shared" si="153"/>
        <v>6864</v>
      </c>
      <c r="G239" s="1">
        <f t="shared" si="135"/>
        <v>-1.7103999998653308E-2</v>
      </c>
      <c r="I239" s="1">
        <f t="shared" si="156"/>
        <v>-1.7103999998653308E-2</v>
      </c>
      <c r="N239" s="2"/>
      <c r="O239" s="2"/>
      <c r="P239" s="2"/>
      <c r="Q239" s="5">
        <f t="shared" si="152"/>
        <v>30628.79</v>
      </c>
      <c r="R239" s="1">
        <f t="shared" si="155"/>
        <v>2.9254681595393232E-4</v>
      </c>
      <c r="S239" s="100">
        <f t="shared" si="157"/>
        <v>0.1</v>
      </c>
      <c r="T239" s="1">
        <f t="shared" si="136"/>
        <v>2.9254681595393232E-5</v>
      </c>
      <c r="U239" s="5"/>
      <c r="W239" s="1">
        <f t="shared" si="158"/>
        <v>-1.5049147519294939E-2</v>
      </c>
      <c r="Z239" s="7">
        <f t="shared" si="137"/>
        <v>6864</v>
      </c>
      <c r="AA239" s="102">
        <f t="shared" si="138"/>
        <v>-2.29193742167824E-2</v>
      </c>
      <c r="AB239" s="102">
        <f t="shared" si="139"/>
        <v>-1.5049147519294939E-2</v>
      </c>
      <c r="AC239" s="102">
        <f t="shared" si="140"/>
        <v>-1.7103999998653308E-2</v>
      </c>
      <c r="AD239" s="102">
        <f t="shared" si="141"/>
        <v>5.8153742181290928E-3</v>
      </c>
      <c r="AE239" s="102">
        <f t="shared" si="142"/>
        <v>3.3818577296880555E-6</v>
      </c>
      <c r="AF239" s="7">
        <f t="shared" si="143"/>
        <v>-1.7103999998653308E-2</v>
      </c>
      <c r="AG239" s="103"/>
      <c r="AH239" s="7">
        <f t="shared" si="144"/>
        <v>-2.0548524793583692E-3</v>
      </c>
      <c r="AI239" s="7">
        <f t="shared" si="145"/>
        <v>1.405187407246806</v>
      </c>
      <c r="AJ239" s="7">
        <f t="shared" si="146"/>
        <v>6.5077483492010424E-2</v>
      </c>
      <c r="AK239" s="7">
        <f t="shared" si="147"/>
        <v>-0.14146453946170742</v>
      </c>
      <c r="AL239" s="7">
        <f t="shared" si="148"/>
        <v>2.8056898883221937</v>
      </c>
      <c r="AM239" s="7">
        <f t="shared" si="149"/>
        <v>5.8980146491048959</v>
      </c>
      <c r="AN239" s="102">
        <f t="shared" si="154"/>
        <v>9.2112865957892112</v>
      </c>
      <c r="AO239" s="102">
        <f t="shared" si="154"/>
        <v>9.2115786354597482</v>
      </c>
      <c r="AP239" s="102">
        <f t="shared" si="154"/>
        <v>9.2122748180301883</v>
      </c>
      <c r="AQ239" s="102">
        <f t="shared" si="154"/>
        <v>9.2139340009149429</v>
      </c>
      <c r="AR239" s="102">
        <f t="shared" si="154"/>
        <v>9.2178858974025566</v>
      </c>
      <c r="AS239" s="102">
        <f t="shared" si="154"/>
        <v>9.2272855922647512</v>
      </c>
      <c r="AT239" s="102">
        <f t="shared" si="154"/>
        <v>9.2495738167975432</v>
      </c>
      <c r="AU239" s="102">
        <f t="shared" si="151"/>
        <v>9.3020942934956086</v>
      </c>
    </row>
    <row r="240" spans="1:48" ht="12.95" customHeight="1">
      <c r="A240" s="20" t="s">
        <v>87</v>
      </c>
      <c r="C240" s="32">
        <v>45649.362000000001</v>
      </c>
      <c r="D240" s="32"/>
      <c r="E240" s="1">
        <f t="shared" si="134"/>
        <v>6866.9538755227049</v>
      </c>
      <c r="F240" s="1">
        <f t="shared" si="153"/>
        <v>6867</v>
      </c>
      <c r="G240" s="1">
        <f t="shared" si="135"/>
        <v>-3.2086999999592081E-2</v>
      </c>
      <c r="I240" s="1">
        <f t="shared" si="156"/>
        <v>-3.2086999999592081E-2</v>
      </c>
      <c r="N240" s="2"/>
      <c r="O240" s="2"/>
      <c r="P240" s="2"/>
      <c r="Q240" s="5">
        <f t="shared" si="152"/>
        <v>30630.862000000001</v>
      </c>
      <c r="R240" s="1">
        <f t="shared" si="155"/>
        <v>1.0295755689738223E-3</v>
      </c>
      <c r="S240" s="100">
        <f t="shared" si="157"/>
        <v>0.1</v>
      </c>
      <c r="T240" s="1">
        <f t="shared" si="136"/>
        <v>1.0295755689738224E-4</v>
      </c>
      <c r="U240" s="5"/>
      <c r="W240" s="1">
        <f t="shared" si="158"/>
        <v>-3.0016994127396026E-2</v>
      </c>
      <c r="Z240" s="7">
        <f t="shared" si="137"/>
        <v>6867</v>
      </c>
      <c r="AA240" s="102">
        <f t="shared" si="138"/>
        <v>-2.2931306971334588E-2</v>
      </c>
      <c r="AB240" s="102">
        <f t="shared" si="139"/>
        <v>-3.0016994127396026E-2</v>
      </c>
      <c r="AC240" s="102">
        <f t="shared" si="140"/>
        <v>-3.2086999999592081E-2</v>
      </c>
      <c r="AD240" s="102">
        <f t="shared" si="141"/>
        <v>-9.155693028257493E-3</v>
      </c>
      <c r="AE240" s="102">
        <f t="shared" si="142"/>
        <v>8.3826714827682876E-6</v>
      </c>
      <c r="AF240" s="7">
        <f t="shared" si="143"/>
        <v>-3.2086999999592081E-2</v>
      </c>
      <c r="AG240" s="103"/>
      <c r="AH240" s="7">
        <f t="shared" si="144"/>
        <v>-2.0700058721960556E-3</v>
      </c>
      <c r="AI240" s="7">
        <f t="shared" si="145"/>
        <v>1.4053250005546323</v>
      </c>
      <c r="AJ240" s="7">
        <f t="shared" si="146"/>
        <v>6.4105524070449338E-2</v>
      </c>
      <c r="AK240" s="7">
        <f t="shared" si="147"/>
        <v>-0.14106982257693979</v>
      </c>
      <c r="AL240" s="7">
        <f t="shared" si="148"/>
        <v>2.8066638816867959</v>
      </c>
      <c r="AM240" s="7">
        <f t="shared" si="149"/>
        <v>5.9154927973820728</v>
      </c>
      <c r="AN240" s="102">
        <f t="shared" si="154"/>
        <v>9.2119126259286137</v>
      </c>
      <c r="AO240" s="102">
        <f t="shared" si="154"/>
        <v>9.2122040053659831</v>
      </c>
      <c r="AP240" s="102">
        <f t="shared" si="154"/>
        <v>9.2128985204221969</v>
      </c>
      <c r="AQ240" s="102">
        <f t="shared" si="154"/>
        <v>9.2145535084380921</v>
      </c>
      <c r="AR240" s="102">
        <f t="shared" si="154"/>
        <v>9.2184949010205131</v>
      </c>
      <c r="AS240" s="102">
        <f t="shared" si="154"/>
        <v>9.2278684684174657</v>
      </c>
      <c r="AT240" s="102">
        <f t="shared" si="154"/>
        <v>9.2500924335158299</v>
      </c>
      <c r="AU240" s="102">
        <f t="shared" si="151"/>
        <v>9.3024579909766096</v>
      </c>
    </row>
    <row r="241" spans="1:48" ht="12.95" customHeight="1">
      <c r="A241" s="20" t="s">
        <v>91</v>
      </c>
      <c r="C241" s="32">
        <v>45670.243999999999</v>
      </c>
      <c r="D241" s="32"/>
      <c r="E241" s="1">
        <f t="shared" si="134"/>
        <v>6896.9713696757444</v>
      </c>
      <c r="F241" s="1">
        <f t="shared" si="153"/>
        <v>6897</v>
      </c>
      <c r="G241" s="1">
        <f t="shared" si="135"/>
        <v>-1.9917000005079899E-2</v>
      </c>
      <c r="I241" s="1">
        <f t="shared" si="156"/>
        <v>-1.9917000005079899E-2</v>
      </c>
      <c r="N241" s="2"/>
      <c r="O241" s="2"/>
      <c r="P241" s="2"/>
      <c r="Q241" s="5">
        <f t="shared" si="152"/>
        <v>30651.743999999999</v>
      </c>
      <c r="R241" s="1">
        <f t="shared" si="155"/>
        <v>3.9668688920235269E-4</v>
      </c>
      <c r="S241" s="100">
        <f t="shared" si="157"/>
        <v>0.1</v>
      </c>
      <c r="T241" s="1">
        <f t="shared" si="136"/>
        <v>3.9668688920235272E-5</v>
      </c>
      <c r="U241" s="5"/>
      <c r="W241" s="1">
        <f t="shared" si="158"/>
        <v>-1.7695426883060864E-2</v>
      </c>
      <c r="Z241" s="7">
        <f t="shared" si="137"/>
        <v>6897</v>
      </c>
      <c r="AA241" s="102">
        <f t="shared" si="138"/>
        <v>-2.3050637076573094E-2</v>
      </c>
      <c r="AB241" s="102">
        <f t="shared" si="139"/>
        <v>-1.7695426883060864E-2</v>
      </c>
      <c r="AC241" s="102">
        <f t="shared" si="140"/>
        <v>-1.9917000005079899E-2</v>
      </c>
      <c r="AD241" s="102">
        <f t="shared" si="141"/>
        <v>3.1336370714931949E-3</v>
      </c>
      <c r="AE241" s="102">
        <f t="shared" si="142"/>
        <v>9.8196812958364465E-7</v>
      </c>
      <c r="AF241" s="7">
        <f t="shared" si="143"/>
        <v>-1.9917000005079899E-2</v>
      </c>
      <c r="AG241" s="103"/>
      <c r="AH241" s="7">
        <f t="shared" si="144"/>
        <v>-2.2215731220190352E-3</v>
      </c>
      <c r="AI241" s="7">
        <f t="shared" si="145"/>
        <v>1.4066811728757247</v>
      </c>
      <c r="AJ241" s="7">
        <f t="shared" si="146"/>
        <v>5.4372476067920131E-2</v>
      </c>
      <c r="AK241" s="7">
        <f t="shared" si="147"/>
        <v>-0.13711117585713783</v>
      </c>
      <c r="AL241" s="7">
        <f t="shared" si="148"/>
        <v>2.8164140916926472</v>
      </c>
      <c r="AM241" s="7">
        <f t="shared" si="149"/>
        <v>6.0961747755256557</v>
      </c>
      <c r="AN241" s="102">
        <f t="shared" si="154"/>
        <v>9.2181761896611363</v>
      </c>
      <c r="AO241" s="102">
        <f t="shared" si="154"/>
        <v>9.2184608745144239</v>
      </c>
      <c r="AP241" s="102">
        <f t="shared" si="154"/>
        <v>9.2191385336107086</v>
      </c>
      <c r="AQ241" s="102">
        <f t="shared" si="154"/>
        <v>9.2207512373880878</v>
      </c>
      <c r="AR241" s="102">
        <f t="shared" si="154"/>
        <v>9.2245870205085012</v>
      </c>
      <c r="AS241" s="102">
        <f t="shared" si="154"/>
        <v>9.2336984833440336</v>
      </c>
      <c r="AT241" s="102">
        <f t="shared" si="154"/>
        <v>9.2552789782855065</v>
      </c>
      <c r="AU241" s="102">
        <f t="shared" si="151"/>
        <v>9.3060949657866221</v>
      </c>
    </row>
    <row r="242" spans="1:48" ht="12.95" customHeight="1">
      <c r="A242" s="20" t="s">
        <v>129</v>
      </c>
      <c r="C242" s="32">
        <v>45671.631999999998</v>
      </c>
      <c r="D242" s="32"/>
      <c r="E242" s="1">
        <f t="shared" si="134"/>
        <v>6898.96659436133</v>
      </c>
      <c r="F242" s="1">
        <v>6899</v>
      </c>
      <c r="G242" s="1">
        <f t="shared" si="135"/>
        <v>-2.323900000192225E-2</v>
      </c>
      <c r="I242" s="1">
        <f t="shared" si="156"/>
        <v>-2.323900000192225E-2</v>
      </c>
      <c r="N242" s="2"/>
      <c r="O242" s="2"/>
      <c r="P242" s="2"/>
      <c r="Q242" s="5">
        <f t="shared" si="152"/>
        <v>30653.131999999998</v>
      </c>
      <c r="R242" s="1">
        <f t="shared" si="155"/>
        <v>5.4005112108934227E-4</v>
      </c>
      <c r="S242" s="100">
        <f t="shared" si="157"/>
        <v>0.1</v>
      </c>
      <c r="T242" s="1">
        <f t="shared" si="136"/>
        <v>5.4005112108934233E-5</v>
      </c>
      <c r="U242" s="5"/>
      <c r="W242" s="1">
        <f t="shared" si="158"/>
        <v>-2.1007320380993746E-2</v>
      </c>
      <c r="Z242" s="7">
        <f t="shared" si="137"/>
        <v>6899</v>
      </c>
      <c r="AA242" s="102">
        <f t="shared" si="138"/>
        <v>-2.3058592443873208E-2</v>
      </c>
      <c r="AB242" s="102">
        <f t="shared" si="139"/>
        <v>-2.1007320380993746E-2</v>
      </c>
      <c r="AC242" s="102">
        <f t="shared" si="140"/>
        <v>-2.323900000192225E-2</v>
      </c>
      <c r="AD242" s="102">
        <f t="shared" si="141"/>
        <v>-1.8040755804904149E-4</v>
      </c>
      <c r="AE242" s="102">
        <f t="shared" si="142"/>
        <v>3.2546887001218272E-9</v>
      </c>
      <c r="AF242" s="7">
        <f t="shared" si="143"/>
        <v>-2.323900000192225E-2</v>
      </c>
      <c r="AG242" s="103"/>
      <c r="AH242" s="7">
        <f t="shared" si="144"/>
        <v>-2.2316796209285034E-3</v>
      </c>
      <c r="AI242" s="7">
        <f t="shared" si="145"/>
        <v>1.4067703011439745</v>
      </c>
      <c r="AJ242" s="7">
        <f t="shared" si="146"/>
        <v>5.3722755415190893E-2</v>
      </c>
      <c r="AK242" s="7">
        <f t="shared" si="147"/>
        <v>-0.13684653091599472</v>
      </c>
      <c r="AL242" s="7">
        <f t="shared" si="148"/>
        <v>2.817064763405118</v>
      </c>
      <c r="AM242" s="7">
        <f t="shared" si="149"/>
        <v>6.1086153545562079</v>
      </c>
      <c r="AN242" s="102">
        <f t="shared" si="154"/>
        <v>9.2185939692842833</v>
      </c>
      <c r="AO242" s="102">
        <f t="shared" si="154"/>
        <v>9.2188782019102753</v>
      </c>
      <c r="AP242" s="102">
        <f t="shared" si="154"/>
        <v>9.219554725680295</v>
      </c>
      <c r="AQ242" s="102">
        <f t="shared" si="154"/>
        <v>9.2211645890103817</v>
      </c>
      <c r="AR242" s="102">
        <f t="shared" si="154"/>
        <v>9.2249932949883267</v>
      </c>
      <c r="AS242" s="102">
        <f t="shared" si="154"/>
        <v>9.2340872311089051</v>
      </c>
      <c r="AT242" s="102">
        <f t="shared" si="154"/>
        <v>9.2556247720630545</v>
      </c>
      <c r="AU242" s="102">
        <f t="shared" si="151"/>
        <v>9.3063374307739561</v>
      </c>
    </row>
    <row r="243" spans="1:48" ht="12.95" customHeight="1">
      <c r="A243" s="20" t="s">
        <v>77</v>
      </c>
      <c r="C243" s="32">
        <v>45672.334999999999</v>
      </c>
      <c r="D243" s="32"/>
      <c r="E243" s="1">
        <f t="shared" si="134"/>
        <v>6899.9771440399827</v>
      </c>
      <c r="F243" s="1">
        <f t="shared" ref="F243:F257" si="159">ROUND(2*E243,0)/2</f>
        <v>6900</v>
      </c>
      <c r="G243" s="1">
        <f t="shared" si="135"/>
        <v>-1.5899999998509884E-2</v>
      </c>
      <c r="I243" s="1">
        <f t="shared" si="156"/>
        <v>-1.5899999998509884E-2</v>
      </c>
      <c r="N243" s="2"/>
      <c r="O243" s="2"/>
      <c r="P243" s="2"/>
      <c r="Q243" s="5">
        <f t="shared" si="152"/>
        <v>30653.834999999999</v>
      </c>
      <c r="R243" s="1">
        <f t="shared" si="155"/>
        <v>2.5280999995261431E-4</v>
      </c>
      <c r="S243" s="100">
        <f t="shared" si="157"/>
        <v>0.1</v>
      </c>
      <c r="T243" s="1">
        <f t="shared" si="136"/>
        <v>2.5280999995261431E-5</v>
      </c>
      <c r="U243" s="5"/>
      <c r="W243" s="1">
        <f t="shared" si="158"/>
        <v>-1.3663267039779745E-2</v>
      </c>
      <c r="Z243" s="7">
        <f t="shared" si="137"/>
        <v>6900</v>
      </c>
      <c r="AA243" s="102">
        <f t="shared" si="138"/>
        <v>-2.3062570122652806E-2</v>
      </c>
      <c r="AB243" s="102">
        <f t="shared" si="139"/>
        <v>-1.3663267039779745E-2</v>
      </c>
      <c r="AC243" s="102">
        <f t="shared" si="140"/>
        <v>-1.5899999998509884E-2</v>
      </c>
      <c r="AD243" s="102">
        <f t="shared" si="141"/>
        <v>7.1625701241429217E-3</v>
      </c>
      <c r="AE243" s="102">
        <f t="shared" si="142"/>
        <v>5.130241078326475E-6</v>
      </c>
      <c r="AF243" s="7">
        <f t="shared" si="143"/>
        <v>-1.5899999998509884E-2</v>
      </c>
      <c r="AG243" s="103"/>
      <c r="AH243" s="7">
        <f t="shared" si="144"/>
        <v>-2.2367329587301382E-3</v>
      </c>
      <c r="AI243" s="7">
        <f t="shared" si="145"/>
        <v>1.4068148048742883</v>
      </c>
      <c r="AJ243" s="7">
        <f t="shared" si="146"/>
        <v>5.3397856049415743E-2</v>
      </c>
      <c r="AK243" s="7">
        <f t="shared" si="147"/>
        <v>-0.13671417428926938</v>
      </c>
      <c r="AL243" s="7">
        <f t="shared" si="148"/>
        <v>2.8173901297978374</v>
      </c>
      <c r="AM243" s="7">
        <f t="shared" si="149"/>
        <v>6.1148547913742313</v>
      </c>
      <c r="AN243" s="102">
        <f t="shared" si="154"/>
        <v>9.2188028687818857</v>
      </c>
      <c r="AO243" s="102">
        <f t="shared" si="154"/>
        <v>9.2190868750185402</v>
      </c>
      <c r="AP243" s="102">
        <f t="shared" si="154"/>
        <v>9.2197628305860704</v>
      </c>
      <c r="AQ243" s="102">
        <f t="shared" si="154"/>
        <v>9.2213712726934318</v>
      </c>
      <c r="AR243" s="102">
        <f t="shared" si="154"/>
        <v>9.225196438404792</v>
      </c>
      <c r="AS243" s="102">
        <f t="shared" si="154"/>
        <v>9.2342816087052793</v>
      </c>
      <c r="AT243" s="102">
        <f t="shared" si="154"/>
        <v>9.2557976700702174</v>
      </c>
      <c r="AU243" s="102">
        <f t="shared" si="151"/>
        <v>9.3064586632676232</v>
      </c>
    </row>
    <row r="244" spans="1:48" ht="12.95" customHeight="1">
      <c r="A244" s="52" t="s">
        <v>92</v>
      </c>
      <c r="B244"/>
      <c r="C244" s="80">
        <v>45674.425000000003</v>
      </c>
      <c r="D244" s="80"/>
      <c r="E244" s="1">
        <f t="shared" si="134"/>
        <v>6902.9814809224636</v>
      </c>
      <c r="F244" s="1">
        <f t="shared" si="159"/>
        <v>6903</v>
      </c>
      <c r="G244" s="1">
        <f t="shared" si="135"/>
        <v>-1.2882999995781574E-2</v>
      </c>
      <c r="I244" s="1">
        <f t="shared" si="156"/>
        <v>-1.2882999995781574E-2</v>
      </c>
      <c r="N244" s="2"/>
      <c r="O244" s="2"/>
      <c r="P244" s="2"/>
      <c r="Q244" s="5">
        <f t="shared" si="152"/>
        <v>30655.925000000003</v>
      </c>
      <c r="R244" s="1">
        <f t="shared" si="155"/>
        <v>1.6597168889130804E-4</v>
      </c>
      <c r="S244" s="100">
        <f t="shared" si="157"/>
        <v>0.1</v>
      </c>
      <c r="T244" s="1">
        <f t="shared" si="136"/>
        <v>1.6597168889130803E-5</v>
      </c>
      <c r="U244" s="5"/>
      <c r="W244" s="1">
        <f t="shared" si="158"/>
        <v>-1.0631106674727926E-2</v>
      </c>
      <c r="Z244" s="7">
        <f t="shared" si="137"/>
        <v>6903</v>
      </c>
      <c r="AA244" s="102">
        <f t="shared" si="138"/>
        <v>-2.3074503135040749E-2</v>
      </c>
      <c r="AB244" s="102">
        <f t="shared" si="139"/>
        <v>-1.0631106674727926E-2</v>
      </c>
      <c r="AC244" s="102">
        <f t="shared" si="140"/>
        <v>-1.2882999995781574E-2</v>
      </c>
      <c r="AD244" s="102">
        <f t="shared" si="141"/>
        <v>1.0191503139259175E-2</v>
      </c>
      <c r="AE244" s="102">
        <f t="shared" si="142"/>
        <v>1.0386673623752961E-5</v>
      </c>
      <c r="AF244" s="7">
        <f t="shared" si="143"/>
        <v>-1.2882999995781574E-2</v>
      </c>
      <c r="AG244" s="103"/>
      <c r="AH244" s="7">
        <f t="shared" si="144"/>
        <v>-2.2518933210536481E-3</v>
      </c>
      <c r="AI244" s="7">
        <f t="shared" si="145"/>
        <v>1.4069480742672076</v>
      </c>
      <c r="AJ244" s="7">
        <f t="shared" si="146"/>
        <v>5.2423002408718118E-2</v>
      </c>
      <c r="AK244" s="7">
        <f t="shared" si="147"/>
        <v>-0.13631696800733656</v>
      </c>
      <c r="AL244" s="7">
        <f t="shared" si="148"/>
        <v>2.8183663509073744</v>
      </c>
      <c r="AM244" s="7">
        <f t="shared" si="149"/>
        <v>6.1336501634149467</v>
      </c>
      <c r="AN244" s="102">
        <f t="shared" si="154"/>
        <v>9.2194296059479424</v>
      </c>
      <c r="AO244" s="102">
        <f t="shared" si="154"/>
        <v>9.2197129319152253</v>
      </c>
      <c r="AP244" s="102">
        <f t="shared" si="154"/>
        <v>9.2203871807209232</v>
      </c>
      <c r="AQ244" s="102">
        <f t="shared" si="154"/>
        <v>9.2219913551701289</v>
      </c>
      <c r="AR244" s="102">
        <f t="shared" si="154"/>
        <v>9.2258058933121276</v>
      </c>
      <c r="AS244" s="102">
        <f t="shared" si="154"/>
        <v>9.2348647563203912</v>
      </c>
      <c r="AT244" s="102">
        <f t="shared" si="154"/>
        <v>9.2563163685561562</v>
      </c>
      <c r="AU244" s="102">
        <f t="shared" si="151"/>
        <v>9.3068223607486242</v>
      </c>
    </row>
    <row r="245" spans="1:48" ht="12.95" customHeight="1">
      <c r="A245" s="52" t="s">
        <v>93</v>
      </c>
      <c r="B245"/>
      <c r="C245" s="80">
        <v>45681.37</v>
      </c>
      <c r="D245" s="80"/>
      <c r="E245" s="1">
        <f t="shared" si="134"/>
        <v>6912.9647917592074</v>
      </c>
      <c r="F245" s="1">
        <f t="shared" si="159"/>
        <v>6913</v>
      </c>
      <c r="G245" s="1">
        <f t="shared" si="135"/>
        <v>-2.4492999997164588E-2</v>
      </c>
      <c r="I245" s="1">
        <f t="shared" si="156"/>
        <v>-2.4492999997164588E-2</v>
      </c>
      <c r="N245" s="2"/>
      <c r="O245" s="2"/>
      <c r="P245" s="2"/>
      <c r="Q245" s="5">
        <f t="shared" si="152"/>
        <v>30662.870000000003</v>
      </c>
      <c r="R245" s="1">
        <f t="shared" si="155"/>
        <v>5.9990704886110451E-4</v>
      </c>
      <c r="S245" s="100">
        <f t="shared" si="157"/>
        <v>0.1</v>
      </c>
      <c r="T245" s="1">
        <f t="shared" si="136"/>
        <v>5.9990704886110452E-5</v>
      </c>
      <c r="U245" s="5"/>
      <c r="W245" s="1">
        <f t="shared" si="158"/>
        <v>-2.2190568468141981E-2</v>
      </c>
      <c r="Z245" s="7">
        <f t="shared" si="137"/>
        <v>6913</v>
      </c>
      <c r="AA245" s="102">
        <f t="shared" si="138"/>
        <v>-2.3114279470472138E-2</v>
      </c>
      <c r="AB245" s="102">
        <f t="shared" si="139"/>
        <v>-2.2190568468141981E-2</v>
      </c>
      <c r="AC245" s="102">
        <f t="shared" si="140"/>
        <v>-2.4492999997164588E-2</v>
      </c>
      <c r="AD245" s="102">
        <f t="shared" si="141"/>
        <v>-1.37872052669245E-3</v>
      </c>
      <c r="AE245" s="102">
        <f t="shared" si="142"/>
        <v>1.900870290723107E-7</v>
      </c>
      <c r="AF245" s="7">
        <f t="shared" si="143"/>
        <v>-2.4492999997164588E-2</v>
      </c>
      <c r="AG245" s="103"/>
      <c r="AH245" s="7">
        <f t="shared" si="144"/>
        <v>-2.3024315290226063E-3</v>
      </c>
      <c r="AI245" s="7">
        <f t="shared" si="145"/>
        <v>1.4073896814910287</v>
      </c>
      <c r="AJ245" s="7">
        <f t="shared" si="146"/>
        <v>4.917182077542364E-2</v>
      </c>
      <c r="AK245" s="7">
        <f t="shared" si="147"/>
        <v>-0.13499147503135225</v>
      </c>
      <c r="AL245" s="7">
        <f t="shared" si="148"/>
        <v>2.8216217367617853</v>
      </c>
      <c r="AM245" s="7">
        <f t="shared" si="149"/>
        <v>6.1971483763989967</v>
      </c>
      <c r="AN245" s="102">
        <f t="shared" ref="AN245:AT260" si="160">$AU245+$AB$7*SIN(AO245)</f>
        <v>9.2215191470010822</v>
      </c>
      <c r="AO245" s="102">
        <f t="shared" si="160"/>
        <v>9.2218001935079155</v>
      </c>
      <c r="AP245" s="102">
        <f t="shared" si="160"/>
        <v>9.2224687298467831</v>
      </c>
      <c r="AQ245" s="102">
        <f t="shared" si="160"/>
        <v>9.2240586357046634</v>
      </c>
      <c r="AR245" s="102">
        <f t="shared" si="160"/>
        <v>9.2278376755766889</v>
      </c>
      <c r="AS245" s="102">
        <f t="shared" si="160"/>
        <v>9.2368087415665627</v>
      </c>
      <c r="AT245" s="102">
        <f t="shared" si="160"/>
        <v>9.2580454116437743</v>
      </c>
      <c r="AU245" s="102">
        <f t="shared" si="151"/>
        <v>9.3080346856852945</v>
      </c>
    </row>
    <row r="246" spans="1:48" ht="12.95" customHeight="1">
      <c r="A246" s="52" t="s">
        <v>94</v>
      </c>
      <c r="B246"/>
      <c r="C246" s="80">
        <v>45916.502</v>
      </c>
      <c r="D246" s="80"/>
      <c r="E246" s="1">
        <f t="shared" si="134"/>
        <v>7250.9627534100655</v>
      </c>
      <c r="F246" s="1">
        <f t="shared" si="159"/>
        <v>7251</v>
      </c>
      <c r="G246" s="1">
        <f t="shared" si="135"/>
        <v>-2.5910999996995088E-2</v>
      </c>
      <c r="I246" s="1">
        <f t="shared" si="156"/>
        <v>-2.5910999996995088E-2</v>
      </c>
      <c r="N246" s="2"/>
      <c r="O246" s="2"/>
      <c r="P246" s="2"/>
      <c r="Q246" s="5">
        <f t="shared" si="152"/>
        <v>30898.002</v>
      </c>
      <c r="R246" s="1">
        <f t="shared" si="155"/>
        <v>6.7137992084427946E-4</v>
      </c>
      <c r="S246" s="100">
        <f t="shared" si="157"/>
        <v>0.1</v>
      </c>
      <c r="T246" s="1">
        <f t="shared" si="136"/>
        <v>6.7137992084427946E-5</v>
      </c>
      <c r="U246" s="5"/>
      <c r="W246" s="1">
        <f t="shared" si="158"/>
        <v>-2.1899664345244343E-2</v>
      </c>
      <c r="Z246" s="7">
        <f t="shared" si="137"/>
        <v>7251</v>
      </c>
      <c r="AA246" s="102">
        <f t="shared" si="138"/>
        <v>-2.4455777435100492E-2</v>
      </c>
      <c r="AB246" s="102">
        <f t="shared" si="139"/>
        <v>-2.1899664345244343E-2</v>
      </c>
      <c r="AC246" s="102">
        <f t="shared" si="140"/>
        <v>-2.5910999996995088E-2</v>
      </c>
      <c r="AD246" s="102">
        <f t="shared" si="141"/>
        <v>-1.4552225618945959E-3</v>
      </c>
      <c r="AE246" s="102">
        <f t="shared" si="142"/>
        <v>2.1176727046470712E-7</v>
      </c>
      <c r="AF246" s="7">
        <f t="shared" si="143"/>
        <v>-2.5910999996995088E-2</v>
      </c>
      <c r="AG246" s="103"/>
      <c r="AH246" s="7">
        <f t="shared" si="144"/>
        <v>-4.0113356517507458E-3</v>
      </c>
      <c r="AI246" s="7">
        <f t="shared" si="145"/>
        <v>1.4198442199838759</v>
      </c>
      <c r="AJ246" s="7">
        <f t="shared" si="146"/>
        <v>-6.1863002606878173E-2</v>
      </c>
      <c r="AK246" s="7">
        <f t="shared" si="147"/>
        <v>-8.8993718107700445E-2</v>
      </c>
      <c r="AL246" s="7">
        <f t="shared" si="148"/>
        <v>2.932715923611644</v>
      </c>
      <c r="AM246" s="7">
        <f t="shared" si="149"/>
        <v>9.5401872948337108</v>
      </c>
      <c r="AN246" s="102">
        <f t="shared" si="160"/>
        <v>9.2924812272082651</v>
      </c>
      <c r="AO246" s="102">
        <f t="shared" si="160"/>
        <v>9.2926753850123642</v>
      </c>
      <c r="AP246" s="102">
        <f t="shared" si="160"/>
        <v>9.2931317479041375</v>
      </c>
      <c r="AQ246" s="102">
        <f t="shared" si="160"/>
        <v>9.2942043086622927</v>
      </c>
      <c r="AR246" s="102">
        <f t="shared" si="160"/>
        <v>9.2967244878120852</v>
      </c>
      <c r="AS246" s="102">
        <f t="shared" si="160"/>
        <v>9.3026429256007965</v>
      </c>
      <c r="AT246" s="102">
        <f t="shared" si="160"/>
        <v>9.3165253885903034</v>
      </c>
      <c r="AU246" s="102">
        <f t="shared" si="151"/>
        <v>9.3490112685447695</v>
      </c>
    </row>
    <row r="247" spans="1:48" ht="12.95" customHeight="1">
      <c r="A247" s="52" t="s">
        <v>94</v>
      </c>
      <c r="B247"/>
      <c r="C247" s="80">
        <v>45916.502</v>
      </c>
      <c r="D247" s="80"/>
      <c r="E247" s="1">
        <f t="shared" si="134"/>
        <v>7250.9627534100655</v>
      </c>
      <c r="F247" s="1">
        <f t="shared" si="159"/>
        <v>7251</v>
      </c>
      <c r="G247" s="1">
        <f t="shared" si="135"/>
        <v>-2.5910999996995088E-2</v>
      </c>
      <c r="I247" s="1">
        <f t="shared" si="156"/>
        <v>-2.5910999996995088E-2</v>
      </c>
      <c r="N247" s="2"/>
      <c r="O247" s="2"/>
      <c r="P247" s="2"/>
      <c r="Q247" s="5">
        <f t="shared" si="152"/>
        <v>30898.002</v>
      </c>
      <c r="R247" s="1">
        <f t="shared" si="155"/>
        <v>6.7137992084427946E-4</v>
      </c>
      <c r="S247" s="100">
        <f t="shared" si="157"/>
        <v>0.1</v>
      </c>
      <c r="T247" s="1">
        <f t="shared" si="136"/>
        <v>6.7137992084427946E-5</v>
      </c>
      <c r="U247" s="5"/>
      <c r="W247" s="1">
        <f t="shared" si="158"/>
        <v>-2.1899664345244343E-2</v>
      </c>
      <c r="Z247" s="7">
        <f t="shared" si="137"/>
        <v>7251</v>
      </c>
      <c r="AA247" s="102">
        <f t="shared" si="138"/>
        <v>-2.4455777435100492E-2</v>
      </c>
      <c r="AB247" s="102">
        <f t="shared" si="139"/>
        <v>-2.1899664345244343E-2</v>
      </c>
      <c r="AC247" s="102">
        <f t="shared" si="140"/>
        <v>-2.5910999996995088E-2</v>
      </c>
      <c r="AD247" s="102">
        <f t="shared" si="141"/>
        <v>-1.4552225618945959E-3</v>
      </c>
      <c r="AE247" s="102">
        <f t="shared" si="142"/>
        <v>2.1176727046470712E-7</v>
      </c>
      <c r="AF247" s="7">
        <f t="shared" si="143"/>
        <v>-2.5910999996995088E-2</v>
      </c>
      <c r="AG247" s="103"/>
      <c r="AH247" s="7">
        <f t="shared" si="144"/>
        <v>-4.0113356517507458E-3</v>
      </c>
      <c r="AI247" s="7">
        <f t="shared" si="145"/>
        <v>1.4198442199838759</v>
      </c>
      <c r="AJ247" s="7">
        <f t="shared" si="146"/>
        <v>-6.1863002606878173E-2</v>
      </c>
      <c r="AK247" s="7">
        <f t="shared" si="147"/>
        <v>-8.8993718107700445E-2</v>
      </c>
      <c r="AL247" s="7">
        <f t="shared" si="148"/>
        <v>2.932715923611644</v>
      </c>
      <c r="AM247" s="7">
        <f t="shared" si="149"/>
        <v>9.5401872948337108</v>
      </c>
      <c r="AN247" s="102">
        <f t="shared" si="160"/>
        <v>9.2924812272082651</v>
      </c>
      <c r="AO247" s="102">
        <f t="shared" si="160"/>
        <v>9.2926753850123642</v>
      </c>
      <c r="AP247" s="102">
        <f t="shared" si="160"/>
        <v>9.2931317479041375</v>
      </c>
      <c r="AQ247" s="102">
        <f t="shared" si="160"/>
        <v>9.2942043086622927</v>
      </c>
      <c r="AR247" s="102">
        <f t="shared" si="160"/>
        <v>9.2967244878120852</v>
      </c>
      <c r="AS247" s="102">
        <f t="shared" si="160"/>
        <v>9.3026429256007965</v>
      </c>
      <c r="AT247" s="102">
        <f t="shared" si="160"/>
        <v>9.3165253885903034</v>
      </c>
      <c r="AU247" s="102">
        <f t="shared" si="151"/>
        <v>9.3490112685447695</v>
      </c>
    </row>
    <row r="248" spans="1:48" ht="12.95" customHeight="1">
      <c r="A248" s="52" t="s">
        <v>95</v>
      </c>
      <c r="B248"/>
      <c r="C248" s="80">
        <v>45932.514999999999</v>
      </c>
      <c r="D248" s="80"/>
      <c r="E248" s="1">
        <f t="shared" si="134"/>
        <v>7273.9811488641717</v>
      </c>
      <c r="F248" s="1">
        <f t="shared" si="159"/>
        <v>7274</v>
      </c>
      <c r="G248" s="1">
        <f t="shared" si="135"/>
        <v>-1.3114000001223758E-2</v>
      </c>
      <c r="I248" s="1">
        <f t="shared" si="156"/>
        <v>-1.3114000001223758E-2</v>
      </c>
      <c r="N248" s="2"/>
      <c r="O248" s="2"/>
      <c r="P248" s="2"/>
      <c r="Q248" s="5">
        <f t="shared" si="152"/>
        <v>30914.014999999999</v>
      </c>
      <c r="R248" s="1">
        <f t="shared" si="155"/>
        <v>1.7197699603209673E-4</v>
      </c>
      <c r="S248" s="100">
        <f t="shared" si="157"/>
        <v>0.1</v>
      </c>
      <c r="T248" s="1">
        <f t="shared" si="136"/>
        <v>1.7197699603209675E-5</v>
      </c>
      <c r="U248" s="5"/>
      <c r="W248" s="1">
        <f t="shared" si="158"/>
        <v>-8.9865247992128652E-3</v>
      </c>
      <c r="Z248" s="7">
        <f t="shared" si="137"/>
        <v>7274</v>
      </c>
      <c r="AA248" s="102">
        <f t="shared" si="138"/>
        <v>-2.4546657980016769E-2</v>
      </c>
      <c r="AB248" s="102">
        <f t="shared" si="139"/>
        <v>-8.9865247992128652E-3</v>
      </c>
      <c r="AC248" s="102">
        <f t="shared" si="140"/>
        <v>-1.3114000001223758E-2</v>
      </c>
      <c r="AD248" s="102">
        <f t="shared" si="141"/>
        <v>1.1432657978793011E-2</v>
      </c>
      <c r="AE248" s="102">
        <f t="shared" si="142"/>
        <v>1.307056684600595E-5</v>
      </c>
      <c r="AF248" s="7">
        <f t="shared" si="143"/>
        <v>-1.3114000001223758E-2</v>
      </c>
      <c r="AG248" s="103"/>
      <c r="AH248" s="7">
        <f t="shared" si="144"/>
        <v>-4.1274752020108918E-3</v>
      </c>
      <c r="AI248" s="7">
        <f t="shared" si="145"/>
        <v>1.4205105616277176</v>
      </c>
      <c r="AJ248" s="7">
        <f t="shared" si="146"/>
        <v>-6.9471247597907126E-2</v>
      </c>
      <c r="AK248" s="7">
        <f t="shared" si="147"/>
        <v>-8.5789967222533764E-2</v>
      </c>
      <c r="AL248" s="7">
        <f t="shared" si="148"/>
        <v>2.9403406445843832</v>
      </c>
      <c r="AM248" s="7">
        <f t="shared" si="149"/>
        <v>9.904224327897408</v>
      </c>
      <c r="AN248" s="102">
        <f t="shared" si="160"/>
        <v>9.2973304876675087</v>
      </c>
      <c r="AO248" s="102">
        <f t="shared" si="160"/>
        <v>9.2975181154337907</v>
      </c>
      <c r="AP248" s="102">
        <f t="shared" si="160"/>
        <v>9.2979588521380432</v>
      </c>
      <c r="AQ248" s="102">
        <f t="shared" si="160"/>
        <v>9.2989940432427201</v>
      </c>
      <c r="AR248" s="102">
        <f t="shared" si="160"/>
        <v>9.3014249428503728</v>
      </c>
      <c r="AS248" s="102">
        <f t="shared" si="160"/>
        <v>9.3071304783659272</v>
      </c>
      <c r="AT248" s="102">
        <f t="shared" si="160"/>
        <v>9.3205071095540273</v>
      </c>
      <c r="AU248" s="102">
        <f t="shared" si="151"/>
        <v>9.3517996158991128</v>
      </c>
    </row>
    <row r="249" spans="1:48" ht="12.95" customHeight="1">
      <c r="A249" s="20" t="s">
        <v>96</v>
      </c>
      <c r="C249" s="32">
        <v>45946.415000000001</v>
      </c>
      <c r="D249" s="80"/>
      <c r="E249" s="1">
        <f t="shared" si="134"/>
        <v>7293.9621453552809</v>
      </c>
      <c r="F249" s="1">
        <f t="shared" si="159"/>
        <v>7294</v>
      </c>
      <c r="G249" s="1">
        <f t="shared" si="135"/>
        <v>-2.6334000001952518E-2</v>
      </c>
      <c r="I249" s="1">
        <f t="shared" si="156"/>
        <v>-2.6334000001952518E-2</v>
      </c>
      <c r="N249" s="2"/>
      <c r="O249" s="2"/>
      <c r="P249" s="2"/>
      <c r="Q249" s="5">
        <f t="shared" si="152"/>
        <v>30927.915000000001</v>
      </c>
      <c r="R249" s="1">
        <f t="shared" si="155"/>
        <v>6.9347955610283521E-4</v>
      </c>
      <c r="S249" s="100">
        <f t="shared" si="157"/>
        <v>0.1</v>
      </c>
      <c r="T249" s="1">
        <f t="shared" si="136"/>
        <v>6.934795561028353E-5</v>
      </c>
      <c r="U249" s="5"/>
      <c r="W249" s="1">
        <f t="shared" si="158"/>
        <v>-2.2105570317418798E-2</v>
      </c>
      <c r="Z249" s="7">
        <f t="shared" si="137"/>
        <v>7294</v>
      </c>
      <c r="AA249" s="102">
        <f t="shared" si="138"/>
        <v>-2.4625621387756223E-2</v>
      </c>
      <c r="AB249" s="102">
        <f t="shared" si="139"/>
        <v>-2.2105570317418798E-2</v>
      </c>
      <c r="AC249" s="102">
        <f t="shared" si="140"/>
        <v>-2.6334000001952518E-2</v>
      </c>
      <c r="AD249" s="102">
        <f t="shared" si="141"/>
        <v>-1.7083786141962945E-3</v>
      </c>
      <c r="AE249" s="102">
        <f t="shared" si="142"/>
        <v>2.9185574894432517E-7</v>
      </c>
      <c r="AF249" s="7">
        <f t="shared" si="143"/>
        <v>-2.6334000001952518E-2</v>
      </c>
      <c r="AG249" s="103"/>
      <c r="AH249" s="7">
        <f t="shared" si="144"/>
        <v>-4.2284296845337219E-3</v>
      </c>
      <c r="AI249" s="7">
        <f t="shared" si="145"/>
        <v>1.4210705873924063</v>
      </c>
      <c r="AJ249" s="7">
        <f t="shared" si="146"/>
        <v>-7.6089475428352496E-2</v>
      </c>
      <c r="AK249" s="7">
        <f t="shared" si="147"/>
        <v>-8.2997658699001206E-2</v>
      </c>
      <c r="AL249" s="7">
        <f t="shared" si="148"/>
        <v>2.94697648304231</v>
      </c>
      <c r="AM249" s="7">
        <f t="shared" si="149"/>
        <v>10.244181818466888</v>
      </c>
      <c r="AN249" s="102">
        <f t="shared" si="160"/>
        <v>9.3015490069271785</v>
      </c>
      <c r="AO249" s="102">
        <f t="shared" si="160"/>
        <v>9.3017309015662306</v>
      </c>
      <c r="AP249" s="102">
        <f t="shared" si="160"/>
        <v>9.3021579455465364</v>
      </c>
      <c r="AQ249" s="102">
        <f t="shared" si="160"/>
        <v>9.3031604518535538</v>
      </c>
      <c r="AR249" s="102">
        <f t="shared" si="160"/>
        <v>9.3055134029501065</v>
      </c>
      <c r="AS249" s="102">
        <f t="shared" si="160"/>
        <v>9.3110333593518053</v>
      </c>
      <c r="AT249" s="102">
        <f t="shared" si="160"/>
        <v>9.3239696737011073</v>
      </c>
      <c r="AU249" s="102">
        <f t="shared" si="151"/>
        <v>9.354224265772455</v>
      </c>
    </row>
    <row r="250" spans="1:48" ht="12.95" customHeight="1">
      <c r="A250" s="52" t="s">
        <v>44</v>
      </c>
      <c r="B250"/>
      <c r="C250" s="80">
        <v>45962.766199999998</v>
      </c>
      <c r="D250" s="80"/>
      <c r="E250" s="1">
        <f t="shared" si="134"/>
        <v>7317.4666971412762</v>
      </c>
      <c r="F250" s="1">
        <f t="shared" si="159"/>
        <v>7317.5</v>
      </c>
      <c r="G250" s="1">
        <f t="shared" si="135"/>
        <v>-2.3167500003182795E-2</v>
      </c>
      <c r="J250" s="1">
        <f t="shared" ref="J250:J255" si="161">G250</f>
        <v>-2.3167500003182795E-2</v>
      </c>
      <c r="N250" s="2"/>
      <c r="O250" s="2"/>
      <c r="P250" s="2"/>
      <c r="Q250" s="5">
        <f t="shared" si="152"/>
        <v>30944.266199999998</v>
      </c>
      <c r="R250" s="1">
        <f t="shared" si="155"/>
        <v>5.3673305639747476E-4</v>
      </c>
      <c r="S250" s="100">
        <f t="shared" ref="S250:S255" si="162">S$16</f>
        <v>1</v>
      </c>
      <c r="T250" s="1">
        <f t="shared" si="136"/>
        <v>5.3673305639747476E-4</v>
      </c>
      <c r="U250" s="5"/>
      <c r="X250" s="1">
        <f t="shared" ref="X250:X255" si="163">AB250</f>
        <v>-1.8820496550907277E-2</v>
      </c>
      <c r="Z250" s="7">
        <f t="shared" si="137"/>
        <v>7317.5</v>
      </c>
      <c r="AA250" s="102">
        <f t="shared" si="138"/>
        <v>-2.4718323878811455E-2</v>
      </c>
      <c r="AB250" s="102">
        <f t="shared" si="139"/>
        <v>-1.8820496550907277E-2</v>
      </c>
      <c r="AC250" s="102">
        <f t="shared" si="140"/>
        <v>-2.3167500003182795E-2</v>
      </c>
      <c r="AD250" s="102">
        <f t="shared" si="141"/>
        <v>1.5508238756286596E-3</v>
      </c>
      <c r="AE250" s="102">
        <f t="shared" si="142"/>
        <v>2.4050546932198965E-6</v>
      </c>
      <c r="AF250" s="7">
        <f t="shared" si="143"/>
        <v>-2.3167500003182795E-2</v>
      </c>
      <c r="AG250" s="103"/>
      <c r="AH250" s="7">
        <f t="shared" si="144"/>
        <v>-4.3470034522755194E-3</v>
      </c>
      <c r="AI250" s="7">
        <f t="shared" si="145"/>
        <v>1.4217054396562936</v>
      </c>
      <c r="AJ250" s="7">
        <f t="shared" si="146"/>
        <v>-8.3868044960246885E-2</v>
      </c>
      <c r="AK250" s="7">
        <f t="shared" si="147"/>
        <v>-7.9709303602490747E-2</v>
      </c>
      <c r="AL250" s="7">
        <f t="shared" si="148"/>
        <v>2.9547800709557137</v>
      </c>
      <c r="AM250" s="7">
        <f t="shared" si="149"/>
        <v>10.674763421931681</v>
      </c>
      <c r="AN250" s="102">
        <f t="shared" si="160"/>
        <v>9.3065077978479067</v>
      </c>
      <c r="AO250" s="102">
        <f t="shared" si="160"/>
        <v>9.3066828929551342</v>
      </c>
      <c r="AP250" s="102">
        <f t="shared" si="160"/>
        <v>9.3070937275727115</v>
      </c>
      <c r="AQ250" s="102">
        <f t="shared" si="160"/>
        <v>9.3080576116652018</v>
      </c>
      <c r="AR250" s="102">
        <f t="shared" si="160"/>
        <v>9.3103186128575484</v>
      </c>
      <c r="AS250" s="102">
        <f t="shared" si="160"/>
        <v>9.3156200017697799</v>
      </c>
      <c r="AT250" s="102">
        <f t="shared" si="160"/>
        <v>9.3280384133964578</v>
      </c>
      <c r="AU250" s="102">
        <f t="shared" si="151"/>
        <v>9.357073229373631</v>
      </c>
    </row>
    <row r="251" spans="1:48" ht="12.95" customHeight="1">
      <c r="A251" s="52" t="s">
        <v>89</v>
      </c>
      <c r="B251" t="s">
        <v>66</v>
      </c>
      <c r="C251" s="80">
        <v>45962.766199999998</v>
      </c>
      <c r="D251" s="80"/>
      <c r="E251" s="1">
        <f t="shared" si="134"/>
        <v>7317.4666971412762</v>
      </c>
      <c r="F251" s="1">
        <f t="shared" si="159"/>
        <v>7317.5</v>
      </c>
      <c r="G251" s="1">
        <f t="shared" si="135"/>
        <v>-2.3167500003182795E-2</v>
      </c>
      <c r="J251" s="1">
        <f t="shared" si="161"/>
        <v>-2.3167500003182795E-2</v>
      </c>
      <c r="N251" s="2"/>
      <c r="O251" s="2"/>
      <c r="P251" s="2"/>
      <c r="Q251" s="5">
        <f t="shared" si="152"/>
        <v>30944.266199999998</v>
      </c>
      <c r="R251" s="1">
        <f t="shared" si="155"/>
        <v>5.3673305639747476E-4</v>
      </c>
      <c r="S251" s="100">
        <f t="shared" si="162"/>
        <v>1</v>
      </c>
      <c r="T251" s="1">
        <f t="shared" si="136"/>
        <v>5.3673305639747476E-4</v>
      </c>
      <c r="U251" s="5"/>
      <c r="X251" s="1">
        <f t="shared" si="163"/>
        <v>-1.8820496550907277E-2</v>
      </c>
      <c r="Z251" s="7">
        <f t="shared" si="137"/>
        <v>7317.5</v>
      </c>
      <c r="AA251" s="102">
        <f t="shared" si="138"/>
        <v>-2.4718323878811455E-2</v>
      </c>
      <c r="AB251" s="102">
        <f t="shared" si="139"/>
        <v>-1.8820496550907277E-2</v>
      </c>
      <c r="AC251" s="102">
        <f t="shared" si="140"/>
        <v>-2.3167500003182795E-2</v>
      </c>
      <c r="AD251" s="102">
        <f t="shared" si="141"/>
        <v>1.5508238756286596E-3</v>
      </c>
      <c r="AE251" s="102">
        <f t="shared" si="142"/>
        <v>2.4050546932198965E-6</v>
      </c>
      <c r="AF251" s="7">
        <f t="shared" si="143"/>
        <v>-2.3167500003182795E-2</v>
      </c>
      <c r="AG251" s="103"/>
      <c r="AH251" s="7">
        <f t="shared" si="144"/>
        <v>-4.3470034522755194E-3</v>
      </c>
      <c r="AI251" s="7">
        <f t="shared" si="145"/>
        <v>1.4217054396562936</v>
      </c>
      <c r="AJ251" s="7">
        <f t="shared" si="146"/>
        <v>-8.3868044960246885E-2</v>
      </c>
      <c r="AK251" s="7">
        <f t="shared" si="147"/>
        <v>-7.9709303602490747E-2</v>
      </c>
      <c r="AL251" s="7">
        <f t="shared" si="148"/>
        <v>2.9547800709557137</v>
      </c>
      <c r="AM251" s="7">
        <f t="shared" si="149"/>
        <v>10.674763421931681</v>
      </c>
      <c r="AN251" s="102">
        <f t="shared" si="160"/>
        <v>9.3065077978479067</v>
      </c>
      <c r="AO251" s="102">
        <f t="shared" si="160"/>
        <v>9.3066828929551342</v>
      </c>
      <c r="AP251" s="102">
        <f t="shared" si="160"/>
        <v>9.3070937275727115</v>
      </c>
      <c r="AQ251" s="102">
        <f t="shared" si="160"/>
        <v>9.3080576116652018</v>
      </c>
      <c r="AR251" s="102">
        <f t="shared" si="160"/>
        <v>9.3103186128575484</v>
      </c>
      <c r="AS251" s="102">
        <f t="shared" si="160"/>
        <v>9.3156200017697799</v>
      </c>
      <c r="AT251" s="102">
        <f t="shared" si="160"/>
        <v>9.3280384133964578</v>
      </c>
      <c r="AU251" s="102">
        <f t="shared" si="151"/>
        <v>9.357073229373631</v>
      </c>
    </row>
    <row r="252" spans="1:48" ht="12.95" customHeight="1">
      <c r="A252" s="52" t="s">
        <v>44</v>
      </c>
      <c r="B252"/>
      <c r="C252" s="80">
        <v>45963.807800000002</v>
      </c>
      <c r="D252" s="80"/>
      <c r="E252" s="1">
        <f t="shared" si="134"/>
        <v>7318.9639781445294</v>
      </c>
      <c r="F252" s="1">
        <f t="shared" si="159"/>
        <v>7319</v>
      </c>
      <c r="G252" s="1">
        <f t="shared" si="135"/>
        <v>-2.5058999999600928E-2</v>
      </c>
      <c r="J252" s="1">
        <f t="shared" si="161"/>
        <v>-2.5058999999600928E-2</v>
      </c>
      <c r="N252" s="2"/>
      <c r="O252" s="2"/>
      <c r="P252" s="2"/>
      <c r="Q252" s="5">
        <f t="shared" si="152"/>
        <v>30945.307800000002</v>
      </c>
      <c r="R252" s="1">
        <f t="shared" si="155"/>
        <v>6.2795348097999931E-4</v>
      </c>
      <c r="S252" s="100">
        <f t="shared" si="162"/>
        <v>1</v>
      </c>
      <c r="T252" s="1">
        <f t="shared" si="136"/>
        <v>6.2795348097999931E-4</v>
      </c>
      <c r="U252" s="5"/>
      <c r="X252" s="1">
        <f t="shared" si="163"/>
        <v>-2.0704429871054936E-2</v>
      </c>
      <c r="Z252" s="7">
        <f t="shared" si="137"/>
        <v>7319</v>
      </c>
      <c r="AA252" s="102">
        <f t="shared" si="138"/>
        <v>-2.4724238031778523E-2</v>
      </c>
      <c r="AB252" s="102">
        <f t="shared" si="139"/>
        <v>-2.0704429871054936E-2</v>
      </c>
      <c r="AC252" s="102">
        <f t="shared" si="140"/>
        <v>-2.5058999999600928E-2</v>
      </c>
      <c r="AD252" s="102">
        <f t="shared" si="141"/>
        <v>-3.3476196782240494E-4</v>
      </c>
      <c r="AE252" s="102">
        <f t="shared" si="142"/>
        <v>1.1206557510032888E-7</v>
      </c>
      <c r="AF252" s="7">
        <f t="shared" si="143"/>
        <v>-2.5058999999600928E-2</v>
      </c>
      <c r="AG252" s="103"/>
      <c r="AH252" s="7">
        <f t="shared" si="144"/>
        <v>-4.3545701285459927E-3</v>
      </c>
      <c r="AI252" s="7">
        <f t="shared" si="145"/>
        <v>1.4217451090808551</v>
      </c>
      <c r="AJ252" s="7">
        <f t="shared" si="146"/>
        <v>-8.4364611985175947E-2</v>
      </c>
      <c r="AK252" s="7">
        <f t="shared" si="147"/>
        <v>-7.9499143912871828E-2</v>
      </c>
      <c r="AL252" s="7">
        <f t="shared" si="148"/>
        <v>2.9552784041077507</v>
      </c>
      <c r="AM252" s="7">
        <f t="shared" si="149"/>
        <v>10.703481648062157</v>
      </c>
      <c r="AN252" s="102">
        <f t="shared" si="160"/>
        <v>9.306824389061843</v>
      </c>
      <c r="AO252" s="102">
        <f t="shared" si="160"/>
        <v>9.3069990478934734</v>
      </c>
      <c r="AP252" s="102">
        <f t="shared" si="160"/>
        <v>9.3074088435560753</v>
      </c>
      <c r="AQ252" s="102">
        <f t="shared" si="160"/>
        <v>9.3083702546096134</v>
      </c>
      <c r="AR252" s="102">
        <f t="shared" si="160"/>
        <v>9.3106253737621216</v>
      </c>
      <c r="AS252" s="102">
        <f t="shared" si="160"/>
        <v>9.3159127932463583</v>
      </c>
      <c r="AT252" s="102">
        <f t="shared" si="160"/>
        <v>9.3282981282916833</v>
      </c>
      <c r="AU252" s="102">
        <f t="shared" si="151"/>
        <v>9.3572550781141324</v>
      </c>
      <c r="AV252" s="102"/>
    </row>
    <row r="253" spans="1:48" ht="12.95" customHeight="1">
      <c r="A253" s="52" t="s">
        <v>89</v>
      </c>
      <c r="B253"/>
      <c r="C253" s="80">
        <v>45963.807800000002</v>
      </c>
      <c r="D253" s="80"/>
      <c r="E253" s="1">
        <f t="shared" si="134"/>
        <v>7318.9639781445294</v>
      </c>
      <c r="F253" s="1">
        <f t="shared" si="159"/>
        <v>7319</v>
      </c>
      <c r="G253" s="1">
        <f t="shared" si="135"/>
        <v>-2.5058999999600928E-2</v>
      </c>
      <c r="J253" s="1">
        <f t="shared" si="161"/>
        <v>-2.5058999999600928E-2</v>
      </c>
      <c r="N253" s="2"/>
      <c r="O253" s="2"/>
      <c r="P253" s="2"/>
      <c r="Q253" s="5">
        <f t="shared" si="152"/>
        <v>30945.307800000002</v>
      </c>
      <c r="R253" s="1">
        <f t="shared" si="155"/>
        <v>6.2795348097999931E-4</v>
      </c>
      <c r="S253" s="100">
        <f t="shared" si="162"/>
        <v>1</v>
      </c>
      <c r="T253" s="1">
        <f t="shared" si="136"/>
        <v>6.2795348097999931E-4</v>
      </c>
      <c r="U253" s="5"/>
      <c r="X253" s="1">
        <f t="shared" si="163"/>
        <v>-2.0704429871054936E-2</v>
      </c>
      <c r="Z253" s="7">
        <f t="shared" si="137"/>
        <v>7319</v>
      </c>
      <c r="AA253" s="102">
        <f t="shared" si="138"/>
        <v>-2.4724238031778523E-2</v>
      </c>
      <c r="AB253" s="102">
        <f t="shared" si="139"/>
        <v>-2.0704429871054936E-2</v>
      </c>
      <c r="AC253" s="102">
        <f t="shared" si="140"/>
        <v>-2.5058999999600928E-2</v>
      </c>
      <c r="AD253" s="102">
        <f t="shared" si="141"/>
        <v>-3.3476196782240494E-4</v>
      </c>
      <c r="AE253" s="102">
        <f t="shared" si="142"/>
        <v>1.1206557510032888E-7</v>
      </c>
      <c r="AF253" s="7">
        <f t="shared" si="143"/>
        <v>-2.5058999999600928E-2</v>
      </c>
      <c r="AG253" s="103"/>
      <c r="AH253" s="7">
        <f t="shared" si="144"/>
        <v>-4.3545701285459927E-3</v>
      </c>
      <c r="AI253" s="7">
        <f t="shared" si="145"/>
        <v>1.4217451090808551</v>
      </c>
      <c r="AJ253" s="7">
        <f t="shared" si="146"/>
        <v>-8.4364611985175947E-2</v>
      </c>
      <c r="AK253" s="7">
        <f t="shared" si="147"/>
        <v>-7.9499143912871828E-2</v>
      </c>
      <c r="AL253" s="7">
        <f t="shared" si="148"/>
        <v>2.9552784041077507</v>
      </c>
      <c r="AM253" s="7">
        <f t="shared" si="149"/>
        <v>10.703481648062157</v>
      </c>
      <c r="AN253" s="102">
        <f t="shared" si="160"/>
        <v>9.306824389061843</v>
      </c>
      <c r="AO253" s="102">
        <f t="shared" si="160"/>
        <v>9.3069990478934734</v>
      </c>
      <c r="AP253" s="102">
        <f t="shared" si="160"/>
        <v>9.3074088435560753</v>
      </c>
      <c r="AQ253" s="102">
        <f t="shared" si="160"/>
        <v>9.3083702546096134</v>
      </c>
      <c r="AR253" s="102">
        <f t="shared" si="160"/>
        <v>9.3106253737621216</v>
      </c>
      <c r="AS253" s="102">
        <f t="shared" si="160"/>
        <v>9.3159127932463583</v>
      </c>
      <c r="AT253" s="102">
        <f t="shared" si="160"/>
        <v>9.3282981282916833</v>
      </c>
      <c r="AU253" s="102">
        <f t="shared" si="151"/>
        <v>9.3572550781141324</v>
      </c>
    </row>
    <row r="254" spans="1:48" ht="12.95" customHeight="1">
      <c r="A254" s="52" t="s">
        <v>44</v>
      </c>
      <c r="B254"/>
      <c r="C254" s="80">
        <v>45975.633099999999</v>
      </c>
      <c r="D254" s="80"/>
      <c r="E254" s="1">
        <f t="shared" si="134"/>
        <v>7335.9626312241144</v>
      </c>
      <c r="F254" s="1">
        <f t="shared" si="159"/>
        <v>7336</v>
      </c>
      <c r="G254" s="1">
        <f t="shared" si="135"/>
        <v>-2.5996000003942754E-2</v>
      </c>
      <c r="J254" s="1">
        <f t="shared" si="161"/>
        <v>-2.5996000003942754E-2</v>
      </c>
      <c r="N254" s="2"/>
      <c r="O254" s="2"/>
      <c r="P254" s="2"/>
      <c r="Q254" s="5">
        <f t="shared" si="152"/>
        <v>30957.133099999999</v>
      </c>
      <c r="R254" s="1">
        <f t="shared" si="155"/>
        <v>6.757920162049917E-4</v>
      </c>
      <c r="S254" s="100">
        <f t="shared" si="162"/>
        <v>1</v>
      </c>
      <c r="T254" s="1">
        <f t="shared" si="136"/>
        <v>6.757920162049917E-4</v>
      </c>
      <c r="U254" s="5"/>
      <c r="X254" s="1">
        <f t="shared" si="163"/>
        <v>-2.1555690693324352E-2</v>
      </c>
      <c r="Z254" s="7">
        <f t="shared" si="137"/>
        <v>7336</v>
      </c>
      <c r="AA254" s="102">
        <f t="shared" si="138"/>
        <v>-2.4791238844125593E-2</v>
      </c>
      <c r="AB254" s="102">
        <f t="shared" si="139"/>
        <v>-2.1555690693324352E-2</v>
      </c>
      <c r="AC254" s="102">
        <f t="shared" si="140"/>
        <v>-2.5996000003942754E-2</v>
      </c>
      <c r="AD254" s="102">
        <f t="shared" si="141"/>
        <v>-1.2047611598171616E-3</v>
      </c>
      <c r="AE254" s="102">
        <f t="shared" si="142"/>
        <v>1.4514494522039924E-6</v>
      </c>
      <c r="AF254" s="7">
        <f t="shared" si="143"/>
        <v>-2.5996000003942754E-2</v>
      </c>
      <c r="AG254" s="103"/>
      <c r="AH254" s="7">
        <f t="shared" si="144"/>
        <v>-4.4403093106184033E-3</v>
      </c>
      <c r="AI254" s="7">
        <f t="shared" si="145"/>
        <v>1.4221875201443355</v>
      </c>
      <c r="AJ254" s="7">
        <f t="shared" si="146"/>
        <v>-8.9992768150966795E-2</v>
      </c>
      <c r="AK254" s="7">
        <f t="shared" si="147"/>
        <v>-7.711516550509516E-2</v>
      </c>
      <c r="AL254" s="7">
        <f t="shared" si="148"/>
        <v>2.9609280779894558</v>
      </c>
      <c r="AM254" s="7">
        <f t="shared" si="149"/>
        <v>11.040111674470907</v>
      </c>
      <c r="AN254" s="102">
        <f t="shared" si="160"/>
        <v>9.3104130175198172</v>
      </c>
      <c r="AO254" s="102">
        <f t="shared" si="160"/>
        <v>9.310582713328678</v>
      </c>
      <c r="AP254" s="102">
        <f t="shared" si="160"/>
        <v>9.3109806987899386</v>
      </c>
      <c r="AQ254" s="102">
        <f t="shared" si="160"/>
        <v>9.3119140182260267</v>
      </c>
      <c r="AR254" s="102">
        <f t="shared" si="160"/>
        <v>9.3141023686440896</v>
      </c>
      <c r="AS254" s="102">
        <f t="shared" si="160"/>
        <v>9.3192313180705018</v>
      </c>
      <c r="AT254" s="102">
        <f t="shared" si="160"/>
        <v>9.3312416300749614</v>
      </c>
      <c r="AU254" s="102">
        <f t="shared" si="151"/>
        <v>9.3593160305064718</v>
      </c>
      <c r="AV254" s="102"/>
    </row>
    <row r="255" spans="1:48" ht="12.95" customHeight="1">
      <c r="A255" s="52" t="s">
        <v>89</v>
      </c>
      <c r="B255"/>
      <c r="C255" s="80">
        <v>45975.633099999999</v>
      </c>
      <c r="D255" s="80"/>
      <c r="E255" s="1">
        <f t="shared" si="134"/>
        <v>7335.9626312241144</v>
      </c>
      <c r="F255" s="1">
        <f t="shared" si="159"/>
        <v>7336</v>
      </c>
      <c r="G255" s="1">
        <f t="shared" si="135"/>
        <v>-2.5996000003942754E-2</v>
      </c>
      <c r="J255" s="1">
        <f t="shared" si="161"/>
        <v>-2.5996000003942754E-2</v>
      </c>
      <c r="N255" s="2"/>
      <c r="O255" s="2"/>
      <c r="P255" s="2"/>
      <c r="Q255" s="5">
        <f t="shared" si="152"/>
        <v>30957.133099999999</v>
      </c>
      <c r="R255" s="1">
        <f t="shared" si="155"/>
        <v>6.757920162049917E-4</v>
      </c>
      <c r="S255" s="100">
        <f t="shared" si="162"/>
        <v>1</v>
      </c>
      <c r="T255" s="1">
        <f t="shared" si="136"/>
        <v>6.757920162049917E-4</v>
      </c>
      <c r="U255" s="5"/>
      <c r="X255" s="1">
        <f t="shared" si="163"/>
        <v>-2.1555690693324352E-2</v>
      </c>
      <c r="Z255" s="7">
        <f t="shared" si="137"/>
        <v>7336</v>
      </c>
      <c r="AA255" s="102">
        <f t="shared" si="138"/>
        <v>-2.4791238844125593E-2</v>
      </c>
      <c r="AB255" s="102">
        <f t="shared" si="139"/>
        <v>-2.1555690693324352E-2</v>
      </c>
      <c r="AC255" s="102">
        <f t="shared" si="140"/>
        <v>-2.5996000003942754E-2</v>
      </c>
      <c r="AD255" s="102">
        <f t="shared" si="141"/>
        <v>-1.2047611598171616E-3</v>
      </c>
      <c r="AE255" s="102">
        <f t="shared" si="142"/>
        <v>1.4514494522039924E-6</v>
      </c>
      <c r="AF255" s="7">
        <f t="shared" si="143"/>
        <v>-2.5996000003942754E-2</v>
      </c>
      <c r="AG255" s="103"/>
      <c r="AH255" s="7">
        <f t="shared" si="144"/>
        <v>-4.4403093106184033E-3</v>
      </c>
      <c r="AI255" s="7">
        <f t="shared" si="145"/>
        <v>1.4221875201443355</v>
      </c>
      <c r="AJ255" s="7">
        <f t="shared" si="146"/>
        <v>-8.9992768150966795E-2</v>
      </c>
      <c r="AK255" s="7">
        <f t="shared" si="147"/>
        <v>-7.711516550509516E-2</v>
      </c>
      <c r="AL255" s="7">
        <f t="shared" si="148"/>
        <v>2.9609280779894558</v>
      </c>
      <c r="AM255" s="7">
        <f t="shared" si="149"/>
        <v>11.040111674470907</v>
      </c>
      <c r="AN255" s="102">
        <f t="shared" si="160"/>
        <v>9.3104130175198172</v>
      </c>
      <c r="AO255" s="102">
        <f t="shared" si="160"/>
        <v>9.310582713328678</v>
      </c>
      <c r="AP255" s="102">
        <f t="shared" si="160"/>
        <v>9.3109806987899386</v>
      </c>
      <c r="AQ255" s="102">
        <f t="shared" si="160"/>
        <v>9.3119140182260267</v>
      </c>
      <c r="AR255" s="102">
        <f t="shared" si="160"/>
        <v>9.3141023686440896</v>
      </c>
      <c r="AS255" s="102">
        <f t="shared" si="160"/>
        <v>9.3192313180705018</v>
      </c>
      <c r="AT255" s="102">
        <f t="shared" si="160"/>
        <v>9.3312416300749614</v>
      </c>
      <c r="AU255" s="102">
        <f t="shared" si="151"/>
        <v>9.3593160305064718</v>
      </c>
    </row>
    <row r="256" spans="1:48" ht="12.95" customHeight="1">
      <c r="A256" s="52" t="s">
        <v>97</v>
      </c>
      <c r="B256"/>
      <c r="C256" s="80">
        <v>45976.347000000002</v>
      </c>
      <c r="D256" s="80"/>
      <c r="E256" s="1">
        <f t="shared" si="134"/>
        <v>7336.9888494539737</v>
      </c>
      <c r="F256" s="1">
        <f t="shared" si="159"/>
        <v>7337</v>
      </c>
      <c r="G256" s="1">
        <f t="shared" si="135"/>
        <v>-7.7569999994011596E-3</v>
      </c>
      <c r="I256" s="1">
        <f>G256</f>
        <v>-7.7569999994011596E-3</v>
      </c>
      <c r="N256" s="2"/>
      <c r="O256" s="2"/>
      <c r="P256" s="2"/>
      <c r="Q256" s="5">
        <f t="shared" si="152"/>
        <v>30957.847000000002</v>
      </c>
      <c r="R256" s="1">
        <f t="shared" si="155"/>
        <v>6.0171048990709591E-5</v>
      </c>
      <c r="S256" s="100">
        <f>S$15</f>
        <v>0.1</v>
      </c>
      <c r="T256" s="1">
        <f t="shared" si="136"/>
        <v>6.0171048990709598E-6</v>
      </c>
      <c r="U256" s="5"/>
      <c r="W256" s="1">
        <f>AB256</f>
        <v>-3.3116481738426984E-3</v>
      </c>
      <c r="Z256" s="7">
        <f t="shared" si="137"/>
        <v>7337</v>
      </c>
      <c r="AA256" s="102">
        <f t="shared" si="138"/>
        <v>-2.4795178542718812E-2</v>
      </c>
      <c r="AB256" s="102">
        <f t="shared" si="139"/>
        <v>-3.3116481738426984E-3</v>
      </c>
      <c r="AC256" s="102">
        <f t="shared" si="140"/>
        <v>-7.7569999994011596E-3</v>
      </c>
      <c r="AD256" s="102">
        <f t="shared" si="141"/>
        <v>1.7038178543317652E-2</v>
      </c>
      <c r="AE256" s="102">
        <f t="shared" si="142"/>
        <v>2.9029952807397003E-5</v>
      </c>
      <c r="AF256" s="7">
        <f t="shared" si="143"/>
        <v>-7.7569999994011596E-3</v>
      </c>
      <c r="AG256" s="103"/>
      <c r="AH256" s="7">
        <f t="shared" si="144"/>
        <v>-4.4453518255584612E-3</v>
      </c>
      <c r="AI256" s="7">
        <f t="shared" si="145"/>
        <v>1.4222131330706169</v>
      </c>
      <c r="AJ256" s="7">
        <f t="shared" si="146"/>
        <v>-9.032385543995726E-2</v>
      </c>
      <c r="AK256" s="7">
        <f t="shared" si="147"/>
        <v>-7.6974808731138489E-2</v>
      </c>
      <c r="AL256" s="7">
        <f t="shared" si="148"/>
        <v>2.9612605191644588</v>
      </c>
      <c r="AM256" s="7">
        <f t="shared" si="149"/>
        <v>11.060575088553987</v>
      </c>
      <c r="AN256" s="102">
        <f t="shared" si="160"/>
        <v>9.3106241469610378</v>
      </c>
      <c r="AO256" s="102">
        <f t="shared" si="160"/>
        <v>9.310793549775827</v>
      </c>
      <c r="AP256" s="102">
        <f t="shared" si="160"/>
        <v>9.3111908385161453</v>
      </c>
      <c r="AQ256" s="102">
        <f t="shared" si="160"/>
        <v>9.3121225018902241</v>
      </c>
      <c r="AR256" s="102">
        <f t="shared" si="160"/>
        <v>9.3143069187587297</v>
      </c>
      <c r="AS256" s="102">
        <f t="shared" si="160"/>
        <v>9.3194265379376624</v>
      </c>
      <c r="AT256" s="102">
        <f t="shared" si="160"/>
        <v>9.3314147809888759</v>
      </c>
      <c r="AU256" s="102">
        <f t="shared" si="151"/>
        <v>9.3594372630001388</v>
      </c>
      <c r="AV256" s="102"/>
    </row>
    <row r="257" spans="1:48" ht="12.95" customHeight="1">
      <c r="A257" s="52" t="s">
        <v>96</v>
      </c>
      <c r="B257"/>
      <c r="C257" s="80">
        <v>46003.462</v>
      </c>
      <c r="D257" s="80"/>
      <c r="E257" s="1">
        <f t="shared" si="134"/>
        <v>7375.9661674292493</v>
      </c>
      <c r="F257" s="1">
        <f t="shared" si="159"/>
        <v>7376</v>
      </c>
      <c r="G257" s="1">
        <f t="shared" si="135"/>
        <v>-2.3536000000603963E-2</v>
      </c>
      <c r="I257" s="1">
        <f>G257</f>
        <v>-2.3536000000603963E-2</v>
      </c>
      <c r="N257" s="2"/>
      <c r="O257" s="2"/>
      <c r="P257" s="2"/>
      <c r="Q257" s="5">
        <f t="shared" si="152"/>
        <v>30984.962</v>
      </c>
      <c r="R257" s="1">
        <f t="shared" si="155"/>
        <v>5.5394329602842973E-4</v>
      </c>
      <c r="S257" s="100">
        <f>S$15</f>
        <v>0.1</v>
      </c>
      <c r="T257" s="1">
        <f t="shared" si="136"/>
        <v>5.5394329602842976E-5</v>
      </c>
      <c r="U257" s="5"/>
      <c r="W257" s="1">
        <f>AB257</f>
        <v>-1.8894079677853205E-2</v>
      </c>
      <c r="Z257" s="7">
        <f t="shared" si="137"/>
        <v>7376</v>
      </c>
      <c r="AA257" s="102">
        <f t="shared" si="138"/>
        <v>-2.4948688729356135E-2</v>
      </c>
      <c r="AB257" s="102">
        <f t="shared" si="139"/>
        <v>-1.8894079677853205E-2</v>
      </c>
      <c r="AC257" s="102">
        <f t="shared" si="140"/>
        <v>-2.3536000000603963E-2</v>
      </c>
      <c r="AD257" s="102">
        <f t="shared" si="141"/>
        <v>1.4126887287521719E-3</v>
      </c>
      <c r="AE257" s="102">
        <f t="shared" si="142"/>
        <v>1.9956894443434276E-7</v>
      </c>
      <c r="AF257" s="7">
        <f t="shared" si="143"/>
        <v>-2.3536000000603963E-2</v>
      </c>
      <c r="AG257" s="103"/>
      <c r="AH257" s="7">
        <f t="shared" si="144"/>
        <v>-4.6419203227507566E-3</v>
      </c>
      <c r="AI257" s="7">
        <f t="shared" si="145"/>
        <v>1.4231762569147137</v>
      </c>
      <c r="AJ257" s="7">
        <f t="shared" si="146"/>
        <v>-0.10323706294031972</v>
      </c>
      <c r="AK257" s="7">
        <f t="shared" si="147"/>
        <v>-7.1490604278843684E-2</v>
      </c>
      <c r="AL257" s="7">
        <f t="shared" si="148"/>
        <v>2.9742347239211595</v>
      </c>
      <c r="AM257" s="7">
        <f t="shared" si="149"/>
        <v>11.922528622326555</v>
      </c>
      <c r="AN257" s="102">
        <f t="shared" si="160"/>
        <v>9.3188610130774396</v>
      </c>
      <c r="AO257" s="102">
        <f t="shared" si="160"/>
        <v>9.3190189008148838</v>
      </c>
      <c r="AP257" s="102">
        <f t="shared" si="160"/>
        <v>9.3193888493456836</v>
      </c>
      <c r="AQ257" s="102">
        <f t="shared" si="160"/>
        <v>9.3202556232941873</v>
      </c>
      <c r="AR257" s="102">
        <f t="shared" si="160"/>
        <v>9.3222861309879494</v>
      </c>
      <c r="AS257" s="102">
        <f t="shared" si="160"/>
        <v>9.3270411606326782</v>
      </c>
      <c r="AT257" s="102">
        <f t="shared" si="160"/>
        <v>9.3381679803389872</v>
      </c>
      <c r="AU257" s="102">
        <f t="shared" si="151"/>
        <v>9.3641653302531562</v>
      </c>
      <c r="AV257" s="102"/>
    </row>
    <row r="258" spans="1:48" ht="12.95" customHeight="1">
      <c r="A258" s="52" t="s">
        <v>129</v>
      </c>
      <c r="B258"/>
      <c r="C258" s="80">
        <v>46016.67</v>
      </c>
      <c r="D258" s="80"/>
      <c r="E258" s="1">
        <f t="shared" si="134"/>
        <v>7394.9524265410846</v>
      </c>
      <c r="F258" s="1">
        <v>7395</v>
      </c>
      <c r="G258" s="1">
        <f t="shared" si="135"/>
        <v>-3.3095000006142072E-2</v>
      </c>
      <c r="I258" s="1">
        <f>G258</f>
        <v>-3.3095000006142072E-2</v>
      </c>
      <c r="N258" s="2"/>
      <c r="O258" s="2"/>
      <c r="P258" s="2"/>
      <c r="Q258" s="5">
        <f t="shared" si="152"/>
        <v>30998.17</v>
      </c>
      <c r="R258" s="1">
        <f t="shared" si="155"/>
        <v>1.0952790254065438E-3</v>
      </c>
      <c r="S258" s="100">
        <f>S$15</f>
        <v>0.1</v>
      </c>
      <c r="T258" s="1">
        <f t="shared" si="136"/>
        <v>1.0952790254065439E-4</v>
      </c>
      <c r="U258" s="5"/>
      <c r="W258" s="1">
        <f>AB258</f>
        <v>-2.8357383097533578E-2</v>
      </c>
      <c r="Z258" s="7">
        <f t="shared" si="137"/>
        <v>7395</v>
      </c>
      <c r="AA258" s="102">
        <f t="shared" si="138"/>
        <v>-2.5023373947714572E-2</v>
      </c>
      <c r="AB258" s="102">
        <f t="shared" si="139"/>
        <v>-2.8357383097533578E-2</v>
      </c>
      <c r="AC258" s="102">
        <f t="shared" si="140"/>
        <v>-3.3095000006142072E-2</v>
      </c>
      <c r="AD258" s="102">
        <f t="shared" si="141"/>
        <v>-8.0716260584275008E-3</v>
      </c>
      <c r="AE258" s="102">
        <f t="shared" si="142"/>
        <v>6.5151147227085875E-6</v>
      </c>
      <c r="AF258" s="7">
        <f t="shared" si="143"/>
        <v>-3.3095000006142072E-2</v>
      </c>
      <c r="AG258" s="103"/>
      <c r="AH258" s="7">
        <f t="shared" si="144"/>
        <v>-4.737616908608494E-3</v>
      </c>
      <c r="AI258" s="7">
        <f t="shared" si="145"/>
        <v>1.4236200976987345</v>
      </c>
      <c r="AJ258" s="7">
        <f t="shared" si="146"/>
        <v>-0.10952804391242638</v>
      </c>
      <c r="AK258" s="7">
        <f t="shared" si="147"/>
        <v>-6.8811799440332624E-2</v>
      </c>
      <c r="AL258" s="7">
        <f t="shared" si="148"/>
        <v>2.9805616191373536</v>
      </c>
      <c r="AM258" s="7">
        <f t="shared" si="149"/>
        <v>12.393116056577204</v>
      </c>
      <c r="AN258" s="102">
        <f t="shared" si="160"/>
        <v>9.3228757636986312</v>
      </c>
      <c r="AO258" s="102">
        <f t="shared" si="160"/>
        <v>9.3230279812377077</v>
      </c>
      <c r="AP258" s="102">
        <f t="shared" si="160"/>
        <v>9.3233844955129541</v>
      </c>
      <c r="AQ258" s="102">
        <f t="shared" si="160"/>
        <v>9.3242194501296627</v>
      </c>
      <c r="AR258" s="102">
        <f t="shared" si="160"/>
        <v>9.3261746353824257</v>
      </c>
      <c r="AS258" s="102">
        <f t="shared" si="160"/>
        <v>9.3307515613410015</v>
      </c>
      <c r="AT258" s="102">
        <f t="shared" si="160"/>
        <v>9.3414582138710323</v>
      </c>
      <c r="AU258" s="102">
        <f t="shared" si="151"/>
        <v>9.3664687476328297</v>
      </c>
    </row>
    <row r="259" spans="1:48" ht="12.95" customHeight="1">
      <c r="A259" s="52" t="s">
        <v>44</v>
      </c>
      <c r="B259"/>
      <c r="C259" s="81">
        <v>46025.71</v>
      </c>
      <c r="D259" s="80"/>
      <c r="E259" s="1">
        <f t="shared" si="134"/>
        <v>7407.9472616691155</v>
      </c>
      <c r="F259" s="1">
        <f>ROUND(2*E259,0)/2</f>
        <v>7408</v>
      </c>
      <c r="G259" s="1">
        <f t="shared" si="135"/>
        <v>-3.6688000000140164E-2</v>
      </c>
      <c r="J259" s="1">
        <f>G259</f>
        <v>-3.6688000000140164E-2</v>
      </c>
      <c r="N259" s="2"/>
      <c r="O259" s="2"/>
      <c r="P259" s="2"/>
      <c r="Q259" s="5">
        <f t="shared" si="152"/>
        <v>31007.21</v>
      </c>
      <c r="R259" s="1">
        <f t="shared" si="155"/>
        <v>1.3460093440102847E-3</v>
      </c>
      <c r="S259" s="100">
        <f>S$16</f>
        <v>1</v>
      </c>
      <c r="T259" s="1">
        <f t="shared" si="136"/>
        <v>1.3460093440102847E-3</v>
      </c>
      <c r="U259" s="5"/>
      <c r="X259" s="1">
        <f>AB259</f>
        <v>-3.1884933922355821E-2</v>
      </c>
      <c r="Z259" s="7">
        <f t="shared" si="137"/>
        <v>7408</v>
      </c>
      <c r="AA259" s="102">
        <f t="shared" si="138"/>
        <v>-2.5074433991934243E-2</v>
      </c>
      <c r="AB259" s="102">
        <f t="shared" si="139"/>
        <v>-3.1884933922355821E-2</v>
      </c>
      <c r="AC259" s="102">
        <f t="shared" si="140"/>
        <v>-3.6688000000140164E-2</v>
      </c>
      <c r="AD259" s="102">
        <f t="shared" si="141"/>
        <v>-1.1613566008205921E-2</v>
      </c>
      <c r="AE259" s="102">
        <f t="shared" si="142"/>
        <v>1.34874915426956E-4</v>
      </c>
      <c r="AF259" s="7">
        <f t="shared" si="143"/>
        <v>-3.6688000000140164E-2</v>
      </c>
      <c r="AG259" s="103"/>
      <c r="AH259" s="7">
        <f t="shared" si="144"/>
        <v>-4.8030660777843414E-3</v>
      </c>
      <c r="AI259" s="7">
        <f t="shared" si="145"/>
        <v>1.4239141568672995</v>
      </c>
      <c r="AJ259" s="7">
        <f t="shared" si="146"/>
        <v>-0.11383208356909925</v>
      </c>
      <c r="AK259" s="7">
        <f t="shared" si="147"/>
        <v>-6.6976402739984897E-2</v>
      </c>
      <c r="AL259" s="7">
        <f t="shared" si="148"/>
        <v>2.984892756955825</v>
      </c>
      <c r="AM259" s="7">
        <f t="shared" si="149"/>
        <v>12.737122938751511</v>
      </c>
      <c r="AN259" s="102">
        <f t="shared" si="160"/>
        <v>9.3256233896283653</v>
      </c>
      <c r="AO259" s="102">
        <f t="shared" si="160"/>
        <v>9.3257717057611789</v>
      </c>
      <c r="AP259" s="102">
        <f t="shared" si="160"/>
        <v>9.3261189867599352</v>
      </c>
      <c r="AQ259" s="102">
        <f t="shared" si="160"/>
        <v>9.3269320957246435</v>
      </c>
      <c r="AR259" s="102">
        <f t="shared" si="160"/>
        <v>9.3288356216123898</v>
      </c>
      <c r="AS259" s="102">
        <f t="shared" si="160"/>
        <v>9.333290513113548</v>
      </c>
      <c r="AT259" s="102">
        <f t="shared" si="160"/>
        <v>9.3437095030634953</v>
      </c>
      <c r="AU259" s="102">
        <f t="shared" si="151"/>
        <v>9.3680447700505027</v>
      </c>
      <c r="AV259" s="102"/>
    </row>
    <row r="260" spans="1:48" ht="12.95" customHeight="1">
      <c r="A260" s="52" t="s">
        <v>89</v>
      </c>
      <c r="B260"/>
      <c r="C260" s="80">
        <v>46025.720999999998</v>
      </c>
      <c r="D260" s="80"/>
      <c r="E260" s="1">
        <f t="shared" si="134"/>
        <v>7407.9630739684944</v>
      </c>
      <c r="F260" s="1">
        <f>ROUND(2*E260,0)/2</f>
        <v>7408</v>
      </c>
      <c r="G260" s="1">
        <f t="shared" si="135"/>
        <v>-2.5688000001537148E-2</v>
      </c>
      <c r="J260" s="1">
        <f>G260</f>
        <v>-2.5688000001537148E-2</v>
      </c>
      <c r="N260" s="2"/>
      <c r="O260" s="2"/>
      <c r="P260" s="2"/>
      <c r="Q260" s="5">
        <f t="shared" si="152"/>
        <v>31007.220999999998</v>
      </c>
      <c r="R260" s="1">
        <f t="shared" si="155"/>
        <v>6.5987334407897251E-4</v>
      </c>
      <c r="S260" s="100">
        <f>S$16</f>
        <v>1</v>
      </c>
      <c r="T260" s="1">
        <f t="shared" si="136"/>
        <v>6.5987334407897251E-4</v>
      </c>
      <c r="U260" s="5"/>
      <c r="X260" s="1">
        <f>AB260</f>
        <v>-2.0884933923752805E-2</v>
      </c>
      <c r="Z260" s="7">
        <f t="shared" si="137"/>
        <v>7408</v>
      </c>
      <c r="AA260" s="102">
        <f t="shared" si="138"/>
        <v>-2.5074433991934243E-2</v>
      </c>
      <c r="AB260" s="102">
        <f t="shared" si="139"/>
        <v>-2.0884933923752805E-2</v>
      </c>
      <c r="AC260" s="102">
        <f t="shared" si="140"/>
        <v>-2.5688000001537148E-2</v>
      </c>
      <c r="AD260" s="102">
        <f t="shared" si="141"/>
        <v>-6.1356600960290469E-4</v>
      </c>
      <c r="AE260" s="102">
        <f t="shared" si="142"/>
        <v>3.7646324814003175E-7</v>
      </c>
      <c r="AF260" s="7">
        <f t="shared" si="143"/>
        <v>-2.5688000001537148E-2</v>
      </c>
      <c r="AG260" s="103"/>
      <c r="AH260" s="7">
        <f t="shared" si="144"/>
        <v>-4.8030660777843414E-3</v>
      </c>
      <c r="AI260" s="7">
        <f t="shared" si="145"/>
        <v>1.4239141568672995</v>
      </c>
      <c r="AJ260" s="7">
        <f t="shared" si="146"/>
        <v>-0.11383208356909925</v>
      </c>
      <c r="AK260" s="7">
        <f t="shared" si="147"/>
        <v>-6.6976402739984897E-2</v>
      </c>
      <c r="AL260" s="7">
        <f t="shared" si="148"/>
        <v>2.984892756955825</v>
      </c>
      <c r="AM260" s="7">
        <f t="shared" si="149"/>
        <v>12.737122938751511</v>
      </c>
      <c r="AN260" s="102">
        <f t="shared" si="160"/>
        <v>9.3256233896283653</v>
      </c>
      <c r="AO260" s="102">
        <f t="shared" si="160"/>
        <v>9.3257717057611789</v>
      </c>
      <c r="AP260" s="102">
        <f t="shared" si="160"/>
        <v>9.3261189867599352</v>
      </c>
      <c r="AQ260" s="102">
        <f t="shared" si="160"/>
        <v>9.3269320957246435</v>
      </c>
      <c r="AR260" s="102">
        <f t="shared" si="160"/>
        <v>9.3288356216123898</v>
      </c>
      <c r="AS260" s="102">
        <f t="shared" si="160"/>
        <v>9.333290513113548</v>
      </c>
      <c r="AT260" s="102">
        <f t="shared" si="160"/>
        <v>9.3437095030634953</v>
      </c>
      <c r="AU260" s="102">
        <f t="shared" si="151"/>
        <v>9.3680447700505027</v>
      </c>
      <c r="AV260" s="102"/>
    </row>
    <row r="261" spans="1:48" ht="12.95" customHeight="1">
      <c r="A261" s="76" t="s">
        <v>853</v>
      </c>
      <c r="B261" s="76" t="s">
        <v>127</v>
      </c>
      <c r="C261" s="81">
        <v>46047.298000000003</v>
      </c>
      <c r="D261" s="81" t="s">
        <v>149</v>
      </c>
      <c r="E261" s="32">
        <f t="shared" si="134"/>
        <v>7438.9796179461</v>
      </c>
      <c r="F261" s="1">
        <f>ROUND(2*E261,0)/2</f>
        <v>7439</v>
      </c>
      <c r="G261" s="1">
        <f t="shared" si="135"/>
        <v>-1.4178999997966457E-2</v>
      </c>
      <c r="H261" s="1">
        <f>G261</f>
        <v>-1.4178999997966457E-2</v>
      </c>
      <c r="N261" s="2"/>
      <c r="O261" s="2"/>
      <c r="P261" s="2"/>
      <c r="Q261" s="5">
        <f t="shared" si="152"/>
        <v>31028.798000000003</v>
      </c>
      <c r="R261" s="1">
        <f>+(P261-I261)^2</f>
        <v>0</v>
      </c>
      <c r="S261" s="100">
        <f>S$14</f>
        <v>0.2</v>
      </c>
      <c r="T261" s="1">
        <f t="shared" si="136"/>
        <v>0</v>
      </c>
      <c r="U261" s="5"/>
      <c r="V261" s="1">
        <f>AB261</f>
        <v>-9.219958454631267E-3</v>
      </c>
      <c r="Z261" s="7">
        <f t="shared" si="137"/>
        <v>7439</v>
      </c>
      <c r="AA261" s="102">
        <f t="shared" si="138"/>
        <v>-2.5196054545916179E-2</v>
      </c>
      <c r="AB261" s="102">
        <f t="shared" si="139"/>
        <v>-9.219958454631267E-3</v>
      </c>
      <c r="AC261" s="102">
        <f t="shared" si="140"/>
        <v>-1.4178999997966457E-2</v>
      </c>
      <c r="AD261" s="102">
        <f t="shared" si="141"/>
        <v>1.1017054547949722E-2</v>
      </c>
      <c r="AE261" s="102">
        <f t="shared" si="142"/>
        <v>2.4275098182499932E-5</v>
      </c>
      <c r="AF261" s="7">
        <f t="shared" si="143"/>
        <v>-1.4178999997966457E-2</v>
      </c>
      <c r="AG261" s="103"/>
      <c r="AH261" s="7">
        <f t="shared" si="144"/>
        <v>-4.9590415433351893E-3</v>
      </c>
      <c r="AI261" s="7">
        <f t="shared" si="145"/>
        <v>1.4245837086377091</v>
      </c>
      <c r="AJ261" s="7">
        <f t="shared" si="146"/>
        <v>-0.12409368171296122</v>
      </c>
      <c r="AK261" s="7">
        <f t="shared" si="147"/>
        <v>-6.2591734885293765E-2</v>
      </c>
      <c r="AL261" s="7">
        <f t="shared" si="148"/>
        <v>2.9952277949201562</v>
      </c>
      <c r="AM261" s="7">
        <f t="shared" si="149"/>
        <v>13.640079301676705</v>
      </c>
      <c r="AN261" s="102">
        <f t="shared" ref="AN261:AT276" si="164">$AU261+$AB$7*SIN(AO261)</f>
        <v>9.3321775912175173</v>
      </c>
      <c r="AO261" s="102">
        <f t="shared" si="164"/>
        <v>9.3323165353710458</v>
      </c>
      <c r="AP261" s="102">
        <f t="shared" si="164"/>
        <v>9.3326416682587752</v>
      </c>
      <c r="AQ261" s="102">
        <f t="shared" si="164"/>
        <v>9.3334024494588537</v>
      </c>
      <c r="AR261" s="102">
        <f t="shared" si="164"/>
        <v>9.335182401404392</v>
      </c>
      <c r="AS261" s="102">
        <f t="shared" si="164"/>
        <v>9.3393457413627736</v>
      </c>
      <c r="AT261" s="102">
        <f t="shared" si="164"/>
        <v>9.3490782027090074</v>
      </c>
      <c r="AU261" s="102">
        <f t="shared" si="151"/>
        <v>9.3718029773541822</v>
      </c>
    </row>
    <row r="262" spans="1:48" ht="12.95" customHeight="1">
      <c r="A262" s="76" t="s">
        <v>853</v>
      </c>
      <c r="B262" s="76" t="s">
        <v>127</v>
      </c>
      <c r="C262" s="81">
        <v>46047.302000000003</v>
      </c>
      <c r="D262" s="81" t="s">
        <v>149</v>
      </c>
      <c r="E262" s="32">
        <f t="shared" si="134"/>
        <v>7438.9853678731488</v>
      </c>
      <c r="F262" s="1">
        <f>ROUND(2*E262,0)/2</f>
        <v>7439</v>
      </c>
      <c r="G262" s="1">
        <f t="shared" si="135"/>
        <v>-1.017899999715155E-2</v>
      </c>
      <c r="H262" s="1">
        <f>G262</f>
        <v>-1.017899999715155E-2</v>
      </c>
      <c r="N262" s="2"/>
      <c r="O262" s="2"/>
      <c r="P262" s="2"/>
      <c r="Q262" s="5">
        <f t="shared" si="152"/>
        <v>31028.802000000003</v>
      </c>
      <c r="R262" s="1">
        <f>+(P262-I262)^2</f>
        <v>0</v>
      </c>
      <c r="S262" s="100">
        <f>S$14</f>
        <v>0.2</v>
      </c>
      <c r="T262" s="1">
        <f t="shared" si="136"/>
        <v>0</v>
      </c>
      <c r="U262" s="5"/>
      <c r="V262" s="1">
        <f>AB262</f>
        <v>-5.2199584538163606E-3</v>
      </c>
      <c r="Z262" s="7">
        <f t="shared" si="137"/>
        <v>7439</v>
      </c>
      <c r="AA262" s="102">
        <f t="shared" si="138"/>
        <v>-2.5196054545916179E-2</v>
      </c>
      <c r="AB262" s="102">
        <f t="shared" si="139"/>
        <v>-5.2199584538163606E-3</v>
      </c>
      <c r="AC262" s="102">
        <f t="shared" si="140"/>
        <v>-1.017899999715155E-2</v>
      </c>
      <c r="AD262" s="102">
        <f t="shared" si="141"/>
        <v>1.5017054548764629E-2</v>
      </c>
      <c r="AE262" s="102">
        <f t="shared" si="142"/>
        <v>4.5102385464114494E-5</v>
      </c>
      <c r="AF262" s="7">
        <f t="shared" si="143"/>
        <v>-1.017899999715155E-2</v>
      </c>
      <c r="AG262" s="103"/>
      <c r="AH262" s="7">
        <f t="shared" si="144"/>
        <v>-4.9590415433351893E-3</v>
      </c>
      <c r="AI262" s="7">
        <f t="shared" si="145"/>
        <v>1.4245837086377091</v>
      </c>
      <c r="AJ262" s="7">
        <f t="shared" si="146"/>
        <v>-0.12409368171296122</v>
      </c>
      <c r="AK262" s="7">
        <f t="shared" si="147"/>
        <v>-6.2591734885293765E-2</v>
      </c>
      <c r="AL262" s="7">
        <f t="shared" si="148"/>
        <v>2.9952277949201562</v>
      </c>
      <c r="AM262" s="7">
        <f t="shared" si="149"/>
        <v>13.640079301676705</v>
      </c>
      <c r="AN262" s="102">
        <f t="shared" si="164"/>
        <v>9.3321775912175173</v>
      </c>
      <c r="AO262" s="102">
        <f t="shared" si="164"/>
        <v>9.3323165353710458</v>
      </c>
      <c r="AP262" s="102">
        <f t="shared" si="164"/>
        <v>9.3326416682587752</v>
      </c>
      <c r="AQ262" s="102">
        <f t="shared" si="164"/>
        <v>9.3334024494588537</v>
      </c>
      <c r="AR262" s="102">
        <f t="shared" si="164"/>
        <v>9.335182401404392</v>
      </c>
      <c r="AS262" s="102">
        <f t="shared" si="164"/>
        <v>9.3393457413627736</v>
      </c>
      <c r="AT262" s="102">
        <f t="shared" si="164"/>
        <v>9.3490782027090074</v>
      </c>
      <c r="AU262" s="102">
        <f t="shared" si="151"/>
        <v>9.3718029773541822</v>
      </c>
      <c r="AV262" s="102"/>
    </row>
    <row r="263" spans="1:48" ht="12.95" customHeight="1">
      <c r="A263" s="52" t="s">
        <v>129</v>
      </c>
      <c r="B263"/>
      <c r="C263" s="80">
        <v>46048.690999999999</v>
      </c>
      <c r="D263" s="80"/>
      <c r="E263" s="1">
        <f t="shared" si="134"/>
        <v>7440.9820300404917</v>
      </c>
      <c r="F263" s="1">
        <v>7441</v>
      </c>
      <c r="G263" s="1">
        <f t="shared" si="135"/>
        <v>-1.250100000470411E-2</v>
      </c>
      <c r="I263" s="1">
        <f t="shared" ref="I263:I274" si="165">G263</f>
        <v>-1.250100000470411E-2</v>
      </c>
      <c r="N263" s="2"/>
      <c r="O263" s="2"/>
      <c r="P263" s="2"/>
      <c r="Q263" s="5">
        <f t="shared" si="152"/>
        <v>31030.190999999999</v>
      </c>
      <c r="R263" s="1">
        <f t="shared" ref="R263:R294" si="166">+(P263-G263)^2</f>
        <v>1.5627500111761218E-4</v>
      </c>
      <c r="S263" s="100">
        <f t="shared" ref="S263:S274" si="167">S$15</f>
        <v>0.1</v>
      </c>
      <c r="T263" s="1">
        <f t="shared" si="136"/>
        <v>1.5627500111761219E-5</v>
      </c>
      <c r="U263" s="5"/>
      <c r="W263" s="1">
        <f t="shared" ref="W263:W274" si="168">AB263</f>
        <v>-7.5319003551161685E-3</v>
      </c>
      <c r="Z263" s="7">
        <f t="shared" si="137"/>
        <v>7441</v>
      </c>
      <c r="AA263" s="102">
        <f t="shared" si="138"/>
        <v>-2.5203894155479294E-2</v>
      </c>
      <c r="AB263" s="102">
        <f t="shared" si="139"/>
        <v>-7.5319003551161685E-3</v>
      </c>
      <c r="AC263" s="102">
        <f t="shared" si="140"/>
        <v>-1.250100000470411E-2</v>
      </c>
      <c r="AD263" s="102">
        <f t="shared" si="141"/>
        <v>1.2702894150775183E-2</v>
      </c>
      <c r="AE263" s="102">
        <f t="shared" si="142"/>
        <v>1.6136351980579837E-5</v>
      </c>
      <c r="AF263" s="7">
        <f t="shared" si="143"/>
        <v>-1.250100000470411E-2</v>
      </c>
      <c r="AG263" s="103"/>
      <c r="AH263" s="7">
        <f t="shared" si="144"/>
        <v>-4.9690996495879419E-3</v>
      </c>
      <c r="AI263" s="7">
        <f t="shared" si="145"/>
        <v>1.424625369209475</v>
      </c>
      <c r="AJ263" s="7">
        <f t="shared" si="146"/>
        <v>-0.12475559934908836</v>
      </c>
      <c r="AK263" s="7">
        <f t="shared" si="147"/>
        <v>-6.230848048395117E-2</v>
      </c>
      <c r="AL263" s="7">
        <f t="shared" si="148"/>
        <v>2.9958948965756309</v>
      </c>
      <c r="AM263" s="7">
        <f t="shared" si="149"/>
        <v>13.702755730925082</v>
      </c>
      <c r="AN263" s="102">
        <f t="shared" si="164"/>
        <v>9.332600544553534</v>
      </c>
      <c r="AO263" s="102">
        <f t="shared" si="164"/>
        <v>9.3327388808440155</v>
      </c>
      <c r="AP263" s="102">
        <f t="shared" si="164"/>
        <v>9.3330625787125143</v>
      </c>
      <c r="AQ263" s="102">
        <f t="shared" si="164"/>
        <v>9.3338199729496356</v>
      </c>
      <c r="AR263" s="102">
        <f t="shared" si="164"/>
        <v>9.3355919342949232</v>
      </c>
      <c r="AS263" s="102">
        <f t="shared" si="164"/>
        <v>9.3397364389046871</v>
      </c>
      <c r="AT263" s="102">
        <f t="shared" si="164"/>
        <v>9.3494245816934338</v>
      </c>
      <c r="AU263" s="102">
        <f t="shared" si="151"/>
        <v>9.3720454423415163</v>
      </c>
      <c r="AV263" s="102"/>
    </row>
    <row r="264" spans="1:48" ht="12.95" customHeight="1">
      <c r="A264" s="52" t="s">
        <v>129</v>
      </c>
      <c r="B264"/>
      <c r="C264" s="80">
        <v>46071.633000000002</v>
      </c>
      <c r="D264" s="80"/>
      <c r="E264" s="1">
        <f t="shared" si="134"/>
        <v>7473.9607366231558</v>
      </c>
      <c r="F264" s="1">
        <v>7474</v>
      </c>
      <c r="G264" s="1">
        <f t="shared" si="135"/>
        <v>-2.7313999999023508E-2</v>
      </c>
      <c r="I264" s="1">
        <f t="shared" si="165"/>
        <v>-2.7313999999023508E-2</v>
      </c>
      <c r="N264" s="2"/>
      <c r="O264" s="2"/>
      <c r="P264" s="2"/>
      <c r="Q264" s="5">
        <f t="shared" si="152"/>
        <v>31053.133000000002</v>
      </c>
      <c r="R264" s="1">
        <f t="shared" si="166"/>
        <v>7.4605459594665618E-4</v>
      </c>
      <c r="S264" s="100">
        <f t="shared" si="167"/>
        <v>0.1</v>
      </c>
      <c r="T264" s="1">
        <f t="shared" si="136"/>
        <v>7.4605459594665624E-5</v>
      </c>
      <c r="U264" s="5"/>
      <c r="W264" s="1">
        <f t="shared" si="168"/>
        <v>-2.2179031085795036E-2</v>
      </c>
      <c r="Z264" s="7">
        <f t="shared" si="137"/>
        <v>7474</v>
      </c>
      <c r="AA264" s="102">
        <f t="shared" si="138"/>
        <v>-2.5333122335056454E-2</v>
      </c>
      <c r="AB264" s="102">
        <f t="shared" si="139"/>
        <v>-2.2179031085795036E-2</v>
      </c>
      <c r="AC264" s="102">
        <f t="shared" si="140"/>
        <v>-2.7313999999023508E-2</v>
      </c>
      <c r="AD264" s="102">
        <f t="shared" si="141"/>
        <v>-1.9808776639670539E-3</v>
      </c>
      <c r="AE264" s="102">
        <f t="shared" si="142"/>
        <v>3.9238763196035729E-7</v>
      </c>
      <c r="AF264" s="7">
        <f t="shared" si="143"/>
        <v>-2.7313999999023508E-2</v>
      </c>
      <c r="AG264" s="103"/>
      <c r="AH264" s="7">
        <f t="shared" si="144"/>
        <v>-5.134968913228473E-3</v>
      </c>
      <c r="AI264" s="7">
        <f t="shared" si="145"/>
        <v>1.4252857848355907</v>
      </c>
      <c r="AJ264" s="7">
        <f t="shared" si="146"/>
        <v>-0.13567437050992184</v>
      </c>
      <c r="AK264" s="7">
        <f t="shared" si="147"/>
        <v>-5.762857046012565E-2</v>
      </c>
      <c r="AL264" s="7">
        <f t="shared" si="148"/>
        <v>3.0069074893725554</v>
      </c>
      <c r="AM264" s="7">
        <f t="shared" si="149"/>
        <v>14.826991140688266</v>
      </c>
      <c r="AN264" s="102">
        <f t="shared" si="164"/>
        <v>9.3395809672066186</v>
      </c>
      <c r="AO264" s="102">
        <f t="shared" si="164"/>
        <v>9.3397092199940897</v>
      </c>
      <c r="AP264" s="102">
        <f t="shared" si="164"/>
        <v>9.3400091381017347</v>
      </c>
      <c r="AQ264" s="102">
        <f t="shared" si="164"/>
        <v>9.3407104643869392</v>
      </c>
      <c r="AR264" s="102">
        <f t="shared" si="164"/>
        <v>9.3423502794316935</v>
      </c>
      <c r="AS264" s="102">
        <f t="shared" si="164"/>
        <v>9.3461835749810493</v>
      </c>
      <c r="AT264" s="102">
        <f t="shared" si="164"/>
        <v>9.3551400223783308</v>
      </c>
      <c r="AU264" s="102">
        <f t="shared" si="151"/>
        <v>9.3760461146325298</v>
      </c>
      <c r="AV264" s="102"/>
    </row>
    <row r="265" spans="1:48" ht="12.95" customHeight="1">
      <c r="A265" s="52" t="s">
        <v>129</v>
      </c>
      <c r="B265"/>
      <c r="C265" s="80">
        <v>46078.59</v>
      </c>
      <c r="D265" s="80"/>
      <c r="E265" s="1">
        <f t="shared" si="134"/>
        <v>7483.961297241035</v>
      </c>
      <c r="F265" s="1">
        <v>7484</v>
      </c>
      <c r="G265" s="1">
        <f t="shared" si="135"/>
        <v>-2.6924000005237758E-2</v>
      </c>
      <c r="I265" s="1">
        <f t="shared" si="165"/>
        <v>-2.6924000005237758E-2</v>
      </c>
      <c r="N265" s="2"/>
      <c r="O265" s="2"/>
      <c r="P265" s="2"/>
      <c r="Q265" s="5">
        <f t="shared" si="152"/>
        <v>31060.089999999997</v>
      </c>
      <c r="R265" s="1">
        <f t="shared" si="166"/>
        <v>7.2490177628204279E-4</v>
      </c>
      <c r="S265" s="100">
        <f t="shared" si="167"/>
        <v>0.1</v>
      </c>
      <c r="T265" s="1">
        <f t="shared" si="136"/>
        <v>7.2490177628204279E-5</v>
      </c>
      <c r="U265" s="5"/>
      <c r="W265" s="1">
        <f t="shared" si="168"/>
        <v>-2.1738802268944764E-2</v>
      </c>
      <c r="Z265" s="7">
        <f t="shared" si="137"/>
        <v>7484</v>
      </c>
      <c r="AA265" s="102">
        <f t="shared" si="138"/>
        <v>-2.537223443815867E-2</v>
      </c>
      <c r="AB265" s="102">
        <f t="shared" si="139"/>
        <v>-2.1738802268944764E-2</v>
      </c>
      <c r="AC265" s="102">
        <f t="shared" si="140"/>
        <v>-2.6924000005237758E-2</v>
      </c>
      <c r="AD265" s="102">
        <f t="shared" si="141"/>
        <v>-1.5517655670790886E-3</v>
      </c>
      <c r="AE265" s="102">
        <f t="shared" si="142"/>
        <v>2.4079763751722859E-7</v>
      </c>
      <c r="AF265" s="7">
        <f t="shared" si="143"/>
        <v>-2.6924000005237758E-2</v>
      </c>
      <c r="AG265" s="103"/>
      <c r="AH265" s="7">
        <f t="shared" si="144"/>
        <v>-5.1851977362929926E-3</v>
      </c>
      <c r="AI265" s="7">
        <f t="shared" si="145"/>
        <v>1.425475840940936</v>
      </c>
      <c r="AJ265" s="7">
        <f t="shared" si="146"/>
        <v>-0.13898182912099341</v>
      </c>
      <c r="AK265" s="7">
        <f t="shared" si="147"/>
        <v>-5.6208181718547294E-2</v>
      </c>
      <c r="AL265" s="7">
        <f t="shared" si="148"/>
        <v>3.0102465854925891</v>
      </c>
      <c r="AM265" s="7">
        <f t="shared" si="149"/>
        <v>15.205052603332017</v>
      </c>
      <c r="AN265" s="102">
        <f t="shared" si="164"/>
        <v>9.341696855119217</v>
      </c>
      <c r="AO265" s="102">
        <f t="shared" si="164"/>
        <v>9.3418220329440409</v>
      </c>
      <c r="AP265" s="102">
        <f t="shared" si="164"/>
        <v>9.3421147083799081</v>
      </c>
      <c r="AQ265" s="102">
        <f t="shared" si="164"/>
        <v>9.3427989785351055</v>
      </c>
      <c r="AR265" s="102">
        <f t="shared" si="164"/>
        <v>9.3443986408965003</v>
      </c>
      <c r="AS265" s="102">
        <f t="shared" si="164"/>
        <v>9.3481374776627337</v>
      </c>
      <c r="AT265" s="102">
        <f t="shared" si="164"/>
        <v>9.3568720414215818</v>
      </c>
      <c r="AU265" s="102">
        <f t="shared" si="151"/>
        <v>9.3772584395692</v>
      </c>
      <c r="AV265" s="102"/>
    </row>
    <row r="266" spans="1:48" ht="12.95" customHeight="1">
      <c r="A266" s="52" t="s">
        <v>99</v>
      </c>
      <c r="B266"/>
      <c r="C266" s="80">
        <v>46090.411999999997</v>
      </c>
      <c r="D266" s="80"/>
      <c r="E266" s="1">
        <f t="shared" si="134"/>
        <v>7500.9552066308097</v>
      </c>
      <c r="F266" s="1">
        <f t="shared" ref="F266:F277" si="169">ROUND(2*E266,0)/2</f>
        <v>7501</v>
      </c>
      <c r="G266" s="1">
        <f t="shared" si="135"/>
        <v>-3.1161000006250106E-2</v>
      </c>
      <c r="I266" s="1">
        <f t="shared" si="165"/>
        <v>-3.1161000006250106E-2</v>
      </c>
      <c r="N266" s="2"/>
      <c r="O266" s="2"/>
      <c r="P266" s="2"/>
      <c r="Q266" s="5">
        <f t="shared" si="152"/>
        <v>31071.911999999997</v>
      </c>
      <c r="R266" s="1">
        <f t="shared" si="166"/>
        <v>9.7100792138951912E-4</v>
      </c>
      <c r="S266" s="100">
        <f t="shared" si="167"/>
        <v>0.1</v>
      </c>
      <c r="T266" s="1">
        <f t="shared" si="136"/>
        <v>9.7100792138951915E-5</v>
      </c>
      <c r="U266" s="5"/>
      <c r="W266" s="1">
        <f t="shared" si="168"/>
        <v>-2.5890452006641501E-2</v>
      </c>
      <c r="Z266" s="7">
        <f t="shared" si="137"/>
        <v>7501</v>
      </c>
      <c r="AA266" s="102">
        <f t="shared" si="138"/>
        <v>-2.5438672015281976E-2</v>
      </c>
      <c r="AB266" s="102">
        <f t="shared" si="139"/>
        <v>-2.5890452006641501E-2</v>
      </c>
      <c r="AC266" s="102">
        <f t="shared" si="140"/>
        <v>-3.1161000006250106E-2</v>
      </c>
      <c r="AD266" s="102">
        <f t="shared" si="141"/>
        <v>-5.7223279909681297E-3</v>
      </c>
      <c r="AE266" s="102">
        <f t="shared" si="142"/>
        <v>3.2745037636217353E-6</v>
      </c>
      <c r="AF266" s="7">
        <f t="shared" si="143"/>
        <v>-3.1161000006250106E-2</v>
      </c>
      <c r="AG266" s="103"/>
      <c r="AH266" s="7">
        <f t="shared" si="144"/>
        <v>-5.2705479996086047E-3</v>
      </c>
      <c r="AI266" s="7">
        <f t="shared" si="145"/>
        <v>1.4257881544980364</v>
      </c>
      <c r="AJ266" s="7">
        <f t="shared" si="146"/>
        <v>-0.14460289098921253</v>
      </c>
      <c r="AK266" s="7">
        <f t="shared" si="147"/>
        <v>-5.3791248411412043E-2</v>
      </c>
      <c r="AL266" s="7">
        <f t="shared" si="148"/>
        <v>3.0159250279631715</v>
      </c>
      <c r="AM266" s="7">
        <f t="shared" si="149"/>
        <v>15.894047797259805</v>
      </c>
      <c r="AN266" s="102">
        <f t="shared" si="164"/>
        <v>9.3452944827829363</v>
      </c>
      <c r="AO266" s="102">
        <f t="shared" si="164"/>
        <v>9.3454144134567532</v>
      </c>
      <c r="AP266" s="102">
        <f t="shared" si="164"/>
        <v>9.3456947390107334</v>
      </c>
      <c r="AQ266" s="102">
        <f t="shared" si="164"/>
        <v>9.3463499467682531</v>
      </c>
      <c r="AR266" s="102">
        <f t="shared" si="164"/>
        <v>9.3478812394187436</v>
      </c>
      <c r="AS266" s="102">
        <f t="shared" si="164"/>
        <v>9.3514593407947846</v>
      </c>
      <c r="AT266" s="102">
        <f t="shared" si="164"/>
        <v>9.3598165421500799</v>
      </c>
      <c r="AU266" s="102">
        <f t="shared" si="151"/>
        <v>9.3793193919615412</v>
      </c>
    </row>
    <row r="267" spans="1:48" ht="12.95" customHeight="1">
      <c r="A267" s="52" t="s">
        <v>94</v>
      </c>
      <c r="B267"/>
      <c r="C267" s="80">
        <v>46268.500999999997</v>
      </c>
      <c r="D267" s="80"/>
      <c r="E267" s="1">
        <f t="shared" si="134"/>
        <v>7756.9548961347491</v>
      </c>
      <c r="F267" s="1">
        <f t="shared" si="169"/>
        <v>7757</v>
      </c>
      <c r="G267" s="1">
        <f t="shared" si="135"/>
        <v>-3.1377000006614253E-2</v>
      </c>
      <c r="I267" s="1">
        <f t="shared" si="165"/>
        <v>-3.1377000006614253E-2</v>
      </c>
      <c r="N267" s="2"/>
      <c r="O267" s="2"/>
      <c r="P267" s="2"/>
      <c r="Q267" s="5">
        <f t="shared" si="152"/>
        <v>31250.000999999997</v>
      </c>
      <c r="R267" s="1">
        <f t="shared" si="166"/>
        <v>9.8451612941507084E-4</v>
      </c>
      <c r="S267" s="100">
        <f t="shared" si="167"/>
        <v>0.1</v>
      </c>
      <c r="T267" s="1">
        <f t="shared" si="136"/>
        <v>9.845161294150709E-5</v>
      </c>
      <c r="U267" s="5"/>
      <c r="W267" s="1">
        <f t="shared" si="168"/>
        <v>-2.4828375384578369E-2</v>
      </c>
      <c r="Z267" s="7">
        <f t="shared" si="137"/>
        <v>7757</v>
      </c>
      <c r="AA267" s="102">
        <f t="shared" si="138"/>
        <v>-2.6429774242206723E-2</v>
      </c>
      <c r="AB267" s="102">
        <f t="shared" si="139"/>
        <v>-2.4828375384578369E-2</v>
      </c>
      <c r="AC267" s="102">
        <f t="shared" si="140"/>
        <v>-3.1377000006614253E-2</v>
      </c>
      <c r="AD267" s="102">
        <f t="shared" si="141"/>
        <v>-4.9472257644075299E-3</v>
      </c>
      <c r="AE267" s="102">
        <f t="shared" si="142"/>
        <v>2.4475042764017669E-6</v>
      </c>
      <c r="AF267" s="7">
        <f t="shared" si="143"/>
        <v>-3.1377000006614253E-2</v>
      </c>
      <c r="AG267" s="103"/>
      <c r="AH267" s="7">
        <f t="shared" si="144"/>
        <v>-6.5486246220358849E-3</v>
      </c>
      <c r="AI267" s="7">
        <f t="shared" si="145"/>
        <v>1.4288304672730461</v>
      </c>
      <c r="AJ267" s="7">
        <f t="shared" si="146"/>
        <v>-0.2288066305554261</v>
      </c>
      <c r="AK267" s="7">
        <f t="shared" si="147"/>
        <v>-1.7131294606152703E-2</v>
      </c>
      <c r="AL267" s="7">
        <f t="shared" si="148"/>
        <v>3.1016650101973315</v>
      </c>
      <c r="AM267" s="7">
        <f t="shared" si="149"/>
        <v>50.083954880567774</v>
      </c>
      <c r="AN267" s="102">
        <f t="shared" si="164"/>
        <v>9.3995420816178115</v>
      </c>
      <c r="AO267" s="102">
        <f t="shared" si="164"/>
        <v>9.3995806973983331</v>
      </c>
      <c r="AP267" s="102">
        <f t="shared" si="164"/>
        <v>9.3996707031580939</v>
      </c>
      <c r="AQ267" s="102">
        <f t="shared" si="164"/>
        <v>9.3998804880241522</v>
      </c>
      <c r="AR267" s="102">
        <f t="shared" si="164"/>
        <v>9.4003694490493075</v>
      </c>
      <c r="AS267" s="102">
        <f t="shared" si="164"/>
        <v>9.4015090840382101</v>
      </c>
      <c r="AT267" s="102">
        <f t="shared" si="164"/>
        <v>9.4041651480672908</v>
      </c>
      <c r="AU267" s="102">
        <f t="shared" si="151"/>
        <v>9.410354910340315</v>
      </c>
      <c r="AV267" s="102"/>
    </row>
    <row r="268" spans="1:48" ht="12.95" customHeight="1">
      <c r="A268" s="52" t="s">
        <v>94</v>
      </c>
      <c r="B268"/>
      <c r="C268" s="80">
        <v>46268.500999999997</v>
      </c>
      <c r="D268" s="80"/>
      <c r="E268" s="1">
        <f t="shared" si="134"/>
        <v>7756.9548961347491</v>
      </c>
      <c r="F268" s="1">
        <f t="shared" si="169"/>
        <v>7757</v>
      </c>
      <c r="G268" s="1">
        <f t="shared" si="135"/>
        <v>-3.1377000006614253E-2</v>
      </c>
      <c r="I268" s="1">
        <f t="shared" si="165"/>
        <v>-3.1377000006614253E-2</v>
      </c>
      <c r="N268" s="2"/>
      <c r="O268" s="2"/>
      <c r="P268" s="2"/>
      <c r="Q268" s="5">
        <f t="shared" si="152"/>
        <v>31250.000999999997</v>
      </c>
      <c r="R268" s="1">
        <f t="shared" si="166"/>
        <v>9.8451612941507084E-4</v>
      </c>
      <c r="S268" s="100">
        <f t="shared" si="167"/>
        <v>0.1</v>
      </c>
      <c r="T268" s="1">
        <f t="shared" si="136"/>
        <v>9.845161294150709E-5</v>
      </c>
      <c r="U268" s="5"/>
      <c r="W268" s="1">
        <f t="shared" si="168"/>
        <v>-2.4828375384578369E-2</v>
      </c>
      <c r="Z268" s="7">
        <f t="shared" si="137"/>
        <v>7757</v>
      </c>
      <c r="AA268" s="102">
        <f t="shared" si="138"/>
        <v>-2.6429774242206723E-2</v>
      </c>
      <c r="AB268" s="102">
        <f t="shared" si="139"/>
        <v>-2.4828375384578369E-2</v>
      </c>
      <c r="AC268" s="102">
        <f t="shared" si="140"/>
        <v>-3.1377000006614253E-2</v>
      </c>
      <c r="AD268" s="102">
        <f t="shared" si="141"/>
        <v>-4.9472257644075299E-3</v>
      </c>
      <c r="AE268" s="102">
        <f t="shared" si="142"/>
        <v>2.4475042764017669E-6</v>
      </c>
      <c r="AF268" s="7">
        <f t="shared" si="143"/>
        <v>-3.1377000006614253E-2</v>
      </c>
      <c r="AG268" s="103"/>
      <c r="AH268" s="7">
        <f t="shared" si="144"/>
        <v>-6.5486246220358849E-3</v>
      </c>
      <c r="AI268" s="7">
        <f t="shared" si="145"/>
        <v>1.4288304672730461</v>
      </c>
      <c r="AJ268" s="7">
        <f t="shared" si="146"/>
        <v>-0.2288066305554261</v>
      </c>
      <c r="AK268" s="7">
        <f t="shared" si="147"/>
        <v>-1.7131294606152703E-2</v>
      </c>
      <c r="AL268" s="7">
        <f t="shared" si="148"/>
        <v>3.1016650101973315</v>
      </c>
      <c r="AM268" s="7">
        <f t="shared" si="149"/>
        <v>50.083954880567774</v>
      </c>
      <c r="AN268" s="102">
        <f t="shared" si="164"/>
        <v>9.3995420816178115</v>
      </c>
      <c r="AO268" s="102">
        <f t="shared" si="164"/>
        <v>9.3995806973983331</v>
      </c>
      <c r="AP268" s="102">
        <f t="shared" si="164"/>
        <v>9.3996707031580939</v>
      </c>
      <c r="AQ268" s="102">
        <f t="shared" si="164"/>
        <v>9.3998804880241522</v>
      </c>
      <c r="AR268" s="102">
        <f t="shared" si="164"/>
        <v>9.4003694490493075</v>
      </c>
      <c r="AS268" s="102">
        <f t="shared" si="164"/>
        <v>9.4015090840382101</v>
      </c>
      <c r="AT268" s="102">
        <f t="shared" si="164"/>
        <v>9.4041651480672908</v>
      </c>
      <c r="AU268" s="102">
        <f t="shared" si="151"/>
        <v>9.410354910340315</v>
      </c>
    </row>
    <row r="269" spans="1:48" ht="12.95" customHeight="1">
      <c r="A269" s="52" t="s">
        <v>94</v>
      </c>
      <c r="B269"/>
      <c r="C269" s="80">
        <v>46268.502</v>
      </c>
      <c r="D269" s="80"/>
      <c r="E269" s="1">
        <f t="shared" si="134"/>
        <v>7756.9563336165165</v>
      </c>
      <c r="F269" s="1">
        <f t="shared" si="169"/>
        <v>7757</v>
      </c>
      <c r="G269" s="1">
        <f t="shared" si="135"/>
        <v>-3.0377000002772547E-2</v>
      </c>
      <c r="I269" s="1">
        <f t="shared" si="165"/>
        <v>-3.0377000002772547E-2</v>
      </c>
      <c r="N269" s="2"/>
      <c r="O269" s="2"/>
      <c r="P269" s="2"/>
      <c r="Q269" s="5">
        <f t="shared" si="152"/>
        <v>31250.002</v>
      </c>
      <c r="R269" s="1">
        <f t="shared" si="166"/>
        <v>9.2276212916844334E-4</v>
      </c>
      <c r="S269" s="100">
        <f t="shared" si="167"/>
        <v>0.1</v>
      </c>
      <c r="T269" s="1">
        <f t="shared" si="136"/>
        <v>9.2276212916844334E-5</v>
      </c>
      <c r="U269" s="5"/>
      <c r="W269" s="1">
        <f t="shared" si="168"/>
        <v>-2.3828375380736663E-2</v>
      </c>
      <c r="Z269" s="7">
        <f t="shared" si="137"/>
        <v>7757</v>
      </c>
      <c r="AA269" s="102">
        <f t="shared" si="138"/>
        <v>-2.6429774242206723E-2</v>
      </c>
      <c r="AB269" s="102">
        <f t="shared" si="139"/>
        <v>-2.3828375380736663E-2</v>
      </c>
      <c r="AC269" s="102">
        <f t="shared" si="140"/>
        <v>-3.0377000002772547E-2</v>
      </c>
      <c r="AD269" s="102">
        <f t="shared" si="141"/>
        <v>-3.9472257605658242E-3</v>
      </c>
      <c r="AE269" s="102">
        <f t="shared" si="142"/>
        <v>1.5580591204874451E-6</v>
      </c>
      <c r="AF269" s="7">
        <f t="shared" si="143"/>
        <v>-3.0377000002772547E-2</v>
      </c>
      <c r="AG269" s="103"/>
      <c r="AH269" s="7">
        <f t="shared" si="144"/>
        <v>-6.5486246220358849E-3</v>
      </c>
      <c r="AI269" s="7">
        <f t="shared" si="145"/>
        <v>1.4288304672730461</v>
      </c>
      <c r="AJ269" s="7">
        <f t="shared" si="146"/>
        <v>-0.2288066305554261</v>
      </c>
      <c r="AK269" s="7">
        <f t="shared" si="147"/>
        <v>-1.7131294606152703E-2</v>
      </c>
      <c r="AL269" s="7">
        <f t="shared" si="148"/>
        <v>3.1016650101973315</v>
      </c>
      <c r="AM269" s="7">
        <f t="shared" si="149"/>
        <v>50.083954880567774</v>
      </c>
      <c r="AN269" s="102">
        <f t="shared" si="164"/>
        <v>9.3995420816178115</v>
      </c>
      <c r="AO269" s="102">
        <f t="shared" si="164"/>
        <v>9.3995806973983331</v>
      </c>
      <c r="AP269" s="102">
        <f t="shared" si="164"/>
        <v>9.3996707031580939</v>
      </c>
      <c r="AQ269" s="102">
        <f t="shared" si="164"/>
        <v>9.3998804880241522</v>
      </c>
      <c r="AR269" s="102">
        <f t="shared" si="164"/>
        <v>9.4003694490493075</v>
      </c>
      <c r="AS269" s="102">
        <f t="shared" si="164"/>
        <v>9.4015090840382101</v>
      </c>
      <c r="AT269" s="102">
        <f t="shared" si="164"/>
        <v>9.4041651480672908</v>
      </c>
      <c r="AU269" s="102">
        <f t="shared" si="151"/>
        <v>9.410354910340315</v>
      </c>
    </row>
    <row r="270" spans="1:48" ht="12.95" customHeight="1">
      <c r="A270" s="52" t="s">
        <v>94</v>
      </c>
      <c r="B270"/>
      <c r="C270" s="80">
        <v>46298.413</v>
      </c>
      <c r="D270" s="80"/>
      <c r="E270" s="1">
        <f t="shared" si="134"/>
        <v>7799.952850598208</v>
      </c>
      <c r="F270" s="1">
        <f t="shared" si="169"/>
        <v>7800</v>
      </c>
      <c r="G270" s="1">
        <f t="shared" si="135"/>
        <v>-3.2800000000861473E-2</v>
      </c>
      <c r="I270" s="1">
        <f t="shared" si="165"/>
        <v>-3.2800000000861473E-2</v>
      </c>
      <c r="N270" s="2"/>
      <c r="O270" s="2"/>
      <c r="P270" s="2"/>
      <c r="Q270" s="5">
        <f t="shared" si="152"/>
        <v>31279.913</v>
      </c>
      <c r="R270" s="1">
        <f t="shared" si="166"/>
        <v>1.0758400000565127E-3</v>
      </c>
      <c r="S270" s="100">
        <f t="shared" si="167"/>
        <v>0.1</v>
      </c>
      <c r="T270" s="1">
        <f t="shared" si="136"/>
        <v>1.0758400000565127E-4</v>
      </c>
      <c r="U270" s="5"/>
      <c r="W270" s="1">
        <f t="shared" si="168"/>
        <v>-2.6038288656111037E-2</v>
      </c>
      <c r="Z270" s="7">
        <f t="shared" si="137"/>
        <v>7800</v>
      </c>
      <c r="AA270" s="102">
        <f t="shared" si="138"/>
        <v>-2.6594258735885574E-2</v>
      </c>
      <c r="AB270" s="102">
        <f t="shared" si="139"/>
        <v>-2.6038288656111037E-2</v>
      </c>
      <c r="AC270" s="102">
        <f t="shared" si="140"/>
        <v>-3.2800000000861473E-2</v>
      </c>
      <c r="AD270" s="102">
        <f t="shared" si="141"/>
        <v>-6.2057412649758996E-3</v>
      </c>
      <c r="AE270" s="102">
        <f t="shared" si="142"/>
        <v>3.8511224647824683E-6</v>
      </c>
      <c r="AF270" s="7">
        <f t="shared" si="143"/>
        <v>-3.2800000000861473E-2</v>
      </c>
      <c r="AG270" s="103"/>
      <c r="AH270" s="7">
        <f t="shared" si="144"/>
        <v>-6.7617113447504358E-3</v>
      </c>
      <c r="AI270" s="7">
        <f t="shared" si="145"/>
        <v>1.4290330051811517</v>
      </c>
      <c r="AJ270" s="7">
        <f t="shared" si="146"/>
        <v>-0.24282843272936055</v>
      </c>
      <c r="AK270" s="7">
        <f t="shared" si="147"/>
        <v>-1.0942183590663139E-2</v>
      </c>
      <c r="AL270" s="7">
        <f t="shared" si="148"/>
        <v>3.1160938880703917</v>
      </c>
      <c r="AM270" s="7">
        <f t="shared" si="149"/>
        <v>78.430919834014617</v>
      </c>
      <c r="AN270" s="102">
        <f t="shared" si="164"/>
        <v>9.4086624751813126</v>
      </c>
      <c r="AO270" s="102">
        <f t="shared" si="164"/>
        <v>9.4086871579379103</v>
      </c>
      <c r="AP270" s="102">
        <f t="shared" si="164"/>
        <v>9.4087446777925212</v>
      </c>
      <c r="AQ270" s="102">
        <f t="shared" si="164"/>
        <v>9.4088787198954851</v>
      </c>
      <c r="AR270" s="102">
        <f t="shared" si="164"/>
        <v>9.4091910854596801</v>
      </c>
      <c r="AS270" s="102">
        <f t="shared" si="164"/>
        <v>9.4099190019833276</v>
      </c>
      <c r="AT270" s="102">
        <f t="shared" si="164"/>
        <v>9.4116152617181665</v>
      </c>
      <c r="AU270" s="102">
        <f t="shared" si="151"/>
        <v>9.4155679075679988</v>
      </c>
    </row>
    <row r="271" spans="1:48" ht="12.95" customHeight="1">
      <c r="A271" s="52" t="s">
        <v>94</v>
      </c>
      <c r="B271"/>
      <c r="C271" s="80">
        <v>46298.421000000002</v>
      </c>
      <c r="D271" s="80"/>
      <c r="E271" s="1">
        <f t="shared" si="134"/>
        <v>7799.9643504523056</v>
      </c>
      <c r="F271" s="1">
        <f t="shared" si="169"/>
        <v>7800</v>
      </c>
      <c r="G271" s="1">
        <f t="shared" si="135"/>
        <v>-2.4799999999231659E-2</v>
      </c>
      <c r="I271" s="1">
        <f t="shared" si="165"/>
        <v>-2.4799999999231659E-2</v>
      </c>
      <c r="N271" s="2"/>
      <c r="O271" s="2"/>
      <c r="P271" s="2"/>
      <c r="Q271" s="5">
        <f t="shared" si="152"/>
        <v>31279.921000000002</v>
      </c>
      <c r="R271" s="1">
        <f t="shared" si="166"/>
        <v>6.1503999996189026E-4</v>
      </c>
      <c r="S271" s="100">
        <f t="shared" si="167"/>
        <v>0.1</v>
      </c>
      <c r="T271" s="1">
        <f t="shared" si="136"/>
        <v>6.1503999996189029E-5</v>
      </c>
      <c r="U271" s="5"/>
      <c r="W271" s="1">
        <f t="shared" si="168"/>
        <v>-1.8038288654481222E-2</v>
      </c>
      <c r="Z271" s="7">
        <f t="shared" si="137"/>
        <v>7800</v>
      </c>
      <c r="AA271" s="102">
        <f t="shared" si="138"/>
        <v>-2.6594258735885574E-2</v>
      </c>
      <c r="AB271" s="102">
        <f t="shared" si="139"/>
        <v>-1.8038288654481222E-2</v>
      </c>
      <c r="AC271" s="102">
        <f t="shared" si="140"/>
        <v>-2.4799999999231659E-2</v>
      </c>
      <c r="AD271" s="102">
        <f t="shared" si="141"/>
        <v>1.7942587366539149E-3</v>
      </c>
      <c r="AE271" s="102">
        <f t="shared" si="142"/>
        <v>3.2193644140589029E-7</v>
      </c>
      <c r="AF271" s="7">
        <f t="shared" si="143"/>
        <v>-2.4799999999231659E-2</v>
      </c>
      <c r="AG271" s="103"/>
      <c r="AH271" s="7">
        <f t="shared" si="144"/>
        <v>-6.7617113447504358E-3</v>
      </c>
      <c r="AI271" s="7">
        <f t="shared" si="145"/>
        <v>1.4290330051811517</v>
      </c>
      <c r="AJ271" s="7">
        <f t="shared" si="146"/>
        <v>-0.24282843272936055</v>
      </c>
      <c r="AK271" s="7">
        <f t="shared" si="147"/>
        <v>-1.0942183590663139E-2</v>
      </c>
      <c r="AL271" s="7">
        <f t="shared" si="148"/>
        <v>3.1160938880703917</v>
      </c>
      <c r="AM271" s="7">
        <f t="shared" si="149"/>
        <v>78.430919834014617</v>
      </c>
      <c r="AN271" s="102">
        <f t="shared" si="164"/>
        <v>9.4086624751813126</v>
      </c>
      <c r="AO271" s="102">
        <f t="shared" si="164"/>
        <v>9.4086871579379103</v>
      </c>
      <c r="AP271" s="102">
        <f t="shared" si="164"/>
        <v>9.4087446777925212</v>
      </c>
      <c r="AQ271" s="102">
        <f t="shared" si="164"/>
        <v>9.4088787198954851</v>
      </c>
      <c r="AR271" s="102">
        <f t="shared" si="164"/>
        <v>9.4091910854596801</v>
      </c>
      <c r="AS271" s="102">
        <f t="shared" si="164"/>
        <v>9.4099190019833276</v>
      </c>
      <c r="AT271" s="102">
        <f t="shared" si="164"/>
        <v>9.4116152617181665</v>
      </c>
      <c r="AU271" s="102">
        <f t="shared" si="151"/>
        <v>9.4155679075679988</v>
      </c>
    </row>
    <row r="272" spans="1:48" ht="12.95" customHeight="1">
      <c r="A272" s="52" t="s">
        <v>94</v>
      </c>
      <c r="B272"/>
      <c r="C272" s="80">
        <v>46298.423000000003</v>
      </c>
      <c r="D272" s="80"/>
      <c r="E272" s="1">
        <f t="shared" si="134"/>
        <v>7799.9672254158304</v>
      </c>
      <c r="F272" s="1">
        <f t="shared" si="169"/>
        <v>7800</v>
      </c>
      <c r="G272" s="1">
        <f t="shared" si="135"/>
        <v>-2.2799999998824205E-2</v>
      </c>
      <c r="I272" s="1">
        <f t="shared" si="165"/>
        <v>-2.2799999998824205E-2</v>
      </c>
      <c r="N272" s="2"/>
      <c r="O272" s="2"/>
      <c r="P272" s="2"/>
      <c r="Q272" s="5">
        <f t="shared" si="152"/>
        <v>31279.923000000003</v>
      </c>
      <c r="R272" s="1">
        <f t="shared" si="166"/>
        <v>5.1983999994638375E-4</v>
      </c>
      <c r="S272" s="100">
        <f t="shared" si="167"/>
        <v>0.1</v>
      </c>
      <c r="T272" s="1">
        <f t="shared" si="136"/>
        <v>5.1983999994638379E-5</v>
      </c>
      <c r="U272" s="5"/>
      <c r="W272" s="1">
        <f t="shared" si="168"/>
        <v>-1.6038288654073769E-2</v>
      </c>
      <c r="Z272" s="7">
        <f t="shared" si="137"/>
        <v>7800</v>
      </c>
      <c r="AA272" s="102">
        <f t="shared" si="138"/>
        <v>-2.6594258735885574E-2</v>
      </c>
      <c r="AB272" s="102">
        <f t="shared" si="139"/>
        <v>-1.6038288654073769E-2</v>
      </c>
      <c r="AC272" s="102">
        <f t="shared" si="140"/>
        <v>-2.2799999998824205E-2</v>
      </c>
      <c r="AD272" s="102">
        <f t="shared" si="141"/>
        <v>3.7942587370613685E-3</v>
      </c>
      <c r="AE272" s="102">
        <f t="shared" si="142"/>
        <v>1.4396399363766533E-6</v>
      </c>
      <c r="AF272" s="7">
        <f t="shared" si="143"/>
        <v>-2.2799999998824205E-2</v>
      </c>
      <c r="AG272" s="103"/>
      <c r="AH272" s="7">
        <f t="shared" si="144"/>
        <v>-6.7617113447504358E-3</v>
      </c>
      <c r="AI272" s="7">
        <f t="shared" si="145"/>
        <v>1.4290330051811517</v>
      </c>
      <c r="AJ272" s="7">
        <f t="shared" si="146"/>
        <v>-0.24282843272936055</v>
      </c>
      <c r="AK272" s="7">
        <f t="shared" si="147"/>
        <v>-1.0942183590663139E-2</v>
      </c>
      <c r="AL272" s="7">
        <f t="shared" si="148"/>
        <v>3.1160938880703917</v>
      </c>
      <c r="AM272" s="7">
        <f t="shared" si="149"/>
        <v>78.430919834014617</v>
      </c>
      <c r="AN272" s="102">
        <f t="shared" si="164"/>
        <v>9.4086624751813126</v>
      </c>
      <c r="AO272" s="102">
        <f t="shared" si="164"/>
        <v>9.4086871579379103</v>
      </c>
      <c r="AP272" s="102">
        <f t="shared" si="164"/>
        <v>9.4087446777925212</v>
      </c>
      <c r="AQ272" s="102">
        <f t="shared" si="164"/>
        <v>9.4088787198954851</v>
      </c>
      <c r="AR272" s="102">
        <f t="shared" si="164"/>
        <v>9.4091910854596801</v>
      </c>
      <c r="AS272" s="102">
        <f t="shared" si="164"/>
        <v>9.4099190019833276</v>
      </c>
      <c r="AT272" s="102">
        <f t="shared" si="164"/>
        <v>9.4116152617181665</v>
      </c>
      <c r="AU272" s="102">
        <f t="shared" si="151"/>
        <v>9.4155679075679988</v>
      </c>
    </row>
    <row r="273" spans="1:48" ht="12.95" customHeight="1">
      <c r="A273" s="52" t="s">
        <v>94</v>
      </c>
      <c r="B273"/>
      <c r="C273" s="80">
        <v>46298.423999999999</v>
      </c>
      <c r="D273" s="80"/>
      <c r="E273" s="1">
        <f t="shared" si="134"/>
        <v>7799.9686628975869</v>
      </c>
      <c r="F273" s="1">
        <f t="shared" si="169"/>
        <v>7800</v>
      </c>
      <c r="G273" s="1">
        <f t="shared" si="135"/>
        <v>-2.1800000002258457E-2</v>
      </c>
      <c r="I273" s="1">
        <f t="shared" si="165"/>
        <v>-2.1800000002258457E-2</v>
      </c>
      <c r="N273" s="2"/>
      <c r="O273" s="2"/>
      <c r="P273" s="2"/>
      <c r="Q273" s="5">
        <f t="shared" si="152"/>
        <v>31279.923999999999</v>
      </c>
      <c r="R273" s="1">
        <f t="shared" si="166"/>
        <v>4.7524000009846874E-4</v>
      </c>
      <c r="S273" s="100">
        <f t="shared" si="167"/>
        <v>0.1</v>
      </c>
      <c r="T273" s="1">
        <f t="shared" si="136"/>
        <v>4.7524000009846874E-5</v>
      </c>
      <c r="U273" s="5"/>
      <c r="W273" s="1">
        <f t="shared" si="168"/>
        <v>-1.5038288657508021E-2</v>
      </c>
      <c r="Z273" s="7">
        <f t="shared" si="137"/>
        <v>7800</v>
      </c>
      <c r="AA273" s="102">
        <f t="shared" si="138"/>
        <v>-2.6594258735885574E-2</v>
      </c>
      <c r="AB273" s="102">
        <f t="shared" si="139"/>
        <v>-1.5038288657508021E-2</v>
      </c>
      <c r="AC273" s="102">
        <f t="shared" si="140"/>
        <v>-2.1800000002258457E-2</v>
      </c>
      <c r="AD273" s="102">
        <f t="shared" si="141"/>
        <v>4.7942587336271165E-3</v>
      </c>
      <c r="AE273" s="102">
        <f t="shared" si="142"/>
        <v>2.2984916804959886E-6</v>
      </c>
      <c r="AF273" s="7">
        <f t="shared" si="143"/>
        <v>-2.1800000002258457E-2</v>
      </c>
      <c r="AG273" s="103"/>
      <c r="AH273" s="7">
        <f t="shared" si="144"/>
        <v>-6.7617113447504358E-3</v>
      </c>
      <c r="AI273" s="7">
        <f t="shared" si="145"/>
        <v>1.4290330051811517</v>
      </c>
      <c r="AJ273" s="7">
        <f t="shared" si="146"/>
        <v>-0.24282843272936055</v>
      </c>
      <c r="AK273" s="7">
        <f t="shared" si="147"/>
        <v>-1.0942183590663139E-2</v>
      </c>
      <c r="AL273" s="7">
        <f t="shared" si="148"/>
        <v>3.1160938880703917</v>
      </c>
      <c r="AM273" s="7">
        <f t="shared" si="149"/>
        <v>78.430919834014617</v>
      </c>
      <c r="AN273" s="102">
        <f t="shared" si="164"/>
        <v>9.4086624751813126</v>
      </c>
      <c r="AO273" s="102">
        <f t="shared" si="164"/>
        <v>9.4086871579379103</v>
      </c>
      <c r="AP273" s="102">
        <f t="shared" si="164"/>
        <v>9.4087446777925212</v>
      </c>
      <c r="AQ273" s="102">
        <f t="shared" si="164"/>
        <v>9.4088787198954851</v>
      </c>
      <c r="AR273" s="102">
        <f t="shared" si="164"/>
        <v>9.4091910854596801</v>
      </c>
      <c r="AS273" s="102">
        <f t="shared" si="164"/>
        <v>9.4099190019833276</v>
      </c>
      <c r="AT273" s="102">
        <f t="shared" si="164"/>
        <v>9.4116152617181665</v>
      </c>
      <c r="AU273" s="102">
        <f t="shared" si="151"/>
        <v>9.4155679075679988</v>
      </c>
    </row>
    <row r="274" spans="1:48" ht="12.95" customHeight="1">
      <c r="A274" s="52" t="s">
        <v>94</v>
      </c>
      <c r="B274"/>
      <c r="C274" s="80">
        <v>46298.425000000003</v>
      </c>
      <c r="D274" s="80"/>
      <c r="E274" s="1">
        <f t="shared" si="134"/>
        <v>7799.9701003793543</v>
      </c>
      <c r="F274" s="1">
        <f t="shared" si="169"/>
        <v>7800</v>
      </c>
      <c r="G274" s="1">
        <f t="shared" si="135"/>
        <v>-2.0799999998416752E-2</v>
      </c>
      <c r="I274" s="1">
        <f t="shared" si="165"/>
        <v>-2.0799999998416752E-2</v>
      </c>
      <c r="N274" s="2"/>
      <c r="O274" s="2"/>
      <c r="P274" s="2"/>
      <c r="Q274" s="5">
        <f t="shared" si="152"/>
        <v>31279.925000000003</v>
      </c>
      <c r="R274" s="1">
        <f t="shared" si="166"/>
        <v>4.3263999993413686E-4</v>
      </c>
      <c r="S274" s="100">
        <f t="shared" si="167"/>
        <v>0.1</v>
      </c>
      <c r="T274" s="1">
        <f t="shared" si="136"/>
        <v>4.3263999993413686E-5</v>
      </c>
      <c r="U274" s="5"/>
      <c r="W274" s="1">
        <f t="shared" si="168"/>
        <v>-1.4038288653666315E-2</v>
      </c>
      <c r="Z274" s="7">
        <f t="shared" si="137"/>
        <v>7800</v>
      </c>
      <c r="AA274" s="102">
        <f t="shared" si="138"/>
        <v>-2.6594258735885574E-2</v>
      </c>
      <c r="AB274" s="102">
        <f t="shared" si="139"/>
        <v>-1.4038288653666315E-2</v>
      </c>
      <c r="AC274" s="102">
        <f t="shared" si="140"/>
        <v>-2.0799999998416752E-2</v>
      </c>
      <c r="AD274" s="102">
        <f t="shared" si="141"/>
        <v>5.7942587374688222E-3</v>
      </c>
      <c r="AE274" s="102">
        <f t="shared" si="142"/>
        <v>3.357343431673379E-6</v>
      </c>
      <c r="AF274" s="7">
        <f t="shared" si="143"/>
        <v>-2.0799999998416752E-2</v>
      </c>
      <c r="AG274" s="103"/>
      <c r="AH274" s="7">
        <f t="shared" si="144"/>
        <v>-6.7617113447504358E-3</v>
      </c>
      <c r="AI274" s="7">
        <f t="shared" si="145"/>
        <v>1.4290330051811517</v>
      </c>
      <c r="AJ274" s="7">
        <f t="shared" si="146"/>
        <v>-0.24282843272936055</v>
      </c>
      <c r="AK274" s="7">
        <f t="shared" si="147"/>
        <v>-1.0942183590663139E-2</v>
      </c>
      <c r="AL274" s="7">
        <f t="shared" si="148"/>
        <v>3.1160938880703917</v>
      </c>
      <c r="AM274" s="7">
        <f t="shared" si="149"/>
        <v>78.430919834014617</v>
      </c>
      <c r="AN274" s="102">
        <f t="shared" si="164"/>
        <v>9.4086624751813126</v>
      </c>
      <c r="AO274" s="102">
        <f t="shared" si="164"/>
        <v>9.4086871579379103</v>
      </c>
      <c r="AP274" s="102">
        <f t="shared" si="164"/>
        <v>9.4087446777925212</v>
      </c>
      <c r="AQ274" s="102">
        <f t="shared" si="164"/>
        <v>9.4088787198954851</v>
      </c>
      <c r="AR274" s="102">
        <f t="shared" si="164"/>
        <v>9.4091910854596801</v>
      </c>
      <c r="AS274" s="102">
        <f t="shared" si="164"/>
        <v>9.4099190019833276</v>
      </c>
      <c r="AT274" s="102">
        <f t="shared" si="164"/>
        <v>9.4116152617181665</v>
      </c>
      <c r="AU274" s="102">
        <f t="shared" si="151"/>
        <v>9.4155679075679988</v>
      </c>
    </row>
    <row r="275" spans="1:48" ht="12.95" customHeight="1">
      <c r="A275" s="52" t="s">
        <v>44</v>
      </c>
      <c r="B275"/>
      <c r="C275" s="80">
        <v>46377.724999999999</v>
      </c>
      <c r="D275" s="80"/>
      <c r="E275" s="1">
        <f t="shared" si="134"/>
        <v>7913.9624041019952</v>
      </c>
      <c r="F275" s="1">
        <f t="shared" si="169"/>
        <v>7914</v>
      </c>
      <c r="G275" s="1">
        <f t="shared" si="135"/>
        <v>-2.6153999999223743E-2</v>
      </c>
      <c r="J275" s="1">
        <f>G275</f>
        <v>-2.6153999999223743E-2</v>
      </c>
      <c r="N275" s="2"/>
      <c r="O275" s="2"/>
      <c r="P275" s="2"/>
      <c r="Q275" s="5">
        <f t="shared" si="152"/>
        <v>31359.224999999999</v>
      </c>
      <c r="R275" s="1">
        <f t="shared" si="166"/>
        <v>6.8403171595939549E-4</v>
      </c>
      <c r="S275" s="100">
        <f>S$16</f>
        <v>1</v>
      </c>
      <c r="T275" s="1">
        <f t="shared" si="136"/>
        <v>6.8403171595939549E-4</v>
      </c>
      <c r="U275" s="5"/>
      <c r="X275" s="1">
        <f>AB275</f>
        <v>-1.8830054741357349E-2</v>
      </c>
      <c r="Z275" s="7">
        <f t="shared" si="137"/>
        <v>7914</v>
      </c>
      <c r="AA275" s="102">
        <f t="shared" si="138"/>
        <v>-2.7027084093055334E-2</v>
      </c>
      <c r="AB275" s="102">
        <f t="shared" si="139"/>
        <v>-1.8830054741357349E-2</v>
      </c>
      <c r="AC275" s="102">
        <f t="shared" si="140"/>
        <v>-2.6153999999223743E-2</v>
      </c>
      <c r="AD275" s="102">
        <f t="shared" si="141"/>
        <v>8.7308409383159147E-4</v>
      </c>
      <c r="AE275" s="102">
        <f t="shared" si="142"/>
        <v>7.6227583490173126E-7</v>
      </c>
      <c r="AF275" s="7">
        <f t="shared" si="143"/>
        <v>-2.6153999999223743E-2</v>
      </c>
      <c r="AG275" s="103"/>
      <c r="AH275" s="7">
        <f t="shared" si="144"/>
        <v>-7.3239452578663915E-3</v>
      </c>
      <c r="AI275" s="7">
        <f t="shared" si="145"/>
        <v>1.4291375534157089</v>
      </c>
      <c r="AJ275" s="7">
        <f t="shared" si="146"/>
        <v>-0.27976014936789168</v>
      </c>
      <c r="AK275" s="7">
        <f t="shared" si="147"/>
        <v>5.4782446898187604E-3</v>
      </c>
      <c r="AL275" s="7">
        <f t="shared" si="148"/>
        <v>-3.1288276389900851</v>
      </c>
      <c r="AM275" s="7">
        <f t="shared" si="149"/>
        <v>-156.67611084223708</v>
      </c>
      <c r="AN275" s="102">
        <f t="shared" si="164"/>
        <v>9.4328453863123425</v>
      </c>
      <c r="AO275" s="102">
        <f t="shared" si="164"/>
        <v>9.4328330241731937</v>
      </c>
      <c r="AP275" s="102">
        <f t="shared" si="164"/>
        <v>9.4328042186503858</v>
      </c>
      <c r="AQ275" s="102">
        <f t="shared" si="164"/>
        <v>9.4327370977568776</v>
      </c>
      <c r="AR275" s="102">
        <f t="shared" si="164"/>
        <v>9.432580696833945</v>
      </c>
      <c r="AS275" s="102">
        <f t="shared" si="164"/>
        <v>9.4322162618845287</v>
      </c>
      <c r="AT275" s="102">
        <f t="shared" si="164"/>
        <v>9.4313670837376709</v>
      </c>
      <c r="AU275" s="102">
        <f t="shared" si="151"/>
        <v>9.4293884118460465</v>
      </c>
      <c r="AV275" s="102"/>
    </row>
    <row r="276" spans="1:48" ht="12.95" customHeight="1">
      <c r="A276" s="52" t="s">
        <v>89</v>
      </c>
      <c r="B276"/>
      <c r="C276" s="80">
        <v>46377.724999999999</v>
      </c>
      <c r="D276" s="80"/>
      <c r="E276" s="1">
        <f t="shared" si="134"/>
        <v>7913.9624041019952</v>
      </c>
      <c r="F276" s="1">
        <f t="shared" si="169"/>
        <v>7914</v>
      </c>
      <c r="G276" s="1">
        <f t="shared" si="135"/>
        <v>-2.6153999999223743E-2</v>
      </c>
      <c r="J276" s="1">
        <f>G276</f>
        <v>-2.6153999999223743E-2</v>
      </c>
      <c r="N276" s="2"/>
      <c r="O276" s="2"/>
      <c r="P276" s="2"/>
      <c r="Q276" s="5">
        <f t="shared" si="152"/>
        <v>31359.224999999999</v>
      </c>
      <c r="R276" s="1">
        <f t="shared" si="166"/>
        <v>6.8403171595939549E-4</v>
      </c>
      <c r="S276" s="100">
        <f>S$16</f>
        <v>1</v>
      </c>
      <c r="T276" s="1">
        <f t="shared" si="136"/>
        <v>6.8403171595939549E-4</v>
      </c>
      <c r="U276" s="5"/>
      <c r="X276" s="1">
        <f>AB276</f>
        <v>-1.8830054741357349E-2</v>
      </c>
      <c r="Z276" s="7">
        <f t="shared" si="137"/>
        <v>7914</v>
      </c>
      <c r="AA276" s="102">
        <f t="shared" si="138"/>
        <v>-2.7027084093055334E-2</v>
      </c>
      <c r="AB276" s="102">
        <f t="shared" si="139"/>
        <v>-1.8830054741357349E-2</v>
      </c>
      <c r="AC276" s="102">
        <f t="shared" si="140"/>
        <v>-2.6153999999223743E-2</v>
      </c>
      <c r="AD276" s="102">
        <f t="shared" si="141"/>
        <v>8.7308409383159147E-4</v>
      </c>
      <c r="AE276" s="102">
        <f t="shared" si="142"/>
        <v>7.6227583490173126E-7</v>
      </c>
      <c r="AF276" s="7">
        <f t="shared" si="143"/>
        <v>-2.6153999999223743E-2</v>
      </c>
      <c r="AG276" s="103"/>
      <c r="AH276" s="7">
        <f t="shared" si="144"/>
        <v>-7.3239452578663915E-3</v>
      </c>
      <c r="AI276" s="7">
        <f t="shared" si="145"/>
        <v>1.4291375534157089</v>
      </c>
      <c r="AJ276" s="7">
        <f t="shared" si="146"/>
        <v>-0.27976014936789168</v>
      </c>
      <c r="AK276" s="7">
        <f t="shared" si="147"/>
        <v>5.4782446898187604E-3</v>
      </c>
      <c r="AL276" s="7">
        <f t="shared" si="148"/>
        <v>-3.1288276389900851</v>
      </c>
      <c r="AM276" s="7">
        <f t="shared" si="149"/>
        <v>-156.67611084223708</v>
      </c>
      <c r="AN276" s="102">
        <f t="shared" si="164"/>
        <v>9.4328453863123425</v>
      </c>
      <c r="AO276" s="102">
        <f t="shared" si="164"/>
        <v>9.4328330241731937</v>
      </c>
      <c r="AP276" s="102">
        <f t="shared" si="164"/>
        <v>9.4328042186503858</v>
      </c>
      <c r="AQ276" s="102">
        <f t="shared" si="164"/>
        <v>9.4327370977568776</v>
      </c>
      <c r="AR276" s="102">
        <f t="shared" si="164"/>
        <v>9.432580696833945</v>
      </c>
      <c r="AS276" s="102">
        <f t="shared" si="164"/>
        <v>9.4322162618845287</v>
      </c>
      <c r="AT276" s="102">
        <f t="shared" si="164"/>
        <v>9.4313670837376709</v>
      </c>
      <c r="AU276" s="102">
        <f t="shared" si="151"/>
        <v>9.4293884118460465</v>
      </c>
    </row>
    <row r="277" spans="1:48" ht="12.95" customHeight="1">
      <c r="A277" s="52" t="s">
        <v>100</v>
      </c>
      <c r="B277"/>
      <c r="C277" s="80">
        <v>46383.277999999998</v>
      </c>
      <c r="D277" s="80"/>
      <c r="E277" s="1">
        <f t="shared" ref="E277:E340" si="170">(C277-C$7)/C$8</f>
        <v>7921.9447403261038</v>
      </c>
      <c r="F277" s="1">
        <f t="shared" si="169"/>
        <v>7922</v>
      </c>
      <c r="G277" s="1">
        <f t="shared" ref="G277:G340" si="171">C277-(C$7+C$8*F277)</f>
        <v>-3.8442000004579313E-2</v>
      </c>
      <c r="I277" s="1">
        <f t="shared" ref="I277:I308" si="172">G277</f>
        <v>-3.8442000004579313E-2</v>
      </c>
      <c r="N277" s="2"/>
      <c r="O277" s="2"/>
      <c r="P277" s="2"/>
      <c r="Q277" s="5">
        <f t="shared" si="152"/>
        <v>31364.777999999998</v>
      </c>
      <c r="R277" s="1">
        <f t="shared" si="166"/>
        <v>1.477787364352076E-3</v>
      </c>
      <c r="S277" s="100">
        <f t="shared" ref="S277:S308" si="173">S$15</f>
        <v>0.1</v>
      </c>
      <c r="T277" s="1">
        <f t="shared" ref="T277:T340" si="174">+R277*S277</f>
        <v>1.4777873643520762E-4</v>
      </c>
      <c r="U277" s="5"/>
      <c r="W277" s="1">
        <f t="shared" ref="W277:W308" si="175">AB277</f>
        <v>-3.1078756959993799E-2</v>
      </c>
      <c r="Z277" s="7">
        <f t="shared" ref="Z277:Z340" si="176">F277</f>
        <v>7922</v>
      </c>
      <c r="AA277" s="102">
        <f t="shared" ref="AA277:AA340" si="177">AB$3+AB$4*Z277+AB$5*Z277^2+AH277</f>
        <v>-2.7057270250887687E-2</v>
      </c>
      <c r="AB277" s="102">
        <f t="shared" ref="AB277:AB340" si="178">IF(S277&lt;&gt;0,G277-AH277, -9999)</f>
        <v>-3.1078756959993799E-2</v>
      </c>
      <c r="AC277" s="102">
        <f t="shared" ref="AC277:AC340" si="179">+G277-P277</f>
        <v>-3.8442000004579313E-2</v>
      </c>
      <c r="AD277" s="102">
        <f t="shared" ref="AD277:AD340" si="180">IF(S277&lt;&gt;0,G277-AA277, -9999)</f>
        <v>-1.1384729753691626E-2</v>
      </c>
      <c r="AE277" s="102">
        <f t="shared" ref="AE277:AE340" si="181">+(G277-AA277)^2*S277</f>
        <v>1.296120715645914E-5</v>
      </c>
      <c r="AF277" s="7">
        <f t="shared" ref="AF277:AF340" si="182">IF(S277&lt;&gt;0,G277-P277, -9999)</f>
        <v>-3.8442000004579313E-2</v>
      </c>
      <c r="AG277" s="103"/>
      <c r="AH277" s="7">
        <f t="shared" ref="AH277:AH340" si="183">$AB$6*($AB$11/AI277*AJ277+$AB$12)</f>
        <v>-7.3632430445855126E-3</v>
      </c>
      <c r="AI277" s="7">
        <f t="shared" ref="AI277:AI340" si="184">1+$AB$7*COS(AL277)</f>
        <v>1.4291212964908695</v>
      </c>
      <c r="AJ277" s="7">
        <f t="shared" ref="AJ277:AJ340" si="185">SIN(AL277+RADIANS($AB$9))</f>
        <v>-0.28233706764799632</v>
      </c>
      <c r="AK277" s="7">
        <f t="shared" ref="AK277:AK340" si="186">$AB$7*SIN(AL277)</f>
        <v>6.630521434790892E-3</v>
      </c>
      <c r="AL277" s="7">
        <f t="shared" ref="AL277:AL340" si="187">2*ATAN(AM277)</f>
        <v>-3.1261424909073843</v>
      </c>
      <c r="AM277" s="7">
        <f t="shared" ref="AM277:AM340" si="188">SQRT((1+$AB$7)/(1-$AB$7))*TAN(AN277/2)</f>
        <v>-129.44590010893606</v>
      </c>
      <c r="AN277" s="102">
        <f t="shared" ref="AN277:AT292" si="189">$AU277+$AB$7*SIN(AO277)</f>
        <v>9.4345424235297131</v>
      </c>
      <c r="AO277" s="102">
        <f t="shared" si="189"/>
        <v>9.4345274620477291</v>
      </c>
      <c r="AP277" s="102">
        <f t="shared" si="189"/>
        <v>9.4344925991665303</v>
      </c>
      <c r="AQ277" s="102">
        <f t="shared" si="189"/>
        <v>9.4344113625749646</v>
      </c>
      <c r="AR277" s="102">
        <f t="shared" si="189"/>
        <v>9.4342220673987036</v>
      </c>
      <c r="AS277" s="102">
        <f t="shared" si="189"/>
        <v>9.4337809785082598</v>
      </c>
      <c r="AT277" s="102">
        <f t="shared" si="189"/>
        <v>9.4327531755047076</v>
      </c>
      <c r="AU277" s="102">
        <f t="shared" ref="AU277:AU340" si="190">RADIANS($AB$9)+$AB$18*(F277-AB$15)</f>
        <v>9.4303582717953827</v>
      </c>
    </row>
    <row r="278" spans="1:48" ht="12.95" customHeight="1">
      <c r="A278" s="52" t="s">
        <v>129</v>
      </c>
      <c r="B278"/>
      <c r="C278" s="80">
        <v>46384.682999999997</v>
      </c>
      <c r="D278" s="80"/>
      <c r="E278" s="1">
        <f t="shared" si="170"/>
        <v>7923.9644022016419</v>
      </c>
      <c r="F278" s="1">
        <v>7924</v>
      </c>
      <c r="G278" s="1">
        <f t="shared" si="171"/>
        <v>-2.4764000001596287E-2</v>
      </c>
      <c r="I278" s="1">
        <f t="shared" si="172"/>
        <v>-2.4764000001596287E-2</v>
      </c>
      <c r="N278" s="2"/>
      <c r="O278" s="2"/>
      <c r="P278" s="2"/>
      <c r="Q278" s="5">
        <f t="shared" si="152"/>
        <v>31366.182999999997</v>
      </c>
      <c r="R278" s="1">
        <f t="shared" si="166"/>
        <v>6.1325569607906087E-4</v>
      </c>
      <c r="S278" s="100">
        <f t="shared" si="173"/>
        <v>0.1</v>
      </c>
      <c r="T278" s="1">
        <f t="shared" si="174"/>
        <v>6.132556960790609E-5</v>
      </c>
      <c r="U278" s="5"/>
      <c r="W278" s="1">
        <f t="shared" si="175"/>
        <v>-1.7390935890362079E-2</v>
      </c>
      <c r="Z278" s="7">
        <f t="shared" si="176"/>
        <v>7924</v>
      </c>
      <c r="AA278" s="102">
        <f t="shared" si="177"/>
        <v>-2.7064812788865605E-2</v>
      </c>
      <c r="AB278" s="102">
        <f t="shared" si="178"/>
        <v>-1.7390935890362079E-2</v>
      </c>
      <c r="AC278" s="102">
        <f t="shared" si="179"/>
        <v>-2.4764000001596287E-2</v>
      </c>
      <c r="AD278" s="102">
        <f t="shared" si="180"/>
        <v>2.3008127872693185E-3</v>
      </c>
      <c r="AE278" s="102">
        <f t="shared" si="181"/>
        <v>5.2937394820620107E-7</v>
      </c>
      <c r="AF278" s="7">
        <f t="shared" si="182"/>
        <v>-2.4764000001596287E-2</v>
      </c>
      <c r="AG278" s="103"/>
      <c r="AH278" s="7">
        <f t="shared" si="183"/>
        <v>-7.3730641112342088E-3</v>
      </c>
      <c r="AI278" s="7">
        <f t="shared" si="184"/>
        <v>1.429116748889764</v>
      </c>
      <c r="AJ278" s="7">
        <f t="shared" si="185"/>
        <v>-0.28298097041789794</v>
      </c>
      <c r="AK278" s="7">
        <f t="shared" si="186"/>
        <v>6.9185792458526059E-3</v>
      </c>
      <c r="AL278" s="7">
        <f t="shared" si="187"/>
        <v>-3.1254712137441421</v>
      </c>
      <c r="AM278" s="7">
        <f t="shared" si="188"/>
        <v>-124.0557110379977</v>
      </c>
      <c r="AN278" s="102">
        <f t="shared" si="189"/>
        <v>9.4349666797638765</v>
      </c>
      <c r="AO278" s="102">
        <f t="shared" si="189"/>
        <v>9.4349510685461393</v>
      </c>
      <c r="AP278" s="102">
        <f t="shared" si="189"/>
        <v>9.4349146915135478</v>
      </c>
      <c r="AQ278" s="102">
        <f t="shared" si="189"/>
        <v>9.4348299263330642</v>
      </c>
      <c r="AR278" s="102">
        <f t="shared" si="189"/>
        <v>9.4346324081422122</v>
      </c>
      <c r="AS278" s="102">
        <f t="shared" si="189"/>
        <v>9.4341721565368619</v>
      </c>
      <c r="AT278" s="102">
        <f t="shared" si="189"/>
        <v>9.433099698109773</v>
      </c>
      <c r="AU278" s="102">
        <f t="shared" si="190"/>
        <v>9.4306007367827167</v>
      </c>
    </row>
    <row r="279" spans="1:48" ht="12.95" customHeight="1">
      <c r="A279" s="52" t="s">
        <v>129</v>
      </c>
      <c r="B279"/>
      <c r="C279" s="80">
        <v>46414.593999999997</v>
      </c>
      <c r="D279" s="80"/>
      <c r="E279" s="1">
        <f t="shared" si="170"/>
        <v>7966.9609191833333</v>
      </c>
      <c r="F279" s="1">
        <v>7967</v>
      </c>
      <c r="G279" s="1">
        <f t="shared" si="171"/>
        <v>-2.7186999999685213E-2</v>
      </c>
      <c r="I279" s="1">
        <f t="shared" si="172"/>
        <v>-2.7186999999685213E-2</v>
      </c>
      <c r="N279" s="2"/>
      <c r="O279" s="2"/>
      <c r="P279" s="2"/>
      <c r="Q279" s="5">
        <f t="shared" si="152"/>
        <v>31396.093999999997</v>
      </c>
      <c r="R279" s="1">
        <f t="shared" si="166"/>
        <v>7.3913296898288382E-4</v>
      </c>
      <c r="S279" s="100">
        <f t="shared" si="173"/>
        <v>0.1</v>
      </c>
      <c r="T279" s="1">
        <f t="shared" si="174"/>
        <v>7.3913296898288393E-5</v>
      </c>
      <c r="U279" s="5"/>
      <c r="W279" s="1">
        <f t="shared" si="175"/>
        <v>-1.9603116472721411E-2</v>
      </c>
      <c r="Z279" s="7">
        <f t="shared" si="176"/>
        <v>7967</v>
      </c>
      <c r="AA279" s="102">
        <f t="shared" si="177"/>
        <v>-2.7226583712975087E-2</v>
      </c>
      <c r="AB279" s="102">
        <f t="shared" si="178"/>
        <v>-1.9603116472721411E-2</v>
      </c>
      <c r="AC279" s="102">
        <f t="shared" si="179"/>
        <v>-2.7186999999685213E-2</v>
      </c>
      <c r="AD279" s="102">
        <f t="shared" si="180"/>
        <v>3.9583713289874367E-5</v>
      </c>
      <c r="AE279" s="102">
        <f t="shared" si="181"/>
        <v>1.5668703578149766E-10</v>
      </c>
      <c r="AF279" s="7">
        <f t="shared" si="182"/>
        <v>-2.7186999999685213E-2</v>
      </c>
      <c r="AG279" s="103"/>
      <c r="AH279" s="7">
        <f t="shared" si="183"/>
        <v>-7.5838835269638021E-3</v>
      </c>
      <c r="AI279" s="7">
        <f t="shared" si="184"/>
        <v>1.4289722269143279</v>
      </c>
      <c r="AJ279" s="7">
        <f t="shared" si="185"/>
        <v>-0.29679228235460964</v>
      </c>
      <c r="AK279" s="7">
        <f t="shared" si="186"/>
        <v>1.3110280418978664E-2</v>
      </c>
      <c r="AL279" s="7">
        <f t="shared" si="187"/>
        <v>-3.1110400908844951</v>
      </c>
      <c r="AM279" s="7">
        <f t="shared" si="188"/>
        <v>-65.455865040024975</v>
      </c>
      <c r="AN279" s="102">
        <f t="shared" si="189"/>
        <v>9.4440877726253696</v>
      </c>
      <c r="AO279" s="102">
        <f t="shared" si="189"/>
        <v>9.4440582056343079</v>
      </c>
      <c r="AP279" s="102">
        <f t="shared" si="189"/>
        <v>9.4439892998529942</v>
      </c>
      <c r="AQ279" s="102">
        <f t="shared" si="189"/>
        <v>9.4438287154960285</v>
      </c>
      <c r="AR279" s="102">
        <f t="shared" si="189"/>
        <v>9.4434544768716968</v>
      </c>
      <c r="AS279" s="102">
        <f t="shared" si="189"/>
        <v>9.4425823313228108</v>
      </c>
      <c r="AT279" s="102">
        <f t="shared" si="189"/>
        <v>9.4405498884733987</v>
      </c>
      <c r="AU279" s="102">
        <f t="shared" si="190"/>
        <v>9.4358137340104022</v>
      </c>
    </row>
    <row r="280" spans="1:48" ht="12.95" customHeight="1">
      <c r="A280" s="52" t="s">
        <v>129</v>
      </c>
      <c r="B280"/>
      <c r="C280" s="80">
        <v>46437.557000000001</v>
      </c>
      <c r="D280" s="80"/>
      <c r="E280" s="1">
        <f t="shared" si="170"/>
        <v>7999.9698128829987</v>
      </c>
      <c r="F280" s="1">
        <v>8000</v>
      </c>
      <c r="G280" s="1">
        <f t="shared" si="171"/>
        <v>-2.1000000000640284E-2</v>
      </c>
      <c r="I280" s="1">
        <f t="shared" si="172"/>
        <v>-2.1000000000640284E-2</v>
      </c>
      <c r="N280" s="2"/>
      <c r="O280" s="2"/>
      <c r="P280" s="2"/>
      <c r="Q280" s="5">
        <f t="shared" ref="Q280:Q343" si="191">C280-15018.5</f>
        <v>31419.057000000001</v>
      </c>
      <c r="R280" s="1">
        <f t="shared" si="166"/>
        <v>4.4100000002689194E-4</v>
      </c>
      <c r="S280" s="100">
        <f t="shared" si="173"/>
        <v>0.1</v>
      </c>
      <c r="T280" s="1">
        <f t="shared" si="174"/>
        <v>4.4100000002689195E-5</v>
      </c>
      <c r="U280" s="5"/>
      <c r="W280" s="1">
        <f t="shared" si="175"/>
        <v>-1.3254769459579799E-2</v>
      </c>
      <c r="Z280" s="7">
        <f t="shared" si="176"/>
        <v>8000</v>
      </c>
      <c r="AA280" s="102">
        <f t="shared" si="177"/>
        <v>-2.7350210931695179E-2</v>
      </c>
      <c r="AB280" s="102">
        <f t="shared" si="178"/>
        <v>-1.3254769459579799E-2</v>
      </c>
      <c r="AC280" s="102">
        <f t="shared" si="179"/>
        <v>-2.1000000000640284E-2</v>
      </c>
      <c r="AD280" s="102">
        <f t="shared" si="180"/>
        <v>6.3502109310548949E-3</v>
      </c>
      <c r="AE280" s="102">
        <f t="shared" si="181"/>
        <v>4.0325178868889075E-6</v>
      </c>
      <c r="AF280" s="7">
        <f t="shared" si="182"/>
        <v>-2.1000000000640284E-2</v>
      </c>
      <c r="AG280" s="103"/>
      <c r="AH280" s="7">
        <f t="shared" si="183"/>
        <v>-7.7452305410604851E-3</v>
      </c>
      <c r="AI280" s="7">
        <f t="shared" si="184"/>
        <v>1.428800768963868</v>
      </c>
      <c r="AJ280" s="7">
        <f t="shared" si="185"/>
        <v>-0.30734755180249196</v>
      </c>
      <c r="AK280" s="7">
        <f t="shared" si="186"/>
        <v>1.7859211978627314E-2</v>
      </c>
      <c r="AL280" s="7">
        <f t="shared" si="187"/>
        <v>-3.0999675039337404</v>
      </c>
      <c r="AM280" s="7">
        <f t="shared" si="188"/>
        <v>-48.040937574281408</v>
      </c>
      <c r="AN280" s="102">
        <f t="shared" si="189"/>
        <v>9.4510869145584078</v>
      </c>
      <c r="AO280" s="102">
        <f t="shared" si="189"/>
        <v>9.4510466622569869</v>
      </c>
      <c r="AP280" s="102">
        <f t="shared" si="189"/>
        <v>9.4509528395120075</v>
      </c>
      <c r="AQ280" s="102">
        <f t="shared" si="189"/>
        <v>9.4507341521025641</v>
      </c>
      <c r="AR280" s="102">
        <f t="shared" si="189"/>
        <v>9.4502244278075676</v>
      </c>
      <c r="AS280" s="102">
        <f t="shared" si="189"/>
        <v>9.4490363699587281</v>
      </c>
      <c r="AT280" s="102">
        <f t="shared" si="189"/>
        <v>9.4462673923338762</v>
      </c>
      <c r="AU280" s="102">
        <f t="shared" si="190"/>
        <v>9.4398144063014158</v>
      </c>
      <c r="AV280" s="102"/>
    </row>
    <row r="281" spans="1:48" ht="12.95" customHeight="1">
      <c r="A281" s="52" t="s">
        <v>101</v>
      </c>
      <c r="B281"/>
      <c r="C281" s="80">
        <v>46659.46</v>
      </c>
      <c r="D281" s="80"/>
      <c r="E281" s="1">
        <f t="shared" si="170"/>
        <v>8318.9513283050201</v>
      </c>
      <c r="F281" s="1">
        <f>ROUND(2*E281,0)/2</f>
        <v>8319</v>
      </c>
      <c r="G281" s="1">
        <f t="shared" si="171"/>
        <v>-3.3859000002848916E-2</v>
      </c>
      <c r="I281" s="1">
        <f t="shared" si="172"/>
        <v>-3.3859000002848916E-2</v>
      </c>
      <c r="N281" s="2"/>
      <c r="O281" s="2"/>
      <c r="P281" s="2"/>
      <c r="Q281" s="5">
        <f t="shared" si="191"/>
        <v>31640.959999999999</v>
      </c>
      <c r="R281" s="1">
        <f t="shared" si="166"/>
        <v>1.1464318811929229E-3</v>
      </c>
      <c r="S281" s="100">
        <f t="shared" si="173"/>
        <v>0.1</v>
      </c>
      <c r="T281" s="1">
        <f t="shared" si="174"/>
        <v>1.146431881192923E-4</v>
      </c>
      <c r="U281" s="5"/>
      <c r="W281" s="1">
        <f t="shared" si="175"/>
        <v>-2.4576732478299348E-2</v>
      </c>
      <c r="Z281" s="7">
        <f t="shared" si="176"/>
        <v>8319</v>
      </c>
      <c r="AA281" s="102">
        <f t="shared" si="177"/>
        <v>-2.8519134162828613E-2</v>
      </c>
      <c r="AB281" s="102">
        <f t="shared" si="178"/>
        <v>-2.4576732478299348E-2</v>
      </c>
      <c r="AC281" s="102">
        <f t="shared" si="179"/>
        <v>-3.3859000002848916E-2</v>
      </c>
      <c r="AD281" s="102">
        <f t="shared" si="180"/>
        <v>-5.3398658400203025E-3</v>
      </c>
      <c r="AE281" s="102">
        <f t="shared" si="181"/>
        <v>2.8514167189415735E-6</v>
      </c>
      <c r="AF281" s="7">
        <f t="shared" si="182"/>
        <v>-3.3859000002848916E-2</v>
      </c>
      <c r="AG281" s="103"/>
      <c r="AH281" s="7">
        <f t="shared" si="183"/>
        <v>-9.282267524549569E-3</v>
      </c>
      <c r="AI281" s="7">
        <f t="shared" si="184"/>
        <v>1.4244563457531738</v>
      </c>
      <c r="AJ281" s="7">
        <f t="shared" si="185"/>
        <v>-0.4069979604265726</v>
      </c>
      <c r="AK281" s="7">
        <f t="shared" si="186"/>
        <v>6.3449676645070924E-2</v>
      </c>
      <c r="AL281" s="7">
        <f t="shared" si="187"/>
        <v>-2.9932068267377208</v>
      </c>
      <c r="AM281" s="7">
        <f t="shared" si="188"/>
        <v>-13.453636168320941</v>
      </c>
      <c r="AN281" s="102">
        <f t="shared" si="189"/>
        <v>9.5186597330306633</v>
      </c>
      <c r="AO281" s="102">
        <f t="shared" si="189"/>
        <v>9.5185189494969489</v>
      </c>
      <c r="AP281" s="102">
        <f t="shared" si="189"/>
        <v>9.5181894731869754</v>
      </c>
      <c r="AQ281" s="102">
        <f t="shared" si="189"/>
        <v>9.5174184380456808</v>
      </c>
      <c r="AR281" s="102">
        <f t="shared" si="189"/>
        <v>9.5156142890862032</v>
      </c>
      <c r="AS281" s="102">
        <f t="shared" si="189"/>
        <v>9.5113938998072651</v>
      </c>
      <c r="AT281" s="102">
        <f t="shared" si="189"/>
        <v>9.5015271799499352</v>
      </c>
      <c r="AU281" s="102">
        <f t="shared" si="190"/>
        <v>9.4784875717812156</v>
      </c>
      <c r="AV281" s="102"/>
    </row>
    <row r="282" spans="1:48" ht="12.95" customHeight="1">
      <c r="A282" s="52" t="s">
        <v>102</v>
      </c>
      <c r="B282"/>
      <c r="C282" s="80">
        <v>46659.47</v>
      </c>
      <c r="D282" s="80"/>
      <c r="E282" s="1">
        <f t="shared" si="170"/>
        <v>8318.9657031226416</v>
      </c>
      <c r="F282" s="1">
        <f>ROUND(2*E282,0)/2</f>
        <v>8319</v>
      </c>
      <c r="G282" s="1">
        <f t="shared" si="171"/>
        <v>-2.3859000000811648E-2</v>
      </c>
      <c r="I282" s="1">
        <f t="shared" si="172"/>
        <v>-2.3859000000811648E-2</v>
      </c>
      <c r="N282" s="2"/>
      <c r="O282" s="2"/>
      <c r="P282" s="2"/>
      <c r="Q282" s="5">
        <f t="shared" si="191"/>
        <v>31640.97</v>
      </c>
      <c r="R282" s="1">
        <f t="shared" si="166"/>
        <v>5.6925188103873025E-4</v>
      </c>
      <c r="S282" s="100">
        <f t="shared" si="173"/>
        <v>0.1</v>
      </c>
      <c r="T282" s="1">
        <f t="shared" si="174"/>
        <v>5.6925188103873028E-5</v>
      </c>
      <c r="U282" s="5"/>
      <c r="W282" s="1">
        <f t="shared" si="175"/>
        <v>-1.4576732476262079E-2</v>
      </c>
      <c r="Z282" s="7">
        <f t="shared" si="176"/>
        <v>8319</v>
      </c>
      <c r="AA282" s="102">
        <f t="shared" si="177"/>
        <v>-2.8519134162828613E-2</v>
      </c>
      <c r="AB282" s="102">
        <f t="shared" si="178"/>
        <v>-1.4576732476262079E-2</v>
      </c>
      <c r="AC282" s="102">
        <f t="shared" si="179"/>
        <v>-2.3859000000811648E-2</v>
      </c>
      <c r="AD282" s="102">
        <f t="shared" si="180"/>
        <v>4.6601341620169656E-3</v>
      </c>
      <c r="AE282" s="102">
        <f t="shared" si="181"/>
        <v>2.1716850407997565E-6</v>
      </c>
      <c r="AF282" s="7">
        <f t="shared" si="182"/>
        <v>-2.3859000000811648E-2</v>
      </c>
      <c r="AG282" s="103"/>
      <c r="AH282" s="7">
        <f t="shared" si="183"/>
        <v>-9.282267524549569E-3</v>
      </c>
      <c r="AI282" s="7">
        <f t="shared" si="184"/>
        <v>1.4244563457531738</v>
      </c>
      <c r="AJ282" s="7">
        <f t="shared" si="185"/>
        <v>-0.4069979604265726</v>
      </c>
      <c r="AK282" s="7">
        <f t="shared" si="186"/>
        <v>6.3449676645070924E-2</v>
      </c>
      <c r="AL282" s="7">
        <f t="shared" si="187"/>
        <v>-2.9932068267377208</v>
      </c>
      <c r="AM282" s="7">
        <f t="shared" si="188"/>
        <v>-13.453636168320941</v>
      </c>
      <c r="AN282" s="102">
        <f t="shared" si="189"/>
        <v>9.5186597330306633</v>
      </c>
      <c r="AO282" s="102">
        <f t="shared" si="189"/>
        <v>9.5185189494969489</v>
      </c>
      <c r="AP282" s="102">
        <f t="shared" si="189"/>
        <v>9.5181894731869754</v>
      </c>
      <c r="AQ282" s="102">
        <f t="shared" si="189"/>
        <v>9.5174184380456808</v>
      </c>
      <c r="AR282" s="102">
        <f t="shared" si="189"/>
        <v>9.5156142890862032</v>
      </c>
      <c r="AS282" s="102">
        <f t="shared" si="189"/>
        <v>9.5113938998072651</v>
      </c>
      <c r="AT282" s="102">
        <f t="shared" si="189"/>
        <v>9.5015271799499352</v>
      </c>
      <c r="AU282" s="102">
        <f t="shared" si="190"/>
        <v>9.4784875717812156</v>
      </c>
    </row>
    <row r="283" spans="1:48" ht="12.95" customHeight="1">
      <c r="A283" s="52" t="s">
        <v>129</v>
      </c>
      <c r="B283"/>
      <c r="C283" s="80">
        <v>46679.652000000002</v>
      </c>
      <c r="D283" s="80"/>
      <c r="E283" s="1">
        <f t="shared" si="170"/>
        <v>8347.9769600423206</v>
      </c>
      <c r="F283" s="1">
        <v>8348</v>
      </c>
      <c r="G283" s="1">
        <f t="shared" si="171"/>
        <v>-1.6027999998186715E-2</v>
      </c>
      <c r="I283" s="1">
        <f t="shared" si="172"/>
        <v>-1.6027999998186715E-2</v>
      </c>
      <c r="N283" s="2"/>
      <c r="O283" s="2"/>
      <c r="P283" s="2"/>
      <c r="Q283" s="5">
        <f t="shared" si="191"/>
        <v>31661.152000000002</v>
      </c>
      <c r="R283" s="1">
        <f t="shared" si="166"/>
        <v>2.5689678394187333E-4</v>
      </c>
      <c r="S283" s="100">
        <f t="shared" si="173"/>
        <v>0.1</v>
      </c>
      <c r="T283" s="1">
        <f t="shared" si="174"/>
        <v>2.5689678394187333E-5</v>
      </c>
      <c r="U283" s="5"/>
      <c r="W283" s="1">
        <f t="shared" si="175"/>
        <v>-6.6082695007881054E-3</v>
      </c>
      <c r="Z283" s="7">
        <f t="shared" si="176"/>
        <v>8348</v>
      </c>
      <c r="AA283" s="102">
        <f t="shared" si="177"/>
        <v>-2.8622818665894053E-2</v>
      </c>
      <c r="AB283" s="102">
        <f t="shared" si="178"/>
        <v>-6.6082695007881054E-3</v>
      </c>
      <c r="AC283" s="102">
        <f t="shared" si="179"/>
        <v>-1.6027999998186715E-2</v>
      </c>
      <c r="AD283" s="102">
        <f t="shared" si="180"/>
        <v>1.2594818667707338E-2</v>
      </c>
      <c r="AE283" s="102">
        <f t="shared" si="181"/>
        <v>1.5862945727242925E-5</v>
      </c>
      <c r="AF283" s="7">
        <f t="shared" si="182"/>
        <v>-1.6027999998186715E-2</v>
      </c>
      <c r="AG283" s="103"/>
      <c r="AH283" s="7">
        <f t="shared" si="183"/>
        <v>-9.4197304973986096E-3</v>
      </c>
      <c r="AI283" s="7">
        <f t="shared" si="184"/>
        <v>1.4238231685023588</v>
      </c>
      <c r="AJ283" s="7">
        <f t="shared" si="185"/>
        <v>-0.41580873649496819</v>
      </c>
      <c r="AK283" s="7">
        <f t="shared" si="186"/>
        <v>6.7549779845112803E-2</v>
      </c>
      <c r="AL283" s="7">
        <f t="shared" si="187"/>
        <v>-2.9835400336521896</v>
      </c>
      <c r="AM283" s="7">
        <f t="shared" si="188"/>
        <v>-12.627660508819487</v>
      </c>
      <c r="AN283" s="102">
        <f t="shared" si="189"/>
        <v>9.5247906237762017</v>
      </c>
      <c r="AO283" s="102">
        <f t="shared" si="189"/>
        <v>9.5246410874381393</v>
      </c>
      <c r="AP283" s="102">
        <f t="shared" si="189"/>
        <v>9.5242909195092942</v>
      </c>
      <c r="AQ283" s="102">
        <f t="shared" si="189"/>
        <v>9.5234709821682344</v>
      </c>
      <c r="AR283" s="102">
        <f t="shared" si="189"/>
        <v>9.5215513134893861</v>
      </c>
      <c r="AS283" s="102">
        <f t="shared" si="189"/>
        <v>9.5170582979901326</v>
      </c>
      <c r="AT283" s="102">
        <f t="shared" si="189"/>
        <v>9.5065494609601959</v>
      </c>
      <c r="AU283" s="102">
        <f t="shared" si="190"/>
        <v>9.482003314097561</v>
      </c>
    </row>
    <row r="284" spans="1:48" ht="12.95" customHeight="1">
      <c r="A284" s="52" t="s">
        <v>103</v>
      </c>
      <c r="B284"/>
      <c r="C284" s="80">
        <v>46700.52</v>
      </c>
      <c r="D284" s="80"/>
      <c r="E284" s="1">
        <f t="shared" si="170"/>
        <v>8377.9743294506898</v>
      </c>
      <c r="F284" s="1">
        <f>ROUND(2*E284,0)/2</f>
        <v>8378</v>
      </c>
      <c r="G284" s="1">
        <f t="shared" si="171"/>
        <v>-1.7858000006526709E-2</v>
      </c>
      <c r="I284" s="1">
        <f t="shared" si="172"/>
        <v>-1.7858000006526709E-2</v>
      </c>
      <c r="N284" s="2"/>
      <c r="O284" s="2"/>
      <c r="P284" s="2"/>
      <c r="Q284" s="5">
        <f t="shared" si="191"/>
        <v>31682.019999999997</v>
      </c>
      <c r="R284" s="1">
        <f t="shared" si="166"/>
        <v>3.1890816423310792E-4</v>
      </c>
      <c r="S284" s="100">
        <f t="shared" si="173"/>
        <v>0.1</v>
      </c>
      <c r="T284" s="1">
        <f t="shared" si="174"/>
        <v>3.1890816423310794E-5</v>
      </c>
      <c r="U284" s="5"/>
      <c r="W284" s="1">
        <f t="shared" si="175"/>
        <v>-8.2965033667608268E-3</v>
      </c>
      <c r="Z284" s="7">
        <f t="shared" si="176"/>
        <v>8378</v>
      </c>
      <c r="AA284" s="102">
        <f t="shared" si="177"/>
        <v>-2.8729586565414016E-2</v>
      </c>
      <c r="AB284" s="102">
        <f t="shared" si="178"/>
        <v>-8.2965033667608268E-3</v>
      </c>
      <c r="AC284" s="102">
        <f t="shared" si="179"/>
        <v>-1.7858000006526709E-2</v>
      </c>
      <c r="AD284" s="102">
        <f t="shared" si="180"/>
        <v>1.0871586558887307E-2</v>
      </c>
      <c r="AE284" s="102">
        <f t="shared" si="181"/>
        <v>1.1819139430737916E-5</v>
      </c>
      <c r="AF284" s="7">
        <f t="shared" si="182"/>
        <v>-1.7858000006526709E-2</v>
      </c>
      <c r="AG284" s="103"/>
      <c r="AH284" s="7">
        <f t="shared" si="183"/>
        <v>-9.5614966397658818E-3</v>
      </c>
      <c r="AI284" s="7">
        <f t="shared" si="184"/>
        <v>1.4231271420999547</v>
      </c>
      <c r="AJ284" s="7">
        <f t="shared" si="185"/>
        <v>-0.42487410423931599</v>
      </c>
      <c r="AK284" s="7">
        <f t="shared" si="186"/>
        <v>7.1780725371277207E-2</v>
      </c>
      <c r="AL284" s="7">
        <f t="shared" si="187"/>
        <v>-2.9735491043634301</v>
      </c>
      <c r="AM284" s="7">
        <f t="shared" si="188"/>
        <v>-11.873656284730464</v>
      </c>
      <c r="AN284" s="102">
        <f t="shared" si="189"/>
        <v>9.5311300462112545</v>
      </c>
      <c r="AO284" s="102">
        <f t="shared" si="189"/>
        <v>9.5309715461277591</v>
      </c>
      <c r="AP284" s="102">
        <f t="shared" si="189"/>
        <v>9.5306001456942209</v>
      </c>
      <c r="AQ284" s="102">
        <f t="shared" si="189"/>
        <v>9.5297299303745824</v>
      </c>
      <c r="AR284" s="102">
        <f t="shared" si="189"/>
        <v>9.5276912706042065</v>
      </c>
      <c r="AS284" s="102">
        <f t="shared" si="189"/>
        <v>9.5229169525297035</v>
      </c>
      <c r="AT284" s="102">
        <f t="shared" si="189"/>
        <v>9.5117446045745577</v>
      </c>
      <c r="AU284" s="102">
        <f t="shared" si="190"/>
        <v>9.4856402889075735</v>
      </c>
    </row>
    <row r="285" spans="1:48" ht="12.95" customHeight="1">
      <c r="A285" s="20" t="s">
        <v>104</v>
      </c>
      <c r="C285" s="32">
        <v>46700.52</v>
      </c>
      <c r="D285" s="32"/>
      <c r="E285" s="1">
        <f t="shared" si="170"/>
        <v>8377.9743294506898</v>
      </c>
      <c r="F285" s="1">
        <f>ROUND(2*E285,0)/2</f>
        <v>8378</v>
      </c>
      <c r="G285" s="1">
        <f t="shared" si="171"/>
        <v>-1.7858000006526709E-2</v>
      </c>
      <c r="I285" s="1">
        <f t="shared" si="172"/>
        <v>-1.7858000006526709E-2</v>
      </c>
      <c r="N285" s="2"/>
      <c r="O285" s="2"/>
      <c r="P285" s="2"/>
      <c r="Q285" s="5">
        <f t="shared" si="191"/>
        <v>31682.019999999997</v>
      </c>
      <c r="R285" s="1">
        <f t="shared" si="166"/>
        <v>3.1890816423310792E-4</v>
      </c>
      <c r="S285" s="100">
        <f t="shared" si="173"/>
        <v>0.1</v>
      </c>
      <c r="T285" s="1">
        <f t="shared" si="174"/>
        <v>3.1890816423310794E-5</v>
      </c>
      <c r="U285" s="5"/>
      <c r="W285" s="1">
        <f t="shared" si="175"/>
        <v>-8.2965033667608268E-3</v>
      </c>
      <c r="Z285" s="7">
        <f t="shared" si="176"/>
        <v>8378</v>
      </c>
      <c r="AA285" s="102">
        <f t="shared" si="177"/>
        <v>-2.8729586565414016E-2</v>
      </c>
      <c r="AB285" s="102">
        <f t="shared" si="178"/>
        <v>-8.2965033667608268E-3</v>
      </c>
      <c r="AC285" s="102">
        <f t="shared" si="179"/>
        <v>-1.7858000006526709E-2</v>
      </c>
      <c r="AD285" s="102">
        <f t="shared" si="180"/>
        <v>1.0871586558887307E-2</v>
      </c>
      <c r="AE285" s="102">
        <f t="shared" si="181"/>
        <v>1.1819139430737916E-5</v>
      </c>
      <c r="AF285" s="7">
        <f t="shared" si="182"/>
        <v>-1.7858000006526709E-2</v>
      </c>
      <c r="AG285" s="103"/>
      <c r="AH285" s="7">
        <f t="shared" si="183"/>
        <v>-9.5614966397658818E-3</v>
      </c>
      <c r="AI285" s="7">
        <f t="shared" si="184"/>
        <v>1.4231271420999547</v>
      </c>
      <c r="AJ285" s="7">
        <f t="shared" si="185"/>
        <v>-0.42487410423931599</v>
      </c>
      <c r="AK285" s="7">
        <f t="shared" si="186"/>
        <v>7.1780725371277207E-2</v>
      </c>
      <c r="AL285" s="7">
        <f t="shared" si="187"/>
        <v>-2.9735491043634301</v>
      </c>
      <c r="AM285" s="7">
        <f t="shared" si="188"/>
        <v>-11.873656284730464</v>
      </c>
      <c r="AN285" s="102">
        <f t="shared" si="189"/>
        <v>9.5311300462112545</v>
      </c>
      <c r="AO285" s="102">
        <f t="shared" si="189"/>
        <v>9.5309715461277591</v>
      </c>
      <c r="AP285" s="102">
        <f t="shared" si="189"/>
        <v>9.5306001456942209</v>
      </c>
      <c r="AQ285" s="102">
        <f t="shared" si="189"/>
        <v>9.5297299303745824</v>
      </c>
      <c r="AR285" s="102">
        <f t="shared" si="189"/>
        <v>9.5276912706042065</v>
      </c>
      <c r="AS285" s="102">
        <f t="shared" si="189"/>
        <v>9.5229169525297035</v>
      </c>
      <c r="AT285" s="102">
        <f t="shared" si="189"/>
        <v>9.5117446045745577</v>
      </c>
      <c r="AU285" s="102">
        <f t="shared" si="190"/>
        <v>9.4856402889075735</v>
      </c>
    </row>
    <row r="286" spans="1:48" ht="12.95" customHeight="1">
      <c r="A286" s="20" t="s">
        <v>129</v>
      </c>
      <c r="C286" s="32">
        <v>46734.603000000003</v>
      </c>
      <c r="D286" s="32"/>
      <c r="E286" s="1">
        <f t="shared" si="170"/>
        <v>8426.9680203432454</v>
      </c>
      <c r="F286" s="1">
        <v>8427</v>
      </c>
      <c r="G286" s="1">
        <f t="shared" si="171"/>
        <v>-2.224700000078883E-2</v>
      </c>
      <c r="I286" s="1">
        <f t="shared" si="172"/>
        <v>-2.224700000078883E-2</v>
      </c>
      <c r="N286" s="2"/>
      <c r="O286" s="2"/>
      <c r="P286" s="2"/>
      <c r="Q286" s="5">
        <f t="shared" si="191"/>
        <v>31716.103000000003</v>
      </c>
      <c r="R286" s="1">
        <f t="shared" si="166"/>
        <v>4.9492900903509826E-4</v>
      </c>
      <c r="S286" s="100">
        <f t="shared" si="173"/>
        <v>0.1</v>
      </c>
      <c r="T286" s="1">
        <f t="shared" si="174"/>
        <v>4.9492900903509826E-5</v>
      </c>
      <c r="U286" s="5"/>
      <c r="W286" s="1">
        <f t="shared" si="175"/>
        <v>-1.245493125703476E-2</v>
      </c>
      <c r="Z286" s="7">
        <f t="shared" si="176"/>
        <v>8427</v>
      </c>
      <c r="AA286" s="102">
        <f t="shared" si="177"/>
        <v>-2.8902874591282143E-2</v>
      </c>
      <c r="AB286" s="102">
        <f t="shared" si="178"/>
        <v>-1.245493125703476E-2</v>
      </c>
      <c r="AC286" s="102">
        <f t="shared" si="179"/>
        <v>-2.224700000078883E-2</v>
      </c>
      <c r="AD286" s="102">
        <f t="shared" si="180"/>
        <v>6.6558745904933131E-3</v>
      </c>
      <c r="AE286" s="102">
        <f t="shared" si="181"/>
        <v>4.430066656437453E-6</v>
      </c>
      <c r="AF286" s="7">
        <f t="shared" si="182"/>
        <v>-2.224700000078883E-2</v>
      </c>
      <c r="AG286" s="103"/>
      <c r="AH286" s="7">
        <f t="shared" si="183"/>
        <v>-9.7920687437540697E-3</v>
      </c>
      <c r="AI286" s="7">
        <f t="shared" si="184"/>
        <v>1.4219012013559367</v>
      </c>
      <c r="AJ286" s="7">
        <f t="shared" si="185"/>
        <v>-0.43956985749493904</v>
      </c>
      <c r="AK286" s="7">
        <f t="shared" si="186"/>
        <v>7.8666557131473247E-2</v>
      </c>
      <c r="AL286" s="7">
        <f t="shared" si="187"/>
        <v>-2.9572521850650038</v>
      </c>
      <c r="AM286" s="7">
        <f t="shared" si="188"/>
        <v>-10.818748795130078</v>
      </c>
      <c r="AN286" s="102">
        <f t="shared" si="189"/>
        <v>9.541477675226977</v>
      </c>
      <c r="AO286" s="102">
        <f t="shared" si="189"/>
        <v>9.5413047467703453</v>
      </c>
      <c r="AP286" s="102">
        <f t="shared" si="189"/>
        <v>9.5408990706074164</v>
      </c>
      <c r="AQ286" s="102">
        <f t="shared" si="189"/>
        <v>9.5399474623777749</v>
      </c>
      <c r="AR286" s="102">
        <f t="shared" si="189"/>
        <v>9.5377156523765816</v>
      </c>
      <c r="AS286" s="102">
        <f t="shared" si="189"/>
        <v>9.5324835762005282</v>
      </c>
      <c r="AT286" s="102">
        <f t="shared" si="189"/>
        <v>9.520229253876078</v>
      </c>
      <c r="AU286" s="102">
        <f t="shared" si="190"/>
        <v>9.4915806810972612</v>
      </c>
      <c r="AV286" s="102"/>
    </row>
    <row r="287" spans="1:48" ht="12.95" customHeight="1">
      <c r="A287" s="20" t="s">
        <v>129</v>
      </c>
      <c r="C287" s="32">
        <v>46736.686999999998</v>
      </c>
      <c r="D287" s="32"/>
      <c r="E287" s="1">
        <f t="shared" si="170"/>
        <v>8429.9637323351417</v>
      </c>
      <c r="F287" s="1">
        <v>8430</v>
      </c>
      <c r="G287" s="1">
        <f t="shared" si="171"/>
        <v>-2.5230000006558839E-2</v>
      </c>
      <c r="I287" s="1">
        <f t="shared" si="172"/>
        <v>-2.5230000006558839E-2</v>
      </c>
      <c r="N287" s="2"/>
      <c r="O287" s="2"/>
      <c r="P287" s="2"/>
      <c r="Q287" s="5">
        <f t="shared" si="191"/>
        <v>31718.186999999998</v>
      </c>
      <c r="R287" s="1">
        <f t="shared" si="166"/>
        <v>6.3655290033095906E-4</v>
      </c>
      <c r="S287" s="100">
        <f t="shared" si="173"/>
        <v>0.1</v>
      </c>
      <c r="T287" s="1">
        <f t="shared" si="174"/>
        <v>6.3655290033095915E-5</v>
      </c>
      <c r="U287" s="5"/>
      <c r="W287" s="1">
        <f t="shared" si="175"/>
        <v>-1.5423854785005301E-2</v>
      </c>
      <c r="Z287" s="7">
        <f t="shared" si="176"/>
        <v>8430</v>
      </c>
      <c r="AA287" s="102">
        <f t="shared" si="177"/>
        <v>-2.8913439033322455E-2</v>
      </c>
      <c r="AB287" s="102">
        <f t="shared" si="178"/>
        <v>-1.5423854785005301E-2</v>
      </c>
      <c r="AC287" s="102">
        <f t="shared" si="179"/>
        <v>-2.5230000006558839E-2</v>
      </c>
      <c r="AD287" s="102">
        <f t="shared" si="180"/>
        <v>3.6834390267636158E-3</v>
      </c>
      <c r="AE287" s="102">
        <f t="shared" si="181"/>
        <v>1.3567723063885293E-6</v>
      </c>
      <c r="AF287" s="7">
        <f t="shared" si="182"/>
        <v>-2.5230000006558839E-2</v>
      </c>
      <c r="AG287" s="103"/>
      <c r="AH287" s="7">
        <f t="shared" si="183"/>
        <v>-9.8061452215535382E-3</v>
      </c>
      <c r="AI287" s="7">
        <f t="shared" si="184"/>
        <v>1.421822572566797</v>
      </c>
      <c r="AJ287" s="7">
        <f t="shared" si="185"/>
        <v>-0.44046502277222582</v>
      </c>
      <c r="AK287" s="7">
        <f t="shared" si="186"/>
        <v>7.9087092433792458E-2</v>
      </c>
      <c r="AL287" s="7">
        <f t="shared" si="187"/>
        <v>-2.9562553297422256</v>
      </c>
      <c r="AM287" s="7">
        <f t="shared" si="188"/>
        <v>-10.760227303923537</v>
      </c>
      <c r="AN287" s="102">
        <f t="shared" si="189"/>
        <v>9.5421109168791922</v>
      </c>
      <c r="AO287" s="102">
        <f t="shared" si="189"/>
        <v>9.5419371140233586</v>
      </c>
      <c r="AP287" s="102">
        <f t="shared" si="189"/>
        <v>9.5415293564285228</v>
      </c>
      <c r="AQ287" s="102">
        <f t="shared" si="189"/>
        <v>9.5405727957644508</v>
      </c>
      <c r="AR287" s="102">
        <f t="shared" si="189"/>
        <v>9.5383292111663884</v>
      </c>
      <c r="AS287" s="102">
        <f t="shared" si="189"/>
        <v>9.533069181208111</v>
      </c>
      <c r="AT287" s="102">
        <f t="shared" si="189"/>
        <v>9.5207486902708283</v>
      </c>
      <c r="AU287" s="102">
        <f t="shared" si="190"/>
        <v>9.4919443785782622</v>
      </c>
      <c r="AV287" s="102"/>
    </row>
    <row r="288" spans="1:48" ht="12.95" customHeight="1">
      <c r="A288" s="20" t="s">
        <v>129</v>
      </c>
      <c r="C288" s="32">
        <v>46759.646999999997</v>
      </c>
      <c r="D288" s="32"/>
      <c r="E288" s="1">
        <f t="shared" si="170"/>
        <v>8462.9683135895157</v>
      </c>
      <c r="F288" s="1">
        <v>8463</v>
      </c>
      <c r="G288" s="1">
        <f t="shared" si="171"/>
        <v>-2.2043000004487112E-2</v>
      </c>
      <c r="I288" s="1">
        <f t="shared" si="172"/>
        <v>-2.2043000004487112E-2</v>
      </c>
      <c r="N288" s="2"/>
      <c r="O288" s="2"/>
      <c r="P288" s="2"/>
      <c r="Q288" s="5">
        <f t="shared" si="191"/>
        <v>31741.146999999997</v>
      </c>
      <c r="R288" s="1">
        <f t="shared" si="166"/>
        <v>4.8589384919781883E-4</v>
      </c>
      <c r="S288" s="100">
        <f t="shared" si="173"/>
        <v>0.1</v>
      </c>
      <c r="T288" s="1">
        <f t="shared" si="174"/>
        <v>4.8589384919781885E-5</v>
      </c>
      <c r="U288" s="5"/>
      <c r="W288" s="1">
        <f t="shared" si="175"/>
        <v>-1.2082325131985492E-2</v>
      </c>
      <c r="Z288" s="7">
        <f t="shared" si="176"/>
        <v>8463</v>
      </c>
      <c r="AA288" s="102">
        <f t="shared" si="177"/>
        <v>-2.9029299376844474E-2</v>
      </c>
      <c r="AB288" s="102">
        <f t="shared" si="178"/>
        <v>-1.2082325131985492E-2</v>
      </c>
      <c r="AC288" s="102">
        <f t="shared" si="179"/>
        <v>-2.2043000004487112E-2</v>
      </c>
      <c r="AD288" s="102">
        <f t="shared" si="180"/>
        <v>6.9862993723573616E-3</v>
      </c>
      <c r="AE288" s="102">
        <f t="shared" si="181"/>
        <v>4.8808378920200871E-6</v>
      </c>
      <c r="AF288" s="7">
        <f t="shared" si="182"/>
        <v>-2.2043000004487112E-2</v>
      </c>
      <c r="AG288" s="103"/>
      <c r="AH288" s="7">
        <f t="shared" si="183"/>
        <v>-9.9606748725016205E-3</v>
      </c>
      <c r="AI288" s="7">
        <f t="shared" si="184"/>
        <v>1.420930620749111</v>
      </c>
      <c r="AJ288" s="7">
        <f t="shared" si="185"/>
        <v>-0.45027622016513824</v>
      </c>
      <c r="AK288" s="7">
        <f t="shared" si="186"/>
        <v>8.3704620136943922E-2</v>
      </c>
      <c r="AL288" s="7">
        <f t="shared" si="187"/>
        <v>-2.9452972425258359</v>
      </c>
      <c r="AM288" s="7">
        <f t="shared" si="188"/>
        <v>-10.155988261884852</v>
      </c>
      <c r="AN288" s="102">
        <f t="shared" si="189"/>
        <v>9.5490742806413405</v>
      </c>
      <c r="AO288" s="102">
        <f t="shared" si="189"/>
        <v>9.548890930885884</v>
      </c>
      <c r="AP288" s="102">
        <f t="shared" si="189"/>
        <v>9.5484604138451523</v>
      </c>
      <c r="AQ288" s="102">
        <f t="shared" si="189"/>
        <v>9.5474496225091965</v>
      </c>
      <c r="AR288" s="102">
        <f t="shared" si="189"/>
        <v>9.5450769247029488</v>
      </c>
      <c r="AS288" s="102">
        <f t="shared" si="189"/>
        <v>9.5395099814815101</v>
      </c>
      <c r="AT288" s="102">
        <f t="shared" si="189"/>
        <v>9.5264622346137404</v>
      </c>
      <c r="AU288" s="102">
        <f t="shared" si="190"/>
        <v>9.4959450508692758</v>
      </c>
    </row>
    <row r="289" spans="1:48" ht="12.95" customHeight="1">
      <c r="A289" s="20" t="s">
        <v>105</v>
      </c>
      <c r="C289" s="32">
        <v>46760.339</v>
      </c>
      <c r="D289" s="32"/>
      <c r="E289" s="1">
        <f t="shared" si="170"/>
        <v>8463.9630509687904</v>
      </c>
      <c r="F289" s="1">
        <f>ROUND(2*E289,0)/2</f>
        <v>8464</v>
      </c>
      <c r="G289" s="1">
        <f t="shared" si="171"/>
        <v>-2.5703999999677762E-2</v>
      </c>
      <c r="I289" s="1">
        <f t="shared" si="172"/>
        <v>-2.5703999999677762E-2</v>
      </c>
      <c r="N289" s="2"/>
      <c r="O289" s="2"/>
      <c r="P289" s="2"/>
      <c r="Q289" s="5">
        <f t="shared" si="191"/>
        <v>31741.839</v>
      </c>
      <c r="R289" s="1">
        <f t="shared" si="166"/>
        <v>6.6069561598343439E-4</v>
      </c>
      <c r="S289" s="100">
        <f t="shared" si="173"/>
        <v>0.1</v>
      </c>
      <c r="T289" s="1">
        <f t="shared" si="174"/>
        <v>6.6069561598343439E-5</v>
      </c>
      <c r="U289" s="5"/>
      <c r="W289" s="1">
        <f t="shared" si="175"/>
        <v>-1.5738651397744517E-2</v>
      </c>
      <c r="Z289" s="7">
        <f t="shared" si="176"/>
        <v>8464</v>
      </c>
      <c r="AA289" s="102">
        <f t="shared" si="177"/>
        <v>-2.9032800252617938E-2</v>
      </c>
      <c r="AB289" s="102">
        <f t="shared" si="178"/>
        <v>-1.5738651397744517E-2</v>
      </c>
      <c r="AC289" s="102">
        <f t="shared" si="179"/>
        <v>-2.5703999999677762E-2</v>
      </c>
      <c r="AD289" s="102">
        <f t="shared" si="180"/>
        <v>3.3288002529401756E-3</v>
      </c>
      <c r="AE289" s="102">
        <f t="shared" si="181"/>
        <v>1.1080911123974577E-6</v>
      </c>
      <c r="AF289" s="7">
        <f t="shared" si="182"/>
        <v>-2.5703999999677762E-2</v>
      </c>
      <c r="AG289" s="103"/>
      <c r="AH289" s="7">
        <f t="shared" si="183"/>
        <v>-9.9653486019332469E-3</v>
      </c>
      <c r="AI289" s="7">
        <f t="shared" si="184"/>
        <v>1.4209028202474792</v>
      </c>
      <c r="AJ289" s="7">
        <f t="shared" si="185"/>
        <v>-0.45057250011625988</v>
      </c>
      <c r="AK289" s="7">
        <f t="shared" si="186"/>
        <v>8.384430108373675E-2</v>
      </c>
      <c r="AL289" s="7">
        <f t="shared" si="187"/>
        <v>-2.9449653931629842</v>
      </c>
      <c r="AM289" s="7">
        <f t="shared" si="188"/>
        <v>-10.138737255686765</v>
      </c>
      <c r="AN289" s="102">
        <f t="shared" si="189"/>
        <v>9.5492852246170656</v>
      </c>
      <c r="AO289" s="102">
        <f t="shared" si="189"/>
        <v>9.5491015876466481</v>
      </c>
      <c r="AP289" s="102">
        <f t="shared" si="189"/>
        <v>9.5486703849032537</v>
      </c>
      <c r="AQ289" s="102">
        <f t="shared" si="189"/>
        <v>9.5476579573992542</v>
      </c>
      <c r="AR289" s="102">
        <f t="shared" si="189"/>
        <v>9.5452813589717493</v>
      </c>
      <c r="AS289" s="102">
        <f t="shared" si="189"/>
        <v>9.5397051322520596</v>
      </c>
      <c r="AT289" s="102">
        <f t="shared" si="189"/>
        <v>9.5266353648345721</v>
      </c>
      <c r="AU289" s="102">
        <f t="shared" si="190"/>
        <v>9.4960662833629428</v>
      </c>
    </row>
    <row r="290" spans="1:48" ht="12.95" customHeight="1">
      <c r="A290" s="20" t="s">
        <v>129</v>
      </c>
      <c r="C290" s="32">
        <v>46814.606</v>
      </c>
      <c r="D290" s="32"/>
      <c r="E290" s="1">
        <f t="shared" si="170"/>
        <v>8541.970873744538</v>
      </c>
      <c r="F290" s="1">
        <v>8542</v>
      </c>
      <c r="G290" s="1">
        <f t="shared" si="171"/>
        <v>-2.0261999998183455E-2</v>
      </c>
      <c r="I290" s="1">
        <f t="shared" si="172"/>
        <v>-2.0261999998183455E-2</v>
      </c>
      <c r="N290" s="2"/>
      <c r="O290" s="2"/>
      <c r="P290" s="2"/>
      <c r="Q290" s="5">
        <f t="shared" si="191"/>
        <v>31796.106</v>
      </c>
      <c r="R290" s="1">
        <f t="shared" si="166"/>
        <v>4.1054864392638633E-4</v>
      </c>
      <c r="S290" s="100">
        <f t="shared" si="173"/>
        <v>0.1</v>
      </c>
      <c r="T290" s="1">
        <f t="shared" si="174"/>
        <v>4.1054864392638633E-5</v>
      </c>
      <c r="U290" s="5"/>
      <c r="W290" s="1">
        <f t="shared" si="175"/>
        <v>-9.9337668936459698E-3</v>
      </c>
      <c r="Z290" s="7">
        <f t="shared" si="176"/>
        <v>8542</v>
      </c>
      <c r="AA290" s="102">
        <f t="shared" si="177"/>
        <v>-2.9304010701423706E-2</v>
      </c>
      <c r="AB290" s="102">
        <f t="shared" si="178"/>
        <v>-9.9337668936459698E-3</v>
      </c>
      <c r="AC290" s="102">
        <f t="shared" si="179"/>
        <v>-2.0261999998183455E-2</v>
      </c>
      <c r="AD290" s="102">
        <f t="shared" si="180"/>
        <v>9.0420107032402504E-3</v>
      </c>
      <c r="AE290" s="102">
        <f t="shared" si="181"/>
        <v>8.1757957557511256E-6</v>
      </c>
      <c r="AF290" s="7">
        <f t="shared" si="182"/>
        <v>-2.0261999998183455E-2</v>
      </c>
      <c r="AG290" s="103"/>
      <c r="AH290" s="7">
        <f t="shared" si="183"/>
        <v>-1.0328233104537485E-2</v>
      </c>
      <c r="AI290" s="7">
        <f t="shared" si="184"/>
        <v>1.4185957176433637</v>
      </c>
      <c r="AJ290" s="7">
        <f t="shared" si="185"/>
        <v>-0.47349065979166932</v>
      </c>
      <c r="AK290" s="7">
        <f t="shared" si="186"/>
        <v>9.4692534484716859E-2</v>
      </c>
      <c r="AL290" s="7">
        <f t="shared" si="187"/>
        <v>-2.9191222757776663</v>
      </c>
      <c r="AM290" s="7">
        <f t="shared" si="188"/>
        <v>-8.9528518914805648</v>
      </c>
      <c r="AN290" s="102">
        <f t="shared" si="189"/>
        <v>9.5657259494415943</v>
      </c>
      <c r="AO290" s="102">
        <f t="shared" si="189"/>
        <v>9.5655203084952589</v>
      </c>
      <c r="AP290" s="102">
        <f t="shared" si="189"/>
        <v>9.5650363830759577</v>
      </c>
      <c r="AQ290" s="102">
        <f t="shared" si="189"/>
        <v>9.5638977137835557</v>
      </c>
      <c r="AR290" s="102">
        <f t="shared" si="189"/>
        <v>9.5612191552087022</v>
      </c>
      <c r="AS290" s="102">
        <f t="shared" si="189"/>
        <v>9.5549220713152518</v>
      </c>
      <c r="AT290" s="102">
        <f t="shared" si="189"/>
        <v>9.5401380775096492</v>
      </c>
      <c r="AU290" s="102">
        <f t="shared" si="190"/>
        <v>9.5055224178689759</v>
      </c>
    </row>
    <row r="291" spans="1:48" ht="12.95" customHeight="1">
      <c r="A291" s="20" t="s">
        <v>129</v>
      </c>
      <c r="C291" s="32">
        <v>47063.633999999998</v>
      </c>
      <c r="D291" s="32"/>
      <c r="E291" s="1">
        <f t="shared" si="170"/>
        <v>8899.9440819594565</v>
      </c>
      <c r="F291" s="1">
        <v>8900</v>
      </c>
      <c r="G291" s="1">
        <f t="shared" si="171"/>
        <v>-3.8899999999557622E-2</v>
      </c>
      <c r="I291" s="1">
        <f t="shared" si="172"/>
        <v>-3.8899999999557622E-2</v>
      </c>
      <c r="N291" s="2"/>
      <c r="O291" s="2"/>
      <c r="P291" s="2"/>
      <c r="Q291" s="5">
        <f t="shared" si="191"/>
        <v>32045.133999999998</v>
      </c>
      <c r="R291" s="1">
        <f t="shared" si="166"/>
        <v>1.5132099999655829E-3</v>
      </c>
      <c r="S291" s="100">
        <f t="shared" si="173"/>
        <v>0.1</v>
      </c>
      <c r="T291" s="1">
        <f t="shared" si="174"/>
        <v>1.5132099999655831E-4</v>
      </c>
      <c r="U291" s="5"/>
      <c r="W291" s="1">
        <f t="shared" si="175"/>
        <v>-2.6951963077172209E-2</v>
      </c>
      <c r="Z291" s="7">
        <f t="shared" si="176"/>
        <v>8900</v>
      </c>
      <c r="AA291" s="102">
        <f t="shared" si="177"/>
        <v>-3.0498204081303645E-2</v>
      </c>
      <c r="AB291" s="102">
        <f t="shared" si="178"/>
        <v>-2.6951963077172209E-2</v>
      </c>
      <c r="AC291" s="102">
        <f t="shared" si="179"/>
        <v>-3.8899999999557622E-2</v>
      </c>
      <c r="AD291" s="102">
        <f t="shared" si="180"/>
        <v>-8.4017959182539764E-3</v>
      </c>
      <c r="AE291" s="102">
        <f t="shared" si="181"/>
        <v>7.0590174651989179E-6</v>
      </c>
      <c r="AF291" s="7">
        <f t="shared" si="182"/>
        <v>-3.8899999999557622E-2</v>
      </c>
      <c r="AG291" s="103"/>
      <c r="AH291" s="7">
        <f t="shared" si="183"/>
        <v>-1.1948036922385412E-2</v>
      </c>
      <c r="AI291" s="7">
        <f t="shared" si="184"/>
        <v>1.4046306938876292</v>
      </c>
      <c r="AJ291" s="7">
        <f t="shared" si="185"/>
        <v>-0.57335542449910004</v>
      </c>
      <c r="AK291" s="7">
        <f t="shared" si="186"/>
        <v>0.14304912610889195</v>
      </c>
      <c r="AL291" s="7">
        <f t="shared" si="187"/>
        <v>-2.801776454866852</v>
      </c>
      <c r="AM291" s="7">
        <f t="shared" si="188"/>
        <v>-5.8287892795663936</v>
      </c>
      <c r="AN291" s="102">
        <f t="shared" si="189"/>
        <v>9.6407852893513777</v>
      </c>
      <c r="AO291" s="102">
        <f t="shared" si="189"/>
        <v>9.6404906126927266</v>
      </c>
      <c r="AP291" s="102">
        <f t="shared" si="189"/>
        <v>9.6397877604122506</v>
      </c>
      <c r="AQ291" s="102">
        <f t="shared" si="189"/>
        <v>9.6381117768891684</v>
      </c>
      <c r="AR291" s="102">
        <f t="shared" si="189"/>
        <v>9.6341177618559257</v>
      </c>
      <c r="AS291" s="102">
        <f t="shared" si="189"/>
        <v>9.6246131918844782</v>
      </c>
      <c r="AT291" s="102">
        <f t="shared" si="189"/>
        <v>9.6020668147322752</v>
      </c>
      <c r="AU291" s="102">
        <f t="shared" si="190"/>
        <v>9.5489236506017914</v>
      </c>
    </row>
    <row r="292" spans="1:48" ht="12.95" customHeight="1">
      <c r="A292" s="20" t="s">
        <v>106</v>
      </c>
      <c r="C292" s="32">
        <v>47064.328999999998</v>
      </c>
      <c r="D292" s="32"/>
      <c r="E292" s="1">
        <f t="shared" si="170"/>
        <v>8900.9431317840117</v>
      </c>
      <c r="F292" s="1">
        <f>ROUND(2*E292,0)/2</f>
        <v>8901</v>
      </c>
      <c r="G292" s="1">
        <f t="shared" si="171"/>
        <v>-3.9561000005051028E-2</v>
      </c>
      <c r="I292" s="1">
        <f t="shared" si="172"/>
        <v>-3.9561000005051028E-2</v>
      </c>
      <c r="N292" s="2"/>
      <c r="O292" s="2"/>
      <c r="P292" s="2"/>
      <c r="Q292" s="5">
        <f t="shared" si="191"/>
        <v>32045.828999999998</v>
      </c>
      <c r="R292" s="1">
        <f t="shared" si="166"/>
        <v>1.5650727213996475E-3</v>
      </c>
      <c r="S292" s="100">
        <f t="shared" si="173"/>
        <v>0.1</v>
      </c>
      <c r="T292" s="1">
        <f t="shared" si="174"/>
        <v>1.5650727213996476E-4</v>
      </c>
      <c r="U292" s="5"/>
      <c r="W292" s="1">
        <f t="shared" si="175"/>
        <v>-2.760855140934889E-2</v>
      </c>
      <c r="Z292" s="7">
        <f t="shared" si="176"/>
        <v>8901</v>
      </c>
      <c r="AA292" s="102">
        <f t="shared" si="177"/>
        <v>-3.0501415743637406E-2</v>
      </c>
      <c r="AB292" s="102">
        <f t="shared" si="178"/>
        <v>-2.760855140934889E-2</v>
      </c>
      <c r="AC292" s="102">
        <f t="shared" si="179"/>
        <v>-3.9561000005051028E-2</v>
      </c>
      <c r="AD292" s="102">
        <f t="shared" si="180"/>
        <v>-9.0595842614136224E-3</v>
      </c>
      <c r="AE292" s="102">
        <f t="shared" si="181"/>
        <v>8.2076066989653409E-6</v>
      </c>
      <c r="AF292" s="7">
        <f t="shared" si="182"/>
        <v>-3.9561000005051028E-2</v>
      </c>
      <c r="AG292" s="103"/>
      <c r="AH292" s="7">
        <f t="shared" si="183"/>
        <v>-1.1952448595702138E-2</v>
      </c>
      <c r="AI292" s="7">
        <f t="shared" si="184"/>
        <v>1.4045842720090673</v>
      </c>
      <c r="AJ292" s="7">
        <f t="shared" si="185"/>
        <v>-0.57362115141894465</v>
      </c>
      <c r="AK292" s="7">
        <f t="shared" si="186"/>
        <v>0.14318036792589586</v>
      </c>
      <c r="AL292" s="7">
        <f t="shared" si="187"/>
        <v>-2.8014520866300194</v>
      </c>
      <c r="AM292" s="7">
        <f t="shared" si="188"/>
        <v>-5.8231222821539754</v>
      </c>
      <c r="AN292" s="102">
        <f t="shared" si="189"/>
        <v>9.6409938719655468</v>
      </c>
      <c r="AO292" s="102">
        <f t="shared" si="189"/>
        <v>9.6406989778765517</v>
      </c>
      <c r="AP292" s="102">
        <f t="shared" si="189"/>
        <v>9.6399955749545025</v>
      </c>
      <c r="AQ292" s="102">
        <f t="shared" si="189"/>
        <v>9.6383182027989935</v>
      </c>
      <c r="AR292" s="102">
        <f t="shared" si="189"/>
        <v>9.6343207029033842</v>
      </c>
      <c r="AS292" s="102">
        <f t="shared" si="189"/>
        <v>9.6248074477255283</v>
      </c>
      <c r="AT292" s="102">
        <f t="shared" si="189"/>
        <v>9.6022396760601616</v>
      </c>
      <c r="AU292" s="102">
        <f t="shared" si="190"/>
        <v>9.5490448830954584</v>
      </c>
    </row>
    <row r="293" spans="1:48" ht="12.95" customHeight="1">
      <c r="A293" s="20" t="s">
        <v>129</v>
      </c>
      <c r="C293" s="32">
        <v>47118.595999999998</v>
      </c>
      <c r="D293" s="32"/>
      <c r="E293" s="1">
        <f t="shared" si="170"/>
        <v>8978.9509545597593</v>
      </c>
      <c r="F293" s="1">
        <v>8979</v>
      </c>
      <c r="G293" s="1">
        <f t="shared" si="171"/>
        <v>-3.4119000003556721E-2</v>
      </c>
      <c r="I293" s="1">
        <f t="shared" si="172"/>
        <v>-3.4119000003556721E-2</v>
      </c>
      <c r="N293" s="2"/>
      <c r="O293" s="2"/>
      <c r="P293" s="2"/>
      <c r="Q293" s="5">
        <f t="shared" si="191"/>
        <v>32100.095999999998</v>
      </c>
      <c r="R293" s="1">
        <f t="shared" si="166"/>
        <v>1.1641061612427035E-3</v>
      </c>
      <c r="S293" s="100">
        <f t="shared" si="173"/>
        <v>0.1</v>
      </c>
      <c r="T293" s="1">
        <f t="shared" si="174"/>
        <v>1.1641061612427036E-4</v>
      </c>
      <c r="U293" s="5"/>
      <c r="W293" s="1">
        <f t="shared" si="175"/>
        <v>-2.1824502621295504E-2</v>
      </c>
      <c r="Z293" s="7">
        <f t="shared" si="176"/>
        <v>8979</v>
      </c>
      <c r="AA293" s="102">
        <f t="shared" si="177"/>
        <v>-3.0749672205063618E-2</v>
      </c>
      <c r="AB293" s="102">
        <f t="shared" si="178"/>
        <v>-2.1824502621295504E-2</v>
      </c>
      <c r="AC293" s="102">
        <f t="shared" si="179"/>
        <v>-3.4119000003556721E-2</v>
      </c>
      <c r="AD293" s="102">
        <f t="shared" si="180"/>
        <v>-3.3693277984931033E-3</v>
      </c>
      <c r="AE293" s="102">
        <f t="shared" si="181"/>
        <v>1.1352369813698382E-6</v>
      </c>
      <c r="AF293" s="7">
        <f t="shared" si="182"/>
        <v>-3.4119000003556721E-2</v>
      </c>
      <c r="AG293" s="103"/>
      <c r="AH293" s="7">
        <f t="shared" si="183"/>
        <v>-1.2294497382261215E-2</v>
      </c>
      <c r="AI293" s="7">
        <f t="shared" si="184"/>
        <v>1.4008428329742535</v>
      </c>
      <c r="AJ293" s="7">
        <f t="shared" si="185"/>
        <v>-0.59410606052707238</v>
      </c>
      <c r="AK293" s="7">
        <f t="shared" si="186"/>
        <v>0.15334299517642389</v>
      </c>
      <c r="AL293" s="7">
        <f t="shared" si="187"/>
        <v>-2.7762180513660288</v>
      </c>
      <c r="AM293" s="7">
        <f t="shared" si="188"/>
        <v>-5.4128025270833362</v>
      </c>
      <c r="AN293" s="102">
        <f t="shared" ref="AN293:AT308" si="192">$AU293+$AB$7*SIN(AO293)</f>
        <v>9.6572421042277075</v>
      </c>
      <c r="AO293" s="102">
        <f t="shared" si="192"/>
        <v>9.6569308413365462</v>
      </c>
      <c r="AP293" s="102">
        <f t="shared" si="192"/>
        <v>9.6561856513175446</v>
      </c>
      <c r="AQ293" s="102">
        <f t="shared" si="192"/>
        <v>9.654402133200005</v>
      </c>
      <c r="AR293" s="102">
        <f t="shared" si="192"/>
        <v>9.6501365136986248</v>
      </c>
      <c r="AS293" s="102">
        <f t="shared" si="192"/>
        <v>9.6399512156444356</v>
      </c>
      <c r="AT293" s="102">
        <f t="shared" si="192"/>
        <v>9.615720390858403</v>
      </c>
      <c r="AU293" s="102">
        <f t="shared" si="190"/>
        <v>9.5585010176014915</v>
      </c>
    </row>
    <row r="294" spans="1:48" ht="12.95" customHeight="1">
      <c r="A294" s="20" t="s">
        <v>107</v>
      </c>
      <c r="C294" s="32">
        <v>47151.305</v>
      </c>
      <c r="D294" s="32"/>
      <c r="E294" s="1">
        <f t="shared" si="170"/>
        <v>9025.9695455113906</v>
      </c>
      <c r="F294" s="1">
        <f>ROUND(2*E294,0)/2</f>
        <v>9026</v>
      </c>
      <c r="G294" s="1">
        <f t="shared" si="171"/>
        <v>-2.1185999998124316E-2</v>
      </c>
      <c r="I294" s="1">
        <f t="shared" si="172"/>
        <v>-2.1185999998124316E-2</v>
      </c>
      <c r="N294" s="2"/>
      <c r="O294" s="2"/>
      <c r="P294" s="2"/>
      <c r="Q294" s="5">
        <f t="shared" si="191"/>
        <v>32132.805</v>
      </c>
      <c r="R294" s="1">
        <f t="shared" si="166"/>
        <v>4.4884659592052352E-4</v>
      </c>
      <c r="S294" s="100">
        <f t="shared" si="173"/>
        <v>0.1</v>
      </c>
      <c r="T294" s="1">
        <f t="shared" si="174"/>
        <v>4.4884659592052356E-5</v>
      </c>
      <c r="U294" s="5"/>
      <c r="W294" s="1">
        <f t="shared" si="175"/>
        <v>-8.6873935965672711E-3</v>
      </c>
      <c r="Z294" s="7">
        <f t="shared" si="176"/>
        <v>9026</v>
      </c>
      <c r="AA294" s="102">
        <f t="shared" si="177"/>
        <v>-3.0897082785471083E-2</v>
      </c>
      <c r="AB294" s="102">
        <f t="shared" si="178"/>
        <v>-8.6873935965672711E-3</v>
      </c>
      <c r="AC294" s="102">
        <f t="shared" si="179"/>
        <v>-2.1185999998124316E-2</v>
      </c>
      <c r="AD294" s="102">
        <f t="shared" si="180"/>
        <v>9.711082787346767E-3</v>
      </c>
      <c r="AE294" s="102">
        <f t="shared" si="181"/>
        <v>9.4305128902702659E-6</v>
      </c>
      <c r="AF294" s="7">
        <f t="shared" si="182"/>
        <v>-2.1185999998124316E-2</v>
      </c>
      <c r="AG294" s="103"/>
      <c r="AH294" s="7">
        <f t="shared" si="183"/>
        <v>-1.2498606401557045E-2</v>
      </c>
      <c r="AI294" s="7">
        <f t="shared" si="184"/>
        <v>1.398475457793726</v>
      </c>
      <c r="AJ294" s="7">
        <f t="shared" si="185"/>
        <v>-0.60621547844158974</v>
      </c>
      <c r="AK294" s="7">
        <f t="shared" si="186"/>
        <v>0.15939372777051933</v>
      </c>
      <c r="AL294" s="7">
        <f t="shared" si="187"/>
        <v>-2.7610786079348952</v>
      </c>
      <c r="AM294" s="7">
        <f t="shared" si="188"/>
        <v>-5.1924751883118052</v>
      </c>
      <c r="AN294" s="102">
        <f t="shared" si="192"/>
        <v>9.6670117793743486</v>
      </c>
      <c r="AO294" s="102">
        <f t="shared" si="192"/>
        <v>9.6666912283710928</v>
      </c>
      <c r="AP294" s="102">
        <f t="shared" si="192"/>
        <v>9.6659219954195503</v>
      </c>
      <c r="AQ294" s="102">
        <f t="shared" si="192"/>
        <v>9.6640766434807013</v>
      </c>
      <c r="AR294" s="102">
        <f t="shared" si="192"/>
        <v>9.659653106742331</v>
      </c>
      <c r="AS294" s="102">
        <f t="shared" si="192"/>
        <v>9.6490681963759748</v>
      </c>
      <c r="AT294" s="102">
        <f t="shared" si="192"/>
        <v>9.6238409383378993</v>
      </c>
      <c r="AU294" s="102">
        <f t="shared" si="190"/>
        <v>9.5641989448038451</v>
      </c>
      <c r="AV294" s="102"/>
    </row>
    <row r="295" spans="1:48" ht="12.95" customHeight="1">
      <c r="A295" s="20" t="s">
        <v>108</v>
      </c>
      <c r="C295" s="32">
        <v>47169.364999999998</v>
      </c>
      <c r="D295" s="32"/>
      <c r="E295" s="1">
        <f t="shared" si="170"/>
        <v>9051.9304661322076</v>
      </c>
      <c r="F295" s="1">
        <f>ROUND(2*E295,0)/2</f>
        <v>9052</v>
      </c>
      <c r="G295" s="1">
        <f t="shared" si="171"/>
        <v>-4.8372000004746951E-2</v>
      </c>
      <c r="I295" s="1">
        <f t="shared" si="172"/>
        <v>-4.8372000004746951E-2</v>
      </c>
      <c r="N295" s="2"/>
      <c r="O295" s="2"/>
      <c r="P295" s="2"/>
      <c r="Q295" s="5">
        <f t="shared" si="191"/>
        <v>32150.864999999998</v>
      </c>
      <c r="R295" s="1">
        <f t="shared" ref="R295:R326" si="193">+(P295-G295)^2</f>
        <v>2.3398503844592388E-3</v>
      </c>
      <c r="S295" s="100">
        <f t="shared" si="173"/>
        <v>0.1</v>
      </c>
      <c r="T295" s="1">
        <f t="shared" si="174"/>
        <v>2.3398503844592388E-4</v>
      </c>
      <c r="U295" s="5"/>
      <c r="W295" s="1">
        <f t="shared" si="175"/>
        <v>-3.5761139421206296E-2</v>
      </c>
      <c r="Z295" s="7">
        <f t="shared" si="176"/>
        <v>9052</v>
      </c>
      <c r="AA295" s="102">
        <f t="shared" si="177"/>
        <v>-3.0977912898083861E-2</v>
      </c>
      <c r="AB295" s="102">
        <f t="shared" si="178"/>
        <v>-3.5761139421206296E-2</v>
      </c>
      <c r="AC295" s="102">
        <f t="shared" si="179"/>
        <v>-4.8372000004746951E-2</v>
      </c>
      <c r="AD295" s="102">
        <f t="shared" si="180"/>
        <v>-1.7394087106663091E-2</v>
      </c>
      <c r="AE295" s="102">
        <f t="shared" si="181"/>
        <v>3.0255426627418317E-5</v>
      </c>
      <c r="AF295" s="7">
        <f t="shared" si="182"/>
        <v>-4.8372000004746951E-2</v>
      </c>
      <c r="AG295" s="103"/>
      <c r="AH295" s="7">
        <f t="shared" si="183"/>
        <v>-1.2610860583540655E-2</v>
      </c>
      <c r="AI295" s="7">
        <f t="shared" si="184"/>
        <v>1.3971301568647787</v>
      </c>
      <c r="AJ295" s="7">
        <f t="shared" si="185"/>
        <v>-0.61283739412565785</v>
      </c>
      <c r="AK295" s="7">
        <f t="shared" si="186"/>
        <v>0.16271659234711836</v>
      </c>
      <c r="AL295" s="7">
        <f t="shared" si="187"/>
        <v>-2.7527256119404906</v>
      </c>
      <c r="AM295" s="7">
        <f t="shared" si="188"/>
        <v>-5.0781709705994444</v>
      </c>
      <c r="AN295" s="102">
        <f t="shared" si="192"/>
        <v>9.6724092519517892</v>
      </c>
      <c r="AO295" s="102">
        <f t="shared" si="192"/>
        <v>9.6720837528826529</v>
      </c>
      <c r="AP295" s="102">
        <f t="shared" si="192"/>
        <v>9.6713015968569369</v>
      </c>
      <c r="AQ295" s="102">
        <f t="shared" si="192"/>
        <v>9.6694227479569346</v>
      </c>
      <c r="AR295" s="102">
        <f t="shared" si="192"/>
        <v>9.6649130727275541</v>
      </c>
      <c r="AS295" s="102">
        <f t="shared" si="192"/>
        <v>9.654108895103418</v>
      </c>
      <c r="AT295" s="102">
        <f t="shared" si="192"/>
        <v>9.6283323292529097</v>
      </c>
      <c r="AU295" s="102">
        <f t="shared" si="190"/>
        <v>9.5673509896391895</v>
      </c>
      <c r="AV295" s="102"/>
    </row>
    <row r="296" spans="1:48" ht="12.95" customHeight="1">
      <c r="A296" s="20" t="s">
        <v>129</v>
      </c>
      <c r="C296" s="32">
        <v>47184.667000000001</v>
      </c>
      <c r="D296" s="32"/>
      <c r="E296" s="1">
        <f t="shared" si="170"/>
        <v>9073.9268120535726</v>
      </c>
      <c r="F296" s="1">
        <v>9074</v>
      </c>
      <c r="G296" s="1">
        <f t="shared" si="171"/>
        <v>-5.0913999999465887E-2</v>
      </c>
      <c r="I296" s="1">
        <f t="shared" si="172"/>
        <v>-5.0913999999465887E-2</v>
      </c>
      <c r="N296" s="2"/>
      <c r="O296" s="2"/>
      <c r="P296" s="2"/>
      <c r="Q296" s="5">
        <f t="shared" si="191"/>
        <v>32166.167000000001</v>
      </c>
      <c r="R296" s="1">
        <f t="shared" si="193"/>
        <v>2.5922353959456123E-3</v>
      </c>
      <c r="S296" s="100">
        <f t="shared" si="173"/>
        <v>0.1</v>
      </c>
      <c r="T296" s="1">
        <f t="shared" si="174"/>
        <v>2.5922353959456125E-4</v>
      </c>
      <c r="U296" s="5"/>
      <c r="W296" s="1">
        <f t="shared" si="175"/>
        <v>-3.8208524810382005E-2</v>
      </c>
      <c r="Z296" s="7">
        <f t="shared" si="176"/>
        <v>9074</v>
      </c>
      <c r="AA296" s="102">
        <f t="shared" si="177"/>
        <v>-3.1045905093955713E-2</v>
      </c>
      <c r="AB296" s="102">
        <f t="shared" si="178"/>
        <v>-3.8208524810382005E-2</v>
      </c>
      <c r="AC296" s="102">
        <f t="shared" si="179"/>
        <v>-5.0913999999465887E-2</v>
      </c>
      <c r="AD296" s="102">
        <f t="shared" si="180"/>
        <v>-1.9868094905510173E-2</v>
      </c>
      <c r="AE296" s="102">
        <f t="shared" si="181"/>
        <v>3.9474119517435935E-5</v>
      </c>
      <c r="AF296" s="7">
        <f t="shared" si="182"/>
        <v>-5.0913999999465887E-2</v>
      </c>
      <c r="AG296" s="103"/>
      <c r="AH296" s="7">
        <f t="shared" si="183"/>
        <v>-1.2705475189083878E-2</v>
      </c>
      <c r="AI296" s="7">
        <f t="shared" si="184"/>
        <v>1.3959722516687645</v>
      </c>
      <c r="AJ296" s="7">
        <f t="shared" si="185"/>
        <v>-0.61839733478737202</v>
      </c>
      <c r="AK296" s="7">
        <f t="shared" si="186"/>
        <v>0.16551443086592343</v>
      </c>
      <c r="AL296" s="7">
        <f t="shared" si="187"/>
        <v>-2.7456702130849608</v>
      </c>
      <c r="AM296" s="7">
        <f t="shared" si="188"/>
        <v>-4.9853343069789648</v>
      </c>
      <c r="AN296" s="102">
        <f t="shared" si="192"/>
        <v>9.6769723414284687</v>
      </c>
      <c r="AO296" s="102">
        <f t="shared" si="192"/>
        <v>9.6766427625989149</v>
      </c>
      <c r="AP296" s="102">
        <f t="shared" si="192"/>
        <v>9.6758498848673931</v>
      </c>
      <c r="AQ296" s="102">
        <f t="shared" si="192"/>
        <v>9.6739430942556908</v>
      </c>
      <c r="AR296" s="102">
        <f t="shared" si="192"/>
        <v>9.6693612261468864</v>
      </c>
      <c r="AS296" s="102">
        <f t="shared" si="192"/>
        <v>9.6583725377580851</v>
      </c>
      <c r="AT296" s="102">
        <f t="shared" si="192"/>
        <v>9.6321322642570539</v>
      </c>
      <c r="AU296" s="102">
        <f t="shared" si="190"/>
        <v>9.570018104499864</v>
      </c>
      <c r="AV296" s="102"/>
    </row>
    <row r="297" spans="1:48" ht="12.95" customHeight="1">
      <c r="A297" s="20" t="s">
        <v>129</v>
      </c>
      <c r="C297" s="32">
        <v>47198.605000000003</v>
      </c>
      <c r="D297" s="32"/>
      <c r="E297" s="1">
        <f t="shared" si="170"/>
        <v>9093.9624328516365</v>
      </c>
      <c r="F297" s="1">
        <v>9094</v>
      </c>
      <c r="G297" s="1">
        <f t="shared" si="171"/>
        <v>-2.6133999999728985E-2</v>
      </c>
      <c r="I297" s="1">
        <f t="shared" si="172"/>
        <v>-2.6133999999728985E-2</v>
      </c>
      <c r="N297" s="2"/>
      <c r="O297" s="2"/>
      <c r="P297" s="2"/>
      <c r="Q297" s="5">
        <f t="shared" si="191"/>
        <v>32180.105000000003</v>
      </c>
      <c r="R297" s="1">
        <f t="shared" si="193"/>
        <v>6.8298595598583454E-4</v>
      </c>
      <c r="S297" s="100">
        <f t="shared" si="173"/>
        <v>0.1</v>
      </c>
      <c r="T297" s="1">
        <f t="shared" si="174"/>
        <v>6.8298595598583462E-5</v>
      </c>
      <c r="U297" s="5"/>
      <c r="W297" s="1">
        <f t="shared" si="175"/>
        <v>-1.334280787901791E-2</v>
      </c>
      <c r="Z297" s="7">
        <f t="shared" si="176"/>
        <v>9094</v>
      </c>
      <c r="AA297" s="102">
        <f t="shared" si="177"/>
        <v>-3.1107393734111213E-2</v>
      </c>
      <c r="AB297" s="102">
        <f t="shared" si="178"/>
        <v>-1.334280787901791E-2</v>
      </c>
      <c r="AC297" s="102">
        <f t="shared" si="179"/>
        <v>-2.6133999999728985E-2</v>
      </c>
      <c r="AD297" s="102">
        <f t="shared" si="180"/>
        <v>4.9733937343822282E-3</v>
      </c>
      <c r="AE297" s="102">
        <f t="shared" si="181"/>
        <v>2.4734645237192405E-6</v>
      </c>
      <c r="AF297" s="7">
        <f t="shared" si="182"/>
        <v>-2.6133999999728985E-2</v>
      </c>
      <c r="AG297" s="103"/>
      <c r="AH297" s="7">
        <f t="shared" si="183"/>
        <v>-1.2791192120711075E-2</v>
      </c>
      <c r="AI297" s="7">
        <f t="shared" si="184"/>
        <v>1.3949042038891564</v>
      </c>
      <c r="AJ297" s="7">
        <f t="shared" si="185"/>
        <v>-0.62341721462864075</v>
      </c>
      <c r="AK297" s="7">
        <f t="shared" si="186"/>
        <v>0.16804678118658992</v>
      </c>
      <c r="AL297" s="7">
        <f t="shared" si="187"/>
        <v>-2.7392663262361201</v>
      </c>
      <c r="AM297" s="7">
        <f t="shared" si="188"/>
        <v>-4.9038530634000557</v>
      </c>
      <c r="AN297" s="102">
        <f t="shared" si="192"/>
        <v>9.6811173687638661</v>
      </c>
      <c r="AO297" s="102">
        <f t="shared" si="192"/>
        <v>9.6807841669275199</v>
      </c>
      <c r="AP297" s="102">
        <f t="shared" si="192"/>
        <v>9.6799817135690382</v>
      </c>
      <c r="AQ297" s="102">
        <f t="shared" si="192"/>
        <v>9.6780498451553605</v>
      </c>
      <c r="AR297" s="102">
        <f t="shared" si="192"/>
        <v>9.6734029070810958</v>
      </c>
      <c r="AS297" s="102">
        <f t="shared" si="192"/>
        <v>9.6622473092253074</v>
      </c>
      <c r="AT297" s="102">
        <f t="shared" si="192"/>
        <v>9.635586367413687</v>
      </c>
      <c r="AU297" s="102">
        <f t="shared" si="190"/>
        <v>9.5724427543732062</v>
      </c>
    </row>
    <row r="298" spans="1:48" ht="12.95" customHeight="1">
      <c r="A298" s="20" t="s">
        <v>129</v>
      </c>
      <c r="C298" s="32">
        <v>47442.767999999996</v>
      </c>
      <c r="D298" s="32"/>
      <c r="E298" s="1">
        <f t="shared" si="170"/>
        <v>9444.9422922946596</v>
      </c>
      <c r="F298" s="1">
        <v>9445</v>
      </c>
      <c r="G298" s="1">
        <f t="shared" si="171"/>
        <v>-4.0145000006305054E-2</v>
      </c>
      <c r="I298" s="1">
        <f t="shared" si="172"/>
        <v>-4.0145000006305054E-2</v>
      </c>
      <c r="N298" s="2"/>
      <c r="O298" s="2"/>
      <c r="P298" s="2"/>
      <c r="Q298" s="5">
        <f t="shared" si="191"/>
        <v>32424.267999999996</v>
      </c>
      <c r="R298" s="1">
        <f t="shared" si="193"/>
        <v>1.6116210255062327E-3</v>
      </c>
      <c r="S298" s="100">
        <f t="shared" si="173"/>
        <v>0.1</v>
      </c>
      <c r="T298" s="1">
        <f t="shared" si="174"/>
        <v>1.6116210255062328E-4</v>
      </c>
      <c r="U298" s="5"/>
      <c r="W298" s="1">
        <f t="shared" si="175"/>
        <v>-2.5897294449449514E-2</v>
      </c>
      <c r="Z298" s="7">
        <f t="shared" si="176"/>
        <v>9445</v>
      </c>
      <c r="AA298" s="102">
        <f t="shared" si="177"/>
        <v>-3.2134654368894462E-2</v>
      </c>
      <c r="AB298" s="102">
        <f t="shared" si="178"/>
        <v>-2.5897294449449514E-2</v>
      </c>
      <c r="AC298" s="102">
        <f t="shared" si="179"/>
        <v>-4.0145000006305054E-2</v>
      </c>
      <c r="AD298" s="102">
        <f t="shared" si="180"/>
        <v>-8.0103456374105916E-3</v>
      </c>
      <c r="AE298" s="102">
        <f t="shared" si="181"/>
        <v>6.4165637230782907E-6</v>
      </c>
      <c r="AF298" s="7">
        <f t="shared" si="182"/>
        <v>-4.0145000006305054E-2</v>
      </c>
      <c r="AG298" s="103"/>
      <c r="AH298" s="7">
        <f t="shared" si="183"/>
        <v>-1.4247705556855542E-2</v>
      </c>
      <c r="AI298" s="7">
        <f t="shared" si="184"/>
        <v>1.3739237245040172</v>
      </c>
      <c r="AJ298" s="7">
        <f t="shared" si="185"/>
        <v>-0.70597460948623336</v>
      </c>
      <c r="AK298" s="7">
        <f t="shared" si="186"/>
        <v>0.21064211157683033</v>
      </c>
      <c r="AL298" s="7">
        <f t="shared" si="187"/>
        <v>-2.6285736029831734</v>
      </c>
      <c r="AM298" s="7">
        <f t="shared" si="188"/>
        <v>-3.8126101059251605</v>
      </c>
      <c r="AN298" s="102">
        <f t="shared" si="192"/>
        <v>9.7533166575966828</v>
      </c>
      <c r="AO298" s="102">
        <f t="shared" si="192"/>
        <v>9.7529336250643226</v>
      </c>
      <c r="AP298" s="102">
        <f t="shared" si="192"/>
        <v>9.751990976027729</v>
      </c>
      <c r="AQ298" s="102">
        <f t="shared" si="192"/>
        <v>9.7496723837533086</v>
      </c>
      <c r="AR298" s="102">
        <f t="shared" si="192"/>
        <v>9.7439771085232625</v>
      </c>
      <c r="AS298" s="102">
        <f t="shared" si="192"/>
        <v>9.7300324394901256</v>
      </c>
      <c r="AT298" s="102">
        <f t="shared" si="192"/>
        <v>9.6961400279854697</v>
      </c>
      <c r="AU298" s="102">
        <f t="shared" si="190"/>
        <v>9.6149953596503526</v>
      </c>
    </row>
    <row r="299" spans="1:48" ht="12.95" customHeight="1">
      <c r="A299" s="20" t="s">
        <v>129</v>
      </c>
      <c r="C299" s="32">
        <v>47447.637000000002</v>
      </c>
      <c r="D299" s="32"/>
      <c r="E299" s="1">
        <f t="shared" si="170"/>
        <v>9451.9413909936047</v>
      </c>
      <c r="F299" s="1">
        <v>9452</v>
      </c>
      <c r="G299" s="1">
        <f t="shared" si="171"/>
        <v>-4.0772000000288244E-2</v>
      </c>
      <c r="I299" s="1">
        <f t="shared" si="172"/>
        <v>-4.0772000000288244E-2</v>
      </c>
      <c r="N299" s="2"/>
      <c r="O299" s="2"/>
      <c r="P299" s="2"/>
      <c r="Q299" s="5">
        <f t="shared" si="191"/>
        <v>32429.137000000002</v>
      </c>
      <c r="R299" s="1">
        <f t="shared" si="193"/>
        <v>1.6623559840235045E-3</v>
      </c>
      <c r="S299" s="100">
        <f t="shared" si="173"/>
        <v>0.1</v>
      </c>
      <c r="T299" s="1">
        <f t="shared" si="174"/>
        <v>1.6623559840235047E-4</v>
      </c>
      <c r="U299" s="5"/>
      <c r="W299" s="1">
        <f t="shared" si="175"/>
        <v>-2.6496199453131173E-2</v>
      </c>
      <c r="Z299" s="7">
        <f t="shared" si="176"/>
        <v>9452</v>
      </c>
      <c r="AA299" s="102">
        <f t="shared" si="177"/>
        <v>-3.2154110894448112E-2</v>
      </c>
      <c r="AB299" s="102">
        <f t="shared" si="178"/>
        <v>-2.6496199453131173E-2</v>
      </c>
      <c r="AC299" s="102">
        <f t="shared" si="179"/>
        <v>-4.0772000000288244E-2</v>
      </c>
      <c r="AD299" s="102">
        <f t="shared" si="180"/>
        <v>-8.6178891058401319E-3</v>
      </c>
      <c r="AE299" s="102">
        <f t="shared" si="181"/>
        <v>7.4268012640558027E-6</v>
      </c>
      <c r="AF299" s="7">
        <f t="shared" si="182"/>
        <v>-4.0772000000288244E-2</v>
      </c>
      <c r="AG299" s="103"/>
      <c r="AH299" s="7">
        <f t="shared" si="183"/>
        <v>-1.4275800547157071E-2</v>
      </c>
      <c r="AI299" s="7">
        <f t="shared" si="184"/>
        <v>1.3734651783617977</v>
      </c>
      <c r="AJ299" s="7">
        <f t="shared" si="185"/>
        <v>-0.70751173484502472</v>
      </c>
      <c r="AK299" s="7">
        <f t="shared" si="186"/>
        <v>0.21145404102946957</v>
      </c>
      <c r="AL299" s="7">
        <f t="shared" si="187"/>
        <v>-2.6264008944237549</v>
      </c>
      <c r="AM299" s="7">
        <f t="shared" si="188"/>
        <v>-3.7958021198429539</v>
      </c>
      <c r="AN299" s="102">
        <f t="shared" si="192"/>
        <v>9.7547452424909746</v>
      </c>
      <c r="AO299" s="102">
        <f t="shared" si="192"/>
        <v>9.7543614857445586</v>
      </c>
      <c r="AP299" s="102">
        <f t="shared" si="192"/>
        <v>9.7534165951671756</v>
      </c>
      <c r="AQ299" s="102">
        <f t="shared" si="192"/>
        <v>9.7510913688923786</v>
      </c>
      <c r="AR299" s="102">
        <f t="shared" si="192"/>
        <v>9.7453771051200704</v>
      </c>
      <c r="AS299" s="102">
        <f t="shared" si="192"/>
        <v>9.731379722990221</v>
      </c>
      <c r="AT299" s="102">
        <f t="shared" si="192"/>
        <v>9.6973462646059829</v>
      </c>
      <c r="AU299" s="102">
        <f t="shared" si="190"/>
        <v>9.6158439871060217</v>
      </c>
    </row>
    <row r="300" spans="1:48" ht="12.95" customHeight="1">
      <c r="A300" s="20" t="s">
        <v>129</v>
      </c>
      <c r="C300" s="32">
        <v>47461.574999999997</v>
      </c>
      <c r="D300" s="32"/>
      <c r="E300" s="1">
        <f t="shared" si="170"/>
        <v>9471.9770117916578</v>
      </c>
      <c r="F300" s="1">
        <v>9472</v>
      </c>
      <c r="G300" s="1">
        <f t="shared" si="171"/>
        <v>-1.5992000000551343E-2</v>
      </c>
      <c r="I300" s="1">
        <f t="shared" si="172"/>
        <v>-1.5992000000551343E-2</v>
      </c>
      <c r="N300" s="2"/>
      <c r="O300" s="2"/>
      <c r="P300" s="2"/>
      <c r="Q300" s="5">
        <f t="shared" si="191"/>
        <v>32443.074999999997</v>
      </c>
      <c r="R300" s="1">
        <f t="shared" si="193"/>
        <v>2.5574406401763415E-4</v>
      </c>
      <c r="S300" s="100">
        <f t="shared" si="173"/>
        <v>0.1</v>
      </c>
      <c r="T300" s="1">
        <f t="shared" si="174"/>
        <v>2.5574406401763417E-5</v>
      </c>
      <c r="U300" s="5"/>
      <c r="W300" s="1">
        <f t="shared" si="175"/>
        <v>-1.6361395783681138E-3</v>
      </c>
      <c r="Z300" s="7">
        <f t="shared" si="176"/>
        <v>9472</v>
      </c>
      <c r="AA300" s="102">
        <f t="shared" si="177"/>
        <v>-3.2209472662498025E-2</v>
      </c>
      <c r="AB300" s="102">
        <f t="shared" si="178"/>
        <v>-1.6361395783681138E-3</v>
      </c>
      <c r="AC300" s="102">
        <f t="shared" si="179"/>
        <v>-1.5992000000551343E-2</v>
      </c>
      <c r="AD300" s="102">
        <f t="shared" si="180"/>
        <v>1.6217472661946682E-2</v>
      </c>
      <c r="AE300" s="102">
        <f t="shared" si="181"/>
        <v>2.6300641954098799E-5</v>
      </c>
      <c r="AF300" s="7">
        <f t="shared" si="182"/>
        <v>-1.5992000000551343E-2</v>
      </c>
      <c r="AG300" s="103"/>
      <c r="AH300" s="7">
        <f t="shared" si="183"/>
        <v>-1.4355860422183229E-2</v>
      </c>
      <c r="AI300" s="7">
        <f t="shared" si="184"/>
        <v>1.3721470387305548</v>
      </c>
      <c r="AJ300" s="7">
        <f t="shared" si="185"/>
        <v>-0.71187951048621823</v>
      </c>
      <c r="AK300" s="7">
        <f t="shared" si="186"/>
        <v>0.21376536782318345</v>
      </c>
      <c r="AL300" s="7">
        <f t="shared" si="187"/>
        <v>-2.6202011049426353</v>
      </c>
      <c r="AM300" s="7">
        <f t="shared" si="188"/>
        <v>-3.7485939173299121</v>
      </c>
      <c r="AN300" s="102">
        <f t="shared" si="192"/>
        <v>9.7588243219040045</v>
      </c>
      <c r="AO300" s="102">
        <f t="shared" si="192"/>
        <v>9.7584385544208949</v>
      </c>
      <c r="AP300" s="102">
        <f t="shared" si="192"/>
        <v>9.7574873816534566</v>
      </c>
      <c r="AQ300" s="102">
        <f t="shared" si="192"/>
        <v>9.755143442645263</v>
      </c>
      <c r="AR300" s="102">
        <f t="shared" si="192"/>
        <v>9.7493753621264663</v>
      </c>
      <c r="AS300" s="102">
        <f t="shared" si="192"/>
        <v>9.7352280417375976</v>
      </c>
      <c r="AT300" s="102">
        <f t="shared" si="192"/>
        <v>9.700792330648504</v>
      </c>
      <c r="AU300" s="102">
        <f t="shared" si="190"/>
        <v>9.618268636979364</v>
      </c>
    </row>
    <row r="301" spans="1:48" ht="12.95" customHeight="1">
      <c r="A301" s="20" t="s">
        <v>129</v>
      </c>
      <c r="C301" s="32">
        <v>47479.65</v>
      </c>
      <c r="D301" s="32"/>
      <c r="E301" s="1">
        <f t="shared" si="170"/>
        <v>9497.9594946389134</v>
      </c>
      <c r="F301" s="1">
        <v>9498</v>
      </c>
      <c r="G301" s="1">
        <f t="shared" si="171"/>
        <v>-2.8178000000480097E-2</v>
      </c>
      <c r="I301" s="1">
        <f t="shared" si="172"/>
        <v>-2.8178000000480097E-2</v>
      </c>
      <c r="N301" s="2"/>
      <c r="O301" s="2"/>
      <c r="P301" s="2"/>
      <c r="Q301" s="5">
        <f t="shared" si="191"/>
        <v>32461.15</v>
      </c>
      <c r="R301" s="1">
        <f t="shared" si="193"/>
        <v>7.9399968402705634E-4</v>
      </c>
      <c r="S301" s="100">
        <f t="shared" si="173"/>
        <v>0.1</v>
      </c>
      <c r="T301" s="1">
        <f t="shared" si="174"/>
        <v>7.9399968402705644E-5</v>
      </c>
      <c r="U301" s="5"/>
      <c r="W301" s="1">
        <f t="shared" si="175"/>
        <v>-1.3718532011499055E-2</v>
      </c>
      <c r="Z301" s="7">
        <f t="shared" si="176"/>
        <v>9498</v>
      </c>
      <c r="AA301" s="102">
        <f t="shared" si="177"/>
        <v>-3.2280935527571726E-2</v>
      </c>
      <c r="AB301" s="102">
        <f t="shared" si="178"/>
        <v>-1.3718532011499055E-2</v>
      </c>
      <c r="AC301" s="102">
        <f t="shared" si="179"/>
        <v>-2.8178000000480097E-2</v>
      </c>
      <c r="AD301" s="102">
        <f t="shared" si="180"/>
        <v>4.1029355270916293E-3</v>
      </c>
      <c r="AE301" s="102">
        <f t="shared" si="181"/>
        <v>1.6834079939470668E-6</v>
      </c>
      <c r="AF301" s="7">
        <f t="shared" si="182"/>
        <v>-2.8178000000480097E-2</v>
      </c>
      <c r="AG301" s="103"/>
      <c r="AH301" s="7">
        <f t="shared" si="183"/>
        <v>-1.4459467988981041E-2</v>
      </c>
      <c r="AI301" s="7">
        <f t="shared" si="184"/>
        <v>1.3704159235103295</v>
      </c>
      <c r="AJ301" s="7">
        <f t="shared" si="185"/>
        <v>-0.71750433504836897</v>
      </c>
      <c r="AK301" s="7">
        <f t="shared" si="186"/>
        <v>0.21675122727793661</v>
      </c>
      <c r="AL301" s="7">
        <f t="shared" si="187"/>
        <v>-2.6121591111606688</v>
      </c>
      <c r="AM301" s="7">
        <f t="shared" si="188"/>
        <v>-3.6889684657344608</v>
      </c>
      <c r="AN301" s="102">
        <f t="shared" si="192"/>
        <v>9.7641213382215408</v>
      </c>
      <c r="AO301" s="102">
        <f t="shared" si="192"/>
        <v>9.7637330861266953</v>
      </c>
      <c r="AP301" s="102">
        <f t="shared" si="192"/>
        <v>9.7627740176695159</v>
      </c>
      <c r="AQ301" s="102">
        <f t="shared" si="192"/>
        <v>9.7604062893712005</v>
      </c>
      <c r="AR301" s="102">
        <f t="shared" si="192"/>
        <v>9.7545692196132094</v>
      </c>
      <c r="AS301" s="102">
        <f t="shared" si="192"/>
        <v>9.7402284776421215</v>
      </c>
      <c r="AT301" s="102">
        <f t="shared" si="192"/>
        <v>9.7052714903063624</v>
      </c>
      <c r="AU301" s="102">
        <f t="shared" si="190"/>
        <v>9.6214206818147083</v>
      </c>
    </row>
    <row r="302" spans="1:48" ht="12.95" customHeight="1">
      <c r="A302" s="20" t="s">
        <v>129</v>
      </c>
      <c r="C302" s="32">
        <v>47527.644999999997</v>
      </c>
      <c r="D302" s="32"/>
      <c r="E302" s="1">
        <f t="shared" si="170"/>
        <v>9566.9514318037036</v>
      </c>
      <c r="F302" s="1">
        <v>9567</v>
      </c>
      <c r="G302" s="1">
        <f t="shared" si="171"/>
        <v>-3.3787000000302214E-2</v>
      </c>
      <c r="I302" s="1">
        <f t="shared" si="172"/>
        <v>-3.3787000000302214E-2</v>
      </c>
      <c r="N302" s="2"/>
      <c r="O302" s="2"/>
      <c r="P302" s="2"/>
      <c r="Q302" s="5">
        <f t="shared" si="191"/>
        <v>32509.144999999997</v>
      </c>
      <c r="R302" s="1">
        <f t="shared" si="193"/>
        <v>1.1415613690204218E-3</v>
      </c>
      <c r="S302" s="100">
        <f t="shared" si="173"/>
        <v>0.1</v>
      </c>
      <c r="T302" s="1">
        <f t="shared" si="174"/>
        <v>1.1415613690204219E-4</v>
      </c>
      <c r="U302" s="5"/>
      <c r="W302" s="1">
        <f t="shared" si="175"/>
        <v>-1.905517142608229E-2</v>
      </c>
      <c r="Z302" s="7">
        <f t="shared" si="176"/>
        <v>9567</v>
      </c>
      <c r="AA302" s="102">
        <f t="shared" si="177"/>
        <v>-3.2467785339837546E-2</v>
      </c>
      <c r="AB302" s="102">
        <f t="shared" si="178"/>
        <v>-1.905517142608229E-2</v>
      </c>
      <c r="AC302" s="102">
        <f t="shared" si="179"/>
        <v>-3.3787000000302214E-2</v>
      </c>
      <c r="AD302" s="102">
        <f t="shared" si="180"/>
        <v>-1.3192146604646682E-3</v>
      </c>
      <c r="AE302" s="102">
        <f t="shared" si="181"/>
        <v>1.7403273203849097E-7</v>
      </c>
      <c r="AF302" s="7">
        <f t="shared" si="182"/>
        <v>-3.3787000000302214E-2</v>
      </c>
      <c r="AG302" s="103"/>
      <c r="AH302" s="7">
        <f t="shared" si="183"/>
        <v>-1.4731828574219922E-2</v>
      </c>
      <c r="AI302" s="7">
        <f t="shared" si="184"/>
        <v>1.3657281224279159</v>
      </c>
      <c r="AJ302" s="7">
        <f t="shared" si="185"/>
        <v>-0.73213861655917245</v>
      </c>
      <c r="AK302" s="7">
        <f t="shared" si="186"/>
        <v>0.22457068237384264</v>
      </c>
      <c r="AL302" s="7">
        <f t="shared" si="187"/>
        <v>-2.5909155486612763</v>
      </c>
      <c r="AM302" s="7">
        <f t="shared" si="188"/>
        <v>-3.5396456601216864</v>
      </c>
      <c r="AN302" s="102">
        <f t="shared" si="192"/>
        <v>9.7781465420797318</v>
      </c>
      <c r="AO302" s="102">
        <f t="shared" si="192"/>
        <v>9.7777524031716823</v>
      </c>
      <c r="AP302" s="102">
        <f t="shared" si="192"/>
        <v>9.7767738712985466</v>
      </c>
      <c r="AQ302" s="102">
        <f t="shared" si="192"/>
        <v>9.7743459793629572</v>
      </c>
      <c r="AR302" s="102">
        <f t="shared" si="192"/>
        <v>9.7683312259229798</v>
      </c>
      <c r="AS302" s="102">
        <f t="shared" si="192"/>
        <v>9.7534855351911656</v>
      </c>
      <c r="AT302" s="102">
        <f t="shared" si="192"/>
        <v>9.7171544165919226</v>
      </c>
      <c r="AU302" s="102">
        <f t="shared" si="190"/>
        <v>9.6297857238777365</v>
      </c>
    </row>
    <row r="303" spans="1:48" ht="12.95" customHeight="1">
      <c r="A303" s="20" t="s">
        <v>109</v>
      </c>
      <c r="C303" s="32">
        <v>47528.345000000001</v>
      </c>
      <c r="D303" s="32"/>
      <c r="E303" s="1">
        <f t="shared" si="170"/>
        <v>9567.9576690370741</v>
      </c>
      <c r="F303" s="1">
        <f>ROUND(2*E303,0)/2</f>
        <v>9568</v>
      </c>
      <c r="G303" s="1">
        <f t="shared" si="171"/>
        <v>-2.9448000001139008E-2</v>
      </c>
      <c r="I303" s="1">
        <f t="shared" si="172"/>
        <v>-2.9448000001139008E-2</v>
      </c>
      <c r="N303" s="2"/>
      <c r="O303" s="2"/>
      <c r="P303" s="2"/>
      <c r="Q303" s="5">
        <f t="shared" si="191"/>
        <v>32509.845000000001</v>
      </c>
      <c r="R303" s="1">
        <f t="shared" si="193"/>
        <v>8.6718470406708297E-4</v>
      </c>
      <c r="S303" s="100">
        <f t="shared" si="173"/>
        <v>0.1</v>
      </c>
      <c r="T303" s="1">
        <f t="shared" si="174"/>
        <v>8.6718470406708302E-5</v>
      </c>
      <c r="U303" s="5"/>
      <c r="W303" s="1">
        <f t="shared" si="175"/>
        <v>-1.4712252092598591E-2</v>
      </c>
      <c r="Z303" s="7">
        <f t="shared" si="176"/>
        <v>9568</v>
      </c>
      <c r="AA303" s="102">
        <f t="shared" si="177"/>
        <v>-3.2470463212521436E-2</v>
      </c>
      <c r="AB303" s="102">
        <f t="shared" si="178"/>
        <v>-1.4712252092598591E-2</v>
      </c>
      <c r="AC303" s="102">
        <f t="shared" si="179"/>
        <v>-2.9448000001139008E-2</v>
      </c>
      <c r="AD303" s="102">
        <f t="shared" si="180"/>
        <v>3.0224632113824285E-3</v>
      </c>
      <c r="AE303" s="102">
        <f t="shared" si="181"/>
        <v>9.135283864160183E-7</v>
      </c>
      <c r="AF303" s="7">
        <f t="shared" si="182"/>
        <v>-2.9448000001139008E-2</v>
      </c>
      <c r="AG303" s="103"/>
      <c r="AH303" s="7">
        <f t="shared" si="183"/>
        <v>-1.4735747908540417E-2</v>
      </c>
      <c r="AI303" s="7">
        <f t="shared" si="184"/>
        <v>1.3656592043444771</v>
      </c>
      <c r="AJ303" s="7">
        <f t="shared" si="185"/>
        <v>-0.73234756849840299</v>
      </c>
      <c r="AK303" s="7">
        <f t="shared" si="186"/>
        <v>0.22468288140102227</v>
      </c>
      <c r="AL303" s="7">
        <f t="shared" si="187"/>
        <v>-2.5906087371478894</v>
      </c>
      <c r="AM303" s="7">
        <f t="shared" si="188"/>
        <v>-3.5375713459587237</v>
      </c>
      <c r="AN303" s="102">
        <f t="shared" si="192"/>
        <v>9.7783494565985762</v>
      </c>
      <c r="AO303" s="102">
        <f t="shared" si="192"/>
        <v>9.7779552399003737</v>
      </c>
      <c r="AP303" s="102">
        <f t="shared" si="192"/>
        <v>9.7769764418937619</v>
      </c>
      <c r="AQ303" s="102">
        <f t="shared" si="192"/>
        <v>9.7745477099359093</v>
      </c>
      <c r="AR303" s="102">
        <f t="shared" si="192"/>
        <v>9.7685304396966508</v>
      </c>
      <c r="AS303" s="102">
        <f t="shared" si="192"/>
        <v>9.7536775214960052</v>
      </c>
      <c r="AT303" s="102">
        <f t="shared" si="192"/>
        <v>9.7173265885661237</v>
      </c>
      <c r="AU303" s="102">
        <f t="shared" si="190"/>
        <v>9.6299069563714035</v>
      </c>
    </row>
    <row r="304" spans="1:48" ht="12.95" customHeight="1">
      <c r="A304" s="20" t="s">
        <v>129</v>
      </c>
      <c r="C304" s="32">
        <v>47534.605000000003</v>
      </c>
      <c r="D304" s="32"/>
      <c r="E304" s="1">
        <f t="shared" si="170"/>
        <v>9576.9563048668861</v>
      </c>
      <c r="F304" s="1">
        <v>9577</v>
      </c>
      <c r="G304" s="1">
        <f t="shared" si="171"/>
        <v>-3.0396999994991347E-2</v>
      </c>
      <c r="I304" s="1">
        <f t="shared" si="172"/>
        <v>-3.0396999994991347E-2</v>
      </c>
      <c r="N304" s="2"/>
      <c r="O304" s="2"/>
      <c r="P304" s="2"/>
      <c r="Q304" s="5">
        <f t="shared" si="191"/>
        <v>32516.105000000003</v>
      </c>
      <c r="R304" s="1">
        <f t="shared" si="193"/>
        <v>9.2397760869550392E-4</v>
      </c>
      <c r="S304" s="100">
        <f t="shared" si="173"/>
        <v>0.1</v>
      </c>
      <c r="T304" s="1">
        <f t="shared" si="174"/>
        <v>9.2397760869550392E-5</v>
      </c>
      <c r="U304" s="5"/>
      <c r="W304" s="1">
        <f t="shared" si="175"/>
        <v>-1.5626014157653315E-2</v>
      </c>
      <c r="Z304" s="7">
        <f t="shared" si="176"/>
        <v>9577</v>
      </c>
      <c r="AA304" s="102">
        <f t="shared" si="177"/>
        <v>-3.2494525190068721E-2</v>
      </c>
      <c r="AB304" s="102">
        <f t="shared" si="178"/>
        <v>-1.5626014157653315E-2</v>
      </c>
      <c r="AC304" s="102">
        <f t="shared" si="179"/>
        <v>-3.0396999994991347E-2</v>
      </c>
      <c r="AD304" s="102">
        <f t="shared" si="180"/>
        <v>2.0975251950773738E-3</v>
      </c>
      <c r="AE304" s="102">
        <f t="shared" si="181"/>
        <v>4.3996119439843754E-7</v>
      </c>
      <c r="AF304" s="7">
        <f t="shared" si="182"/>
        <v>-3.0396999994991347E-2</v>
      </c>
      <c r="AG304" s="103"/>
      <c r="AH304" s="7">
        <f t="shared" si="183"/>
        <v>-1.4770985837338031E-2</v>
      </c>
      <c r="AI304" s="7">
        <f t="shared" si="184"/>
        <v>1.3650377057904248</v>
      </c>
      <c r="AJ304" s="7">
        <f t="shared" si="185"/>
        <v>-0.73422409178643433</v>
      </c>
      <c r="AK304" s="7">
        <f t="shared" si="186"/>
        <v>0.22569121442308132</v>
      </c>
      <c r="AL304" s="7">
        <f t="shared" si="187"/>
        <v>-2.5878488174930485</v>
      </c>
      <c r="AM304" s="7">
        <f t="shared" si="188"/>
        <v>-3.5190125882738976</v>
      </c>
      <c r="AN304" s="102">
        <f t="shared" si="192"/>
        <v>9.7801752331902456</v>
      </c>
      <c r="AO304" s="102">
        <f t="shared" si="192"/>
        <v>9.779780326026108</v>
      </c>
      <c r="AP304" s="102">
        <f t="shared" si="192"/>
        <v>9.7787991533377294</v>
      </c>
      <c r="AQ304" s="102">
        <f t="shared" si="192"/>
        <v>9.7763629024110408</v>
      </c>
      <c r="AR304" s="102">
        <f t="shared" si="192"/>
        <v>9.7703230566107795</v>
      </c>
      <c r="AS304" s="102">
        <f t="shared" si="192"/>
        <v>9.7554052090997931</v>
      </c>
      <c r="AT304" s="102">
        <f t="shared" si="192"/>
        <v>9.7188760784265664</v>
      </c>
      <c r="AU304" s="102">
        <f t="shared" si="190"/>
        <v>9.6309980488144085</v>
      </c>
      <c r="AV304" s="102"/>
    </row>
    <row r="305" spans="1:48" ht="12.95" customHeight="1">
      <c r="A305" s="20" t="s">
        <v>109</v>
      </c>
      <c r="C305" s="32">
        <v>47535.307000000001</v>
      </c>
      <c r="D305" s="32"/>
      <c r="E305" s="1">
        <f t="shared" si="170"/>
        <v>9577.9654170637714</v>
      </c>
      <c r="F305" s="1">
        <f>ROUND(2*E305,0)/2</f>
        <v>9578</v>
      </c>
      <c r="G305" s="1">
        <f t="shared" si="171"/>
        <v>-2.4058000002696645E-2</v>
      </c>
      <c r="I305" s="1">
        <f t="shared" si="172"/>
        <v>-2.4058000002696645E-2</v>
      </c>
      <c r="N305" s="2"/>
      <c r="O305" s="2"/>
      <c r="P305" s="2"/>
      <c r="Q305" s="5">
        <f t="shared" si="191"/>
        <v>32516.807000000001</v>
      </c>
      <c r="R305" s="1">
        <f t="shared" si="193"/>
        <v>5.7878736412975173E-4</v>
      </c>
      <c r="S305" s="100">
        <f t="shared" si="173"/>
        <v>0.1</v>
      </c>
      <c r="T305" s="1">
        <f t="shared" si="174"/>
        <v>5.7878736412975173E-5</v>
      </c>
      <c r="U305" s="5"/>
      <c r="W305" s="1">
        <f t="shared" si="175"/>
        <v>-9.2831028515922391E-3</v>
      </c>
      <c r="Z305" s="7">
        <f t="shared" si="176"/>
        <v>9578</v>
      </c>
      <c r="AA305" s="102">
        <f t="shared" si="177"/>
        <v>-3.2497194420749408E-2</v>
      </c>
      <c r="AB305" s="102">
        <f t="shared" si="178"/>
        <v>-9.2831028515922391E-3</v>
      </c>
      <c r="AC305" s="102">
        <f t="shared" si="179"/>
        <v>-2.4058000002696645E-2</v>
      </c>
      <c r="AD305" s="102">
        <f t="shared" si="180"/>
        <v>8.4391944180527631E-3</v>
      </c>
      <c r="AE305" s="102">
        <f t="shared" si="181"/>
        <v>7.1220002425692921E-6</v>
      </c>
      <c r="AF305" s="7">
        <f t="shared" si="182"/>
        <v>-2.4058000002696645E-2</v>
      </c>
      <c r="AG305" s="103"/>
      <c r="AH305" s="7">
        <f t="shared" si="183"/>
        <v>-1.4774897151104405E-2</v>
      </c>
      <c r="AI305" s="7">
        <f t="shared" si="184"/>
        <v>1.3649685134376637</v>
      </c>
      <c r="AJ305" s="7">
        <f t="shared" si="185"/>
        <v>-0.73443214490789854</v>
      </c>
      <c r="AK305" s="7">
        <f t="shared" si="186"/>
        <v>0.22580308925168385</v>
      </c>
      <c r="AL305" s="7">
        <f t="shared" si="187"/>
        <v>-2.5875423137269711</v>
      </c>
      <c r="AM305" s="7">
        <f t="shared" si="188"/>
        <v>-3.5169626549250732</v>
      </c>
      <c r="AN305" s="102">
        <f t="shared" si="192"/>
        <v>9.7803780467269643</v>
      </c>
      <c r="AO305" s="102">
        <f t="shared" si="192"/>
        <v>9.7799830639155569</v>
      </c>
      <c r="AP305" s="102">
        <f t="shared" si="192"/>
        <v>9.779001629653763</v>
      </c>
      <c r="AQ305" s="102">
        <f t="shared" si="192"/>
        <v>9.7765645478702456</v>
      </c>
      <c r="AR305" s="102">
        <f t="shared" si="192"/>
        <v>9.770522202087589</v>
      </c>
      <c r="AS305" s="102">
        <f t="shared" si="192"/>
        <v>9.7555971533310082</v>
      </c>
      <c r="AT305" s="102">
        <f t="shared" si="192"/>
        <v>9.7190482375187397</v>
      </c>
      <c r="AU305" s="102">
        <f t="shared" si="190"/>
        <v>9.6311192813080755</v>
      </c>
      <c r="AV305" s="102"/>
    </row>
    <row r="306" spans="1:48" ht="12.95" customHeight="1">
      <c r="A306" s="20" t="s">
        <v>109</v>
      </c>
      <c r="C306" s="32">
        <v>47551.307000000001</v>
      </c>
      <c r="D306" s="32"/>
      <c r="E306" s="1">
        <f t="shared" si="170"/>
        <v>9600.9651252549738</v>
      </c>
      <c r="F306" s="1">
        <f>ROUND(2*E306,0)/2</f>
        <v>9601</v>
      </c>
      <c r="G306" s="1">
        <f t="shared" si="171"/>
        <v>-2.4260999998659827E-2</v>
      </c>
      <c r="I306" s="1">
        <f t="shared" si="172"/>
        <v>-2.4260999998659827E-2</v>
      </c>
      <c r="N306" s="2"/>
      <c r="O306" s="2"/>
      <c r="P306" s="2"/>
      <c r="Q306" s="5">
        <f t="shared" si="191"/>
        <v>32532.807000000001</v>
      </c>
      <c r="R306" s="1">
        <f t="shared" si="193"/>
        <v>5.8859612093497215E-4</v>
      </c>
      <c r="S306" s="100">
        <f t="shared" si="173"/>
        <v>0.1</v>
      </c>
      <c r="T306" s="1">
        <f t="shared" si="174"/>
        <v>5.8859612093497219E-5</v>
      </c>
      <c r="U306" s="5"/>
      <c r="W306" s="1">
        <f t="shared" si="175"/>
        <v>-9.3963645264884613E-3</v>
      </c>
      <c r="Z306" s="7">
        <f t="shared" si="176"/>
        <v>9601</v>
      </c>
      <c r="AA306" s="102">
        <f t="shared" si="177"/>
        <v>-3.2558347678850949E-2</v>
      </c>
      <c r="AB306" s="102">
        <f t="shared" si="178"/>
        <v>-9.3963645264884613E-3</v>
      </c>
      <c r="AC306" s="102">
        <f t="shared" si="179"/>
        <v>-2.4260999998659827E-2</v>
      </c>
      <c r="AD306" s="102">
        <f t="shared" si="180"/>
        <v>8.2973476801911222E-3</v>
      </c>
      <c r="AE306" s="102">
        <f t="shared" si="181"/>
        <v>6.8845978525973001E-6</v>
      </c>
      <c r="AF306" s="7">
        <f t="shared" si="182"/>
        <v>-2.4260999998659827E-2</v>
      </c>
      <c r="AG306" s="103"/>
      <c r="AH306" s="7">
        <f t="shared" si="183"/>
        <v>-1.4864635472171366E-2</v>
      </c>
      <c r="AI306" s="7">
        <f t="shared" si="184"/>
        <v>1.3633695878242391</v>
      </c>
      <c r="AJ306" s="7">
        <f t="shared" si="185"/>
        <v>-0.73919253807374385</v>
      </c>
      <c r="AK306" s="7">
        <f t="shared" si="186"/>
        <v>0.228367233991535</v>
      </c>
      <c r="AL306" s="7">
        <f t="shared" si="187"/>
        <v>-2.5805012591893401</v>
      </c>
      <c r="AM306" s="7">
        <f t="shared" si="188"/>
        <v>-3.4704720672880698</v>
      </c>
      <c r="AN306" s="102">
        <f t="shared" si="192"/>
        <v>9.7850399563671147</v>
      </c>
      <c r="AO306" s="102">
        <f t="shared" si="192"/>
        <v>9.7846432927020484</v>
      </c>
      <c r="AP306" s="102">
        <f t="shared" si="192"/>
        <v>9.783655968132642</v>
      </c>
      <c r="AQ306" s="102">
        <f t="shared" si="192"/>
        <v>9.7812000301486766</v>
      </c>
      <c r="AR306" s="102">
        <f t="shared" si="192"/>
        <v>9.7751006507642959</v>
      </c>
      <c r="AS306" s="102">
        <f t="shared" si="192"/>
        <v>9.7600107012010167</v>
      </c>
      <c r="AT306" s="102">
        <f t="shared" si="192"/>
        <v>9.7230075384437669</v>
      </c>
      <c r="AU306" s="102">
        <f t="shared" si="190"/>
        <v>9.6339076286624188</v>
      </c>
      <c r="AV306" s="102"/>
    </row>
    <row r="307" spans="1:48" ht="12.95" customHeight="1">
      <c r="A307" s="20" t="s">
        <v>129</v>
      </c>
      <c r="C307" s="32">
        <v>47797.561999999998</v>
      </c>
      <c r="D307" s="32"/>
      <c r="E307" s="1">
        <f t="shared" si="170"/>
        <v>9954.9521965440035</v>
      </c>
      <c r="F307" s="1">
        <v>9955</v>
      </c>
      <c r="G307" s="1">
        <f t="shared" si="171"/>
        <v>-3.3255000002100132E-2</v>
      </c>
      <c r="I307" s="1">
        <f t="shared" si="172"/>
        <v>-3.3255000002100132E-2</v>
      </c>
      <c r="N307" s="2"/>
      <c r="O307" s="2"/>
      <c r="P307" s="2"/>
      <c r="Q307" s="5">
        <f t="shared" si="191"/>
        <v>32779.061999999998</v>
      </c>
      <c r="R307" s="1">
        <f t="shared" si="193"/>
        <v>1.1058950251396798E-3</v>
      </c>
      <c r="S307" s="100">
        <f t="shared" si="173"/>
        <v>0.1</v>
      </c>
      <c r="T307" s="1">
        <f t="shared" si="174"/>
        <v>1.1058950251396799E-4</v>
      </c>
      <c r="U307" s="5"/>
      <c r="W307" s="1">
        <f t="shared" si="175"/>
        <v>-1.7063938053584006E-2</v>
      </c>
      <c r="Z307" s="7">
        <f t="shared" si="176"/>
        <v>9955</v>
      </c>
      <c r="AA307" s="102">
        <f t="shared" si="177"/>
        <v>-3.3440665883726635E-2</v>
      </c>
      <c r="AB307" s="102">
        <f t="shared" si="178"/>
        <v>-1.7063938053584006E-2</v>
      </c>
      <c r="AC307" s="102">
        <f t="shared" si="179"/>
        <v>-3.3255000002100132E-2</v>
      </c>
      <c r="AD307" s="102">
        <f t="shared" si="180"/>
        <v>1.8566588162650249E-4</v>
      </c>
      <c r="AE307" s="102">
        <f t="shared" si="181"/>
        <v>3.4471819600146441E-9</v>
      </c>
      <c r="AF307" s="7">
        <f t="shared" si="182"/>
        <v>-3.3255000002100132E-2</v>
      </c>
      <c r="AG307" s="103"/>
      <c r="AH307" s="7">
        <f t="shared" si="183"/>
        <v>-1.6191061948516126E-2</v>
      </c>
      <c r="AI307" s="7">
        <f t="shared" si="184"/>
        <v>1.3371084969203531</v>
      </c>
      <c r="AJ307" s="7">
        <f t="shared" si="185"/>
        <v>-0.80643396060682704</v>
      </c>
      <c r="AK307" s="7">
        <f t="shared" si="186"/>
        <v>0.26560668707809731</v>
      </c>
      <c r="AL307" s="7">
        <f t="shared" si="187"/>
        <v>-2.4742754398691624</v>
      </c>
      <c r="AM307" s="7">
        <f t="shared" si="188"/>
        <v>-2.8850215488823969</v>
      </c>
      <c r="AN307" s="102">
        <f t="shared" si="192"/>
        <v>9.8560830483608104</v>
      </c>
      <c r="AO307" s="102">
        <f t="shared" si="192"/>
        <v>9.8556743816078001</v>
      </c>
      <c r="AP307" s="102">
        <f t="shared" si="192"/>
        <v>9.8546266159966667</v>
      </c>
      <c r="AQ307" s="102">
        <f t="shared" si="192"/>
        <v>9.8519425821402073</v>
      </c>
      <c r="AR307" s="102">
        <f t="shared" si="192"/>
        <v>9.8450818300849665</v>
      </c>
      <c r="AS307" s="102">
        <f t="shared" si="192"/>
        <v>9.8276389532526913</v>
      </c>
      <c r="AT307" s="102">
        <f t="shared" si="192"/>
        <v>9.7838534661276402</v>
      </c>
      <c r="AU307" s="102">
        <f t="shared" si="190"/>
        <v>9.6768239314205662</v>
      </c>
    </row>
    <row r="308" spans="1:48" ht="12.95" customHeight="1">
      <c r="A308" s="20" t="s">
        <v>129</v>
      </c>
      <c r="C308" s="32">
        <v>47822.608999999997</v>
      </c>
      <c r="D308" s="32"/>
      <c r="E308" s="1">
        <f t="shared" si="170"/>
        <v>9990.9568022355652</v>
      </c>
      <c r="F308" s="1">
        <v>9991</v>
      </c>
      <c r="G308" s="1">
        <f t="shared" si="171"/>
        <v>-3.0051000001549255E-2</v>
      </c>
      <c r="I308" s="1">
        <f t="shared" si="172"/>
        <v>-3.0051000001549255E-2</v>
      </c>
      <c r="N308" s="2"/>
      <c r="O308" s="2"/>
      <c r="P308" s="2"/>
      <c r="Q308" s="5">
        <f t="shared" si="191"/>
        <v>32804.108999999997</v>
      </c>
      <c r="R308" s="1">
        <f t="shared" si="193"/>
        <v>9.0306260109311338E-4</v>
      </c>
      <c r="S308" s="100">
        <f t="shared" si="173"/>
        <v>0.1</v>
      </c>
      <c r="T308" s="1">
        <f t="shared" si="174"/>
        <v>9.030626010931134E-5</v>
      </c>
      <c r="U308" s="5"/>
      <c r="W308" s="1">
        <f t="shared" si="175"/>
        <v>-1.3730920027831186E-2</v>
      </c>
      <c r="Z308" s="7">
        <f t="shared" si="176"/>
        <v>9991</v>
      </c>
      <c r="AA308" s="102">
        <f t="shared" si="177"/>
        <v>-3.3524084098643603E-2</v>
      </c>
      <c r="AB308" s="102">
        <f t="shared" si="178"/>
        <v>-1.3730920027831186E-2</v>
      </c>
      <c r="AC308" s="102">
        <f t="shared" si="179"/>
        <v>-3.0051000001549255E-2</v>
      </c>
      <c r="AD308" s="102">
        <f t="shared" si="180"/>
        <v>3.4730840970943477E-3</v>
      </c>
      <c r="AE308" s="102">
        <f t="shared" si="181"/>
        <v>1.2062313145489662E-6</v>
      </c>
      <c r="AF308" s="7">
        <f t="shared" si="182"/>
        <v>-3.0051000001549255E-2</v>
      </c>
      <c r="AG308" s="103"/>
      <c r="AH308" s="7">
        <f t="shared" si="183"/>
        <v>-1.6320079973718069E-2</v>
      </c>
      <c r="AI308" s="7">
        <f t="shared" si="184"/>
        <v>1.3342826605680078</v>
      </c>
      <c r="AJ308" s="7">
        <f t="shared" si="185"/>
        <v>-0.81263821351803478</v>
      </c>
      <c r="AK308" s="7">
        <f t="shared" si="186"/>
        <v>0.26915451651435468</v>
      </c>
      <c r="AL308" s="7">
        <f t="shared" si="187"/>
        <v>-2.4637069467506509</v>
      </c>
      <c r="AM308" s="7">
        <f t="shared" si="188"/>
        <v>-2.8364940305748592</v>
      </c>
      <c r="AN308" s="102">
        <f t="shared" si="192"/>
        <v>9.8632296486308171</v>
      </c>
      <c r="AO308" s="102">
        <f t="shared" si="192"/>
        <v>9.8628211572143929</v>
      </c>
      <c r="AP308" s="102">
        <f t="shared" si="192"/>
        <v>9.8617703675573498</v>
      </c>
      <c r="AQ308" s="102">
        <f t="shared" si="192"/>
        <v>9.8590697154150515</v>
      </c>
      <c r="AR308" s="102">
        <f t="shared" si="192"/>
        <v>9.8521441476278824</v>
      </c>
      <c r="AS308" s="102">
        <f t="shared" si="192"/>
        <v>9.8344824462537694</v>
      </c>
      <c r="AT308" s="102">
        <f t="shared" si="192"/>
        <v>9.7900306973324138</v>
      </c>
      <c r="AU308" s="102">
        <f t="shared" si="190"/>
        <v>9.6811883011925808</v>
      </c>
    </row>
    <row r="309" spans="1:48" ht="12.95" customHeight="1">
      <c r="A309" s="20" t="s">
        <v>110</v>
      </c>
      <c r="C309" s="32">
        <v>47823.3</v>
      </c>
      <c r="D309" s="32"/>
      <c r="E309" s="1">
        <f t="shared" si="170"/>
        <v>9991.9501021330816</v>
      </c>
      <c r="F309" s="1">
        <f>ROUND(2*E309,0)/2</f>
        <v>9992</v>
      </c>
      <c r="G309" s="1">
        <f t="shared" si="171"/>
        <v>-3.4712000000581611E-2</v>
      </c>
      <c r="I309" s="1">
        <f t="shared" ref="I309:I336" si="194">G309</f>
        <v>-3.4712000000581611E-2</v>
      </c>
      <c r="N309" s="2"/>
      <c r="O309" s="2"/>
      <c r="P309" s="2"/>
      <c r="Q309" s="5">
        <f t="shared" si="191"/>
        <v>32804.800000000003</v>
      </c>
      <c r="R309" s="1">
        <f t="shared" si="193"/>
        <v>1.2049229440403778E-3</v>
      </c>
      <c r="S309" s="100">
        <f t="shared" ref="S309:S336" si="195">S$15</f>
        <v>0.1</v>
      </c>
      <c r="T309" s="1">
        <f t="shared" si="174"/>
        <v>1.2049229440403778E-4</v>
      </c>
      <c r="U309" s="5"/>
      <c r="W309" s="1">
        <f t="shared" ref="W309:W336" si="196">AB309</f>
        <v>-1.8388351907438445E-2</v>
      </c>
      <c r="Z309" s="7">
        <f t="shared" si="176"/>
        <v>9992</v>
      </c>
      <c r="AA309" s="102">
        <f t="shared" si="177"/>
        <v>-3.3526384406991093E-2</v>
      </c>
      <c r="AB309" s="102">
        <f t="shared" si="178"/>
        <v>-1.8388351907438445E-2</v>
      </c>
      <c r="AC309" s="102">
        <f t="shared" si="179"/>
        <v>-3.4712000000581611E-2</v>
      </c>
      <c r="AD309" s="102">
        <f t="shared" si="180"/>
        <v>-1.185615593590518E-3</v>
      </c>
      <c r="AE309" s="102">
        <f t="shared" si="181"/>
        <v>1.4056843357649962E-7</v>
      </c>
      <c r="AF309" s="7">
        <f t="shared" si="182"/>
        <v>-3.4712000000581611E-2</v>
      </c>
      <c r="AG309" s="103"/>
      <c r="AH309" s="7">
        <f t="shared" si="183"/>
        <v>-1.6323648093143166E-2</v>
      </c>
      <c r="AI309" s="7">
        <f t="shared" si="184"/>
        <v>1.3342038018145275</v>
      </c>
      <c r="AJ309" s="7">
        <f t="shared" si="185"/>
        <v>-0.81280889114951527</v>
      </c>
      <c r="AK309" s="7">
        <f t="shared" si="186"/>
        <v>0.26925242760134577</v>
      </c>
      <c r="AL309" s="7">
        <f t="shared" si="187"/>
        <v>-2.4634140131108522</v>
      </c>
      <c r="AM309" s="7">
        <f t="shared" si="188"/>
        <v>-2.8351696860910081</v>
      </c>
      <c r="AN309" s="102">
        <f t="shared" ref="AN309:AT324" si="197">$AU309+$AB$7*SIN(AO309)</f>
        <v>9.8634279515027092</v>
      </c>
      <c r="AO309" s="102">
        <f t="shared" si="197"/>
        <v>9.8630194684410526</v>
      </c>
      <c r="AP309" s="102">
        <f t="shared" si="197"/>
        <v>9.8619686027948106</v>
      </c>
      <c r="AQ309" s="102">
        <f t="shared" si="197"/>
        <v>9.8592675063416841</v>
      </c>
      <c r="AR309" s="102">
        <f t="shared" si="197"/>
        <v>9.8523401720709511</v>
      </c>
      <c r="AS309" s="102">
        <f t="shared" si="197"/>
        <v>9.8346724484217631</v>
      </c>
      <c r="AT309" s="102">
        <f t="shared" si="197"/>
        <v>9.7902022576535099</v>
      </c>
      <c r="AU309" s="102">
        <f t="shared" si="190"/>
        <v>9.6813095336862478</v>
      </c>
    </row>
    <row r="310" spans="1:48" ht="12.95" customHeight="1">
      <c r="A310" s="20" t="s">
        <v>110</v>
      </c>
      <c r="C310" s="32">
        <v>47825.398000000001</v>
      </c>
      <c r="D310" s="32"/>
      <c r="E310" s="1">
        <f t="shared" si="170"/>
        <v>9994.9659388696509</v>
      </c>
      <c r="F310" s="1">
        <f>ROUND(2*E310,0)/2</f>
        <v>9995</v>
      </c>
      <c r="G310" s="1">
        <f t="shared" si="171"/>
        <v>-2.3694999996223487E-2</v>
      </c>
      <c r="I310" s="1">
        <f t="shared" si="194"/>
        <v>-2.3694999996223487E-2</v>
      </c>
      <c r="N310" s="2"/>
      <c r="O310" s="2"/>
      <c r="P310" s="2"/>
      <c r="Q310" s="5">
        <f t="shared" si="191"/>
        <v>32806.898000000001</v>
      </c>
      <c r="R310" s="1">
        <f t="shared" si="193"/>
        <v>5.6145302482103103E-4</v>
      </c>
      <c r="S310" s="100">
        <f t="shared" si="195"/>
        <v>0.1</v>
      </c>
      <c r="T310" s="1">
        <f t="shared" si="174"/>
        <v>5.6145302482103105E-5</v>
      </c>
      <c r="U310" s="5"/>
      <c r="W310" s="1">
        <f t="shared" si="196"/>
        <v>-7.3606526480709603E-3</v>
      </c>
      <c r="Z310" s="7">
        <f t="shared" si="176"/>
        <v>9995</v>
      </c>
      <c r="AA310" s="102">
        <f t="shared" si="177"/>
        <v>-3.3533279855898199E-2</v>
      </c>
      <c r="AB310" s="102">
        <f t="shared" si="178"/>
        <v>-7.3606526480709603E-3</v>
      </c>
      <c r="AC310" s="102">
        <f t="shared" si="179"/>
        <v>-2.3694999996223487E-2</v>
      </c>
      <c r="AD310" s="102">
        <f t="shared" si="180"/>
        <v>9.8382798596747117E-3</v>
      </c>
      <c r="AE310" s="102">
        <f t="shared" si="181"/>
        <v>9.6791750597281068E-6</v>
      </c>
      <c r="AF310" s="7">
        <f t="shared" si="182"/>
        <v>-2.3694999996223487E-2</v>
      </c>
      <c r="AG310" s="103"/>
      <c r="AH310" s="7">
        <f t="shared" si="183"/>
        <v>-1.6334347348152527E-2</v>
      </c>
      <c r="AI310" s="7">
        <f t="shared" si="184"/>
        <v>1.3339671092237271</v>
      </c>
      <c r="AJ310" s="7">
        <f t="shared" si="185"/>
        <v>-0.81332038524972983</v>
      </c>
      <c r="AK310" s="7">
        <f t="shared" si="186"/>
        <v>0.26954595317542634</v>
      </c>
      <c r="AL310" s="7">
        <f t="shared" si="187"/>
        <v>-2.462535418875905</v>
      </c>
      <c r="AM310" s="7">
        <f t="shared" si="188"/>
        <v>-2.8312041752460697</v>
      </c>
      <c r="AN310" s="102">
        <f t="shared" si="197"/>
        <v>9.8640227905355449</v>
      </c>
      <c r="AO310" s="102">
        <f t="shared" si="197"/>
        <v>9.8636143336606885</v>
      </c>
      <c r="AP310" s="102">
        <f t="shared" si="197"/>
        <v>9.8625632426358933</v>
      </c>
      <c r="AQ310" s="102">
        <f t="shared" si="197"/>
        <v>9.8598608188588006</v>
      </c>
      <c r="AR310" s="102">
        <f t="shared" si="197"/>
        <v>9.8529281961672215</v>
      </c>
      <c r="AS310" s="102">
        <f t="shared" si="197"/>
        <v>9.8352424239846368</v>
      </c>
      <c r="AT310" s="102">
        <f t="shared" si="197"/>
        <v>9.7907169290112552</v>
      </c>
      <c r="AU310" s="102">
        <f t="shared" si="190"/>
        <v>9.6816732311672489</v>
      </c>
    </row>
    <row r="311" spans="1:48" ht="12.95" customHeight="1">
      <c r="A311" s="20" t="s">
        <v>129</v>
      </c>
      <c r="C311" s="32">
        <v>47856.688000000002</v>
      </c>
      <c r="D311" s="32"/>
      <c r="E311" s="1">
        <f t="shared" si="170"/>
        <v>10039.944743201073</v>
      </c>
      <c r="F311" s="1">
        <v>10040</v>
      </c>
      <c r="G311" s="1">
        <f t="shared" si="171"/>
        <v>-3.8439999996626284E-2</v>
      </c>
      <c r="I311" s="1">
        <f t="shared" si="194"/>
        <v>-3.8439999996626284E-2</v>
      </c>
      <c r="N311" s="2"/>
      <c r="O311" s="2"/>
      <c r="P311" s="2"/>
      <c r="Q311" s="5">
        <f t="shared" si="191"/>
        <v>32838.188000000002</v>
      </c>
      <c r="R311" s="1">
        <f t="shared" si="193"/>
        <v>1.4776335997406288E-3</v>
      </c>
      <c r="S311" s="100">
        <f t="shared" si="195"/>
        <v>0.1</v>
      </c>
      <c r="T311" s="1">
        <f t="shared" si="174"/>
        <v>1.477633599740629E-4</v>
      </c>
      <c r="U311" s="5"/>
      <c r="W311" s="1">
        <f t="shared" si="196"/>
        <v>-2.1946083816324392E-2</v>
      </c>
      <c r="Z311" s="7">
        <f t="shared" si="176"/>
        <v>10040</v>
      </c>
      <c r="AA311" s="102">
        <f t="shared" si="177"/>
        <v>-3.3635724480013049E-2</v>
      </c>
      <c r="AB311" s="102">
        <f t="shared" si="178"/>
        <v>-2.1946083816324392E-2</v>
      </c>
      <c r="AC311" s="102">
        <f t="shared" si="179"/>
        <v>-3.8439999996626284E-2</v>
      </c>
      <c r="AD311" s="102">
        <f t="shared" si="180"/>
        <v>-4.804275516613235E-3</v>
      </c>
      <c r="AE311" s="102">
        <f t="shared" si="181"/>
        <v>2.3081063239529368E-6</v>
      </c>
      <c r="AF311" s="7">
        <f t="shared" si="182"/>
        <v>-3.8439999996626284E-2</v>
      </c>
      <c r="AG311" s="103"/>
      <c r="AH311" s="7">
        <f t="shared" si="183"/>
        <v>-1.6493916180301892E-2</v>
      </c>
      <c r="AI311" s="7">
        <f t="shared" si="184"/>
        <v>1.3303961095434826</v>
      </c>
      <c r="AJ311" s="7">
        <f t="shared" si="185"/>
        <v>-0.82089592661587452</v>
      </c>
      <c r="AK311" s="7">
        <f t="shared" si="186"/>
        <v>0.27391141216647574</v>
      </c>
      <c r="AL311" s="7">
        <f t="shared" si="187"/>
        <v>-2.4493938239146846</v>
      </c>
      <c r="AM311" s="7">
        <f t="shared" si="188"/>
        <v>-2.7730448408957122</v>
      </c>
      <c r="AN311" s="102">
        <f t="shared" si="197"/>
        <v>9.8729327988646229</v>
      </c>
      <c r="AO311" s="102">
        <f t="shared" si="197"/>
        <v>9.8725249351322191</v>
      </c>
      <c r="AP311" s="102">
        <f t="shared" si="197"/>
        <v>9.8714709272707371</v>
      </c>
      <c r="AQ311" s="102">
        <f t="shared" si="197"/>
        <v>9.868749601883513</v>
      </c>
      <c r="AR311" s="102">
        <f t="shared" si="197"/>
        <v>9.861739641923716</v>
      </c>
      <c r="AS311" s="102">
        <f t="shared" si="197"/>
        <v>9.8437864493965659</v>
      </c>
      <c r="AT311" s="102">
        <f t="shared" si="197"/>
        <v>9.7984352573368607</v>
      </c>
      <c r="AU311" s="102">
        <f t="shared" si="190"/>
        <v>9.6871286933822685</v>
      </c>
    </row>
    <row r="312" spans="1:48" ht="12.95" customHeight="1">
      <c r="A312" s="20" t="s">
        <v>110</v>
      </c>
      <c r="C312" s="32">
        <v>47862.269</v>
      </c>
      <c r="D312" s="32"/>
      <c r="E312" s="1">
        <f t="shared" si="170"/>
        <v>10047.967328914514</v>
      </c>
      <c r="F312" s="1">
        <f>ROUND(2*E312,0)/2</f>
        <v>10048</v>
      </c>
      <c r="G312" s="1">
        <f t="shared" si="171"/>
        <v>-2.2728000003553461E-2</v>
      </c>
      <c r="I312" s="1">
        <f t="shared" si="194"/>
        <v>-2.2728000003553461E-2</v>
      </c>
      <c r="N312" s="2"/>
      <c r="O312" s="2"/>
      <c r="P312" s="2"/>
      <c r="Q312" s="5">
        <f t="shared" si="191"/>
        <v>32843.769</v>
      </c>
      <c r="R312" s="1">
        <f t="shared" si="193"/>
        <v>5.1656198416152616E-4</v>
      </c>
      <c r="S312" s="100">
        <f t="shared" si="195"/>
        <v>0.1</v>
      </c>
      <c r="T312" s="1">
        <f t="shared" si="174"/>
        <v>5.1656198416152616E-5</v>
      </c>
      <c r="U312" s="5"/>
      <c r="W312" s="1">
        <f t="shared" si="196"/>
        <v>-6.2058969286066627E-3</v>
      </c>
      <c r="Z312" s="7">
        <f t="shared" si="176"/>
        <v>10048</v>
      </c>
      <c r="AA312" s="102">
        <f t="shared" si="177"/>
        <v>-3.3653742785175772E-2</v>
      </c>
      <c r="AB312" s="102">
        <f t="shared" si="178"/>
        <v>-6.2058969286066627E-3</v>
      </c>
      <c r="AC312" s="102">
        <f t="shared" si="179"/>
        <v>-2.2728000003553461E-2</v>
      </c>
      <c r="AD312" s="102">
        <f t="shared" si="180"/>
        <v>1.0925742781622311E-2</v>
      </c>
      <c r="AE312" s="102">
        <f t="shared" si="181"/>
        <v>1.1937185533017204E-5</v>
      </c>
      <c r="AF312" s="7">
        <f t="shared" si="182"/>
        <v>-2.2728000003553461E-2</v>
      </c>
      <c r="AG312" s="103"/>
      <c r="AH312" s="7">
        <f t="shared" si="183"/>
        <v>-1.6522103074946799E-2</v>
      </c>
      <c r="AI312" s="7">
        <f t="shared" si="184"/>
        <v>1.3297572928500818</v>
      </c>
      <c r="AJ312" s="7">
        <f t="shared" si="185"/>
        <v>-0.8222237009934622</v>
      </c>
      <c r="AK312" s="7">
        <f t="shared" si="186"/>
        <v>0.27468013894107324</v>
      </c>
      <c r="AL312" s="7">
        <f t="shared" si="187"/>
        <v>-2.4470648912019231</v>
      </c>
      <c r="AM312" s="7">
        <f t="shared" si="188"/>
        <v>-2.7629584527045683</v>
      </c>
      <c r="AN312" s="102">
        <f t="shared" si="197"/>
        <v>9.8745143199250247</v>
      </c>
      <c r="AO312" s="102">
        <f t="shared" si="197"/>
        <v>9.8741066005758906</v>
      </c>
      <c r="AP312" s="102">
        <f t="shared" si="197"/>
        <v>9.8730521647103195</v>
      </c>
      <c r="AQ312" s="102">
        <f t="shared" si="197"/>
        <v>9.8703276766364407</v>
      </c>
      <c r="AR312" s="102">
        <f t="shared" si="197"/>
        <v>9.8633043590530196</v>
      </c>
      <c r="AS312" s="102">
        <f t="shared" si="197"/>
        <v>9.8453042777641944</v>
      </c>
      <c r="AT312" s="102">
        <f t="shared" si="197"/>
        <v>9.799807059714011</v>
      </c>
      <c r="AU312" s="102">
        <f t="shared" si="190"/>
        <v>9.6880985533316046</v>
      </c>
    </row>
    <row r="313" spans="1:48" ht="12.95" customHeight="1">
      <c r="A313" s="20" t="s">
        <v>129</v>
      </c>
      <c r="C313" s="32">
        <v>47879.646999999997</v>
      </c>
      <c r="D313" s="32"/>
      <c r="E313" s="1">
        <f t="shared" si="170"/>
        <v>10072.947886973679</v>
      </c>
      <c r="F313" s="1">
        <v>10073</v>
      </c>
      <c r="G313" s="1">
        <f t="shared" si="171"/>
        <v>-3.625300000567222E-2</v>
      </c>
      <c r="I313" s="1">
        <f t="shared" si="194"/>
        <v>-3.625300000567222E-2</v>
      </c>
      <c r="N313" s="2"/>
      <c r="O313" s="2"/>
      <c r="P313" s="2"/>
      <c r="Q313" s="5">
        <f t="shared" si="191"/>
        <v>32861.146999999997</v>
      </c>
      <c r="R313" s="1">
        <f t="shared" si="193"/>
        <v>1.3142800094112701E-3</v>
      </c>
      <c r="S313" s="100">
        <f t="shared" si="195"/>
        <v>0.1</v>
      </c>
      <c r="T313" s="1">
        <f t="shared" si="174"/>
        <v>1.3142800094112701E-4</v>
      </c>
      <c r="U313" s="5"/>
      <c r="W313" s="1">
        <f t="shared" si="196"/>
        <v>-1.9643165664981265E-2</v>
      </c>
      <c r="Z313" s="7">
        <f t="shared" si="176"/>
        <v>10073</v>
      </c>
      <c r="AA313" s="102">
        <f t="shared" si="177"/>
        <v>-3.3709671574013535E-2</v>
      </c>
      <c r="AB313" s="102">
        <f t="shared" si="178"/>
        <v>-1.9643165664981265E-2</v>
      </c>
      <c r="AC313" s="102">
        <f t="shared" si="179"/>
        <v>-3.625300000567222E-2</v>
      </c>
      <c r="AD313" s="102">
        <f t="shared" si="180"/>
        <v>-2.5433284316586854E-3</v>
      </c>
      <c r="AE313" s="102">
        <f t="shared" si="181"/>
        <v>6.4685195112834284E-7</v>
      </c>
      <c r="AF313" s="7">
        <f t="shared" si="182"/>
        <v>-3.625300000567222E-2</v>
      </c>
      <c r="AG313" s="103"/>
      <c r="AH313" s="7">
        <f t="shared" si="183"/>
        <v>-1.6609834340690955E-2</v>
      </c>
      <c r="AI313" s="7">
        <f t="shared" si="184"/>
        <v>1.3277534599811425</v>
      </c>
      <c r="AJ313" s="7">
        <f t="shared" si="185"/>
        <v>-0.82633612664838774</v>
      </c>
      <c r="AK313" s="7">
        <f t="shared" si="186"/>
        <v>0.27706807897499047</v>
      </c>
      <c r="AL313" s="7">
        <f t="shared" si="187"/>
        <v>-2.4398013460056487</v>
      </c>
      <c r="AM313" s="7">
        <f t="shared" si="188"/>
        <v>-2.7319133319457136</v>
      </c>
      <c r="AN313" s="102">
        <f t="shared" si="197"/>
        <v>9.8794517161786466</v>
      </c>
      <c r="AO313" s="102">
        <f t="shared" si="197"/>
        <v>9.8790445227031167</v>
      </c>
      <c r="AP313" s="102">
        <f t="shared" si="197"/>
        <v>9.877988924074824</v>
      </c>
      <c r="AQ313" s="102">
        <f t="shared" si="197"/>
        <v>9.8752549361212179</v>
      </c>
      <c r="AR313" s="102">
        <f t="shared" si="197"/>
        <v>9.8681906391481622</v>
      </c>
      <c r="AS313" s="102">
        <f t="shared" si="197"/>
        <v>9.8500453092672853</v>
      </c>
      <c r="AT313" s="102">
        <f t="shared" si="197"/>
        <v>9.8040932631683031</v>
      </c>
      <c r="AU313" s="102">
        <f t="shared" si="190"/>
        <v>9.691129365673282</v>
      </c>
    </row>
    <row r="314" spans="1:48" ht="12.95" customHeight="1">
      <c r="A314" s="20" t="s">
        <v>112</v>
      </c>
      <c r="C314" s="32">
        <v>47887.3</v>
      </c>
      <c r="D314" s="32"/>
      <c r="E314" s="1">
        <f t="shared" si="170"/>
        <v>10083.948934897891</v>
      </c>
      <c r="F314" s="1">
        <f>ROUND(2*E314,0)/2</f>
        <v>10084</v>
      </c>
      <c r="G314" s="1">
        <f t="shared" si="171"/>
        <v>-3.5523999998986255E-2</v>
      </c>
      <c r="I314" s="1">
        <f t="shared" si="194"/>
        <v>-3.5523999998986255E-2</v>
      </c>
      <c r="N314" s="2"/>
      <c r="O314" s="2"/>
      <c r="P314" s="2"/>
      <c r="Q314" s="5">
        <f t="shared" si="191"/>
        <v>32868.800000000003</v>
      </c>
      <c r="R314" s="1">
        <f t="shared" si="193"/>
        <v>1.2619545759279755E-3</v>
      </c>
      <c r="S314" s="100">
        <f t="shared" si="195"/>
        <v>0.1</v>
      </c>
      <c r="T314" s="1">
        <f t="shared" si="174"/>
        <v>1.2619545759279756E-4</v>
      </c>
      <c r="U314" s="5"/>
      <c r="W314" s="1">
        <f t="shared" si="196"/>
        <v>-1.8875733441836882E-2</v>
      </c>
      <c r="Z314" s="7">
        <f t="shared" si="176"/>
        <v>10084</v>
      </c>
      <c r="AA314" s="102">
        <f t="shared" si="177"/>
        <v>-3.3734098395941353E-2</v>
      </c>
      <c r="AB314" s="102">
        <f t="shared" si="178"/>
        <v>-1.8875733441836882E-2</v>
      </c>
      <c r="AC314" s="102">
        <f t="shared" si="179"/>
        <v>-3.5523999998986255E-2</v>
      </c>
      <c r="AD314" s="102">
        <f t="shared" si="180"/>
        <v>-1.7899016030449022E-3</v>
      </c>
      <c r="AE314" s="102">
        <f t="shared" si="181"/>
        <v>3.2037477485827107E-7</v>
      </c>
      <c r="AF314" s="7">
        <f t="shared" si="182"/>
        <v>-3.5523999998986255E-2</v>
      </c>
      <c r="AG314" s="103"/>
      <c r="AH314" s="7">
        <f t="shared" si="183"/>
        <v>-1.6648266557149374E-2</v>
      </c>
      <c r="AI314" s="7">
        <f t="shared" si="184"/>
        <v>1.3268682122561604</v>
      </c>
      <c r="AJ314" s="7">
        <f t="shared" si="185"/>
        <v>-0.82812791930198892</v>
      </c>
      <c r="AK314" s="7">
        <f t="shared" si="186"/>
        <v>0.27811188887381932</v>
      </c>
      <c r="AL314" s="7">
        <f t="shared" si="187"/>
        <v>-2.4366123009175702</v>
      </c>
      <c r="AM314" s="7">
        <f t="shared" si="188"/>
        <v>-2.718476848094765</v>
      </c>
      <c r="AN314" s="102">
        <f t="shared" si="197"/>
        <v>9.8816218309833168</v>
      </c>
      <c r="AO314" s="102">
        <f t="shared" si="197"/>
        <v>9.881214904435824</v>
      </c>
      <c r="AP314" s="102">
        <f t="shared" si="197"/>
        <v>9.8801588776687037</v>
      </c>
      <c r="AQ314" s="102">
        <f t="shared" si="197"/>
        <v>9.8774208935628209</v>
      </c>
      <c r="AR314" s="102">
        <f t="shared" si="197"/>
        <v>9.8703389324690267</v>
      </c>
      <c r="AS314" s="102">
        <f t="shared" si="197"/>
        <v>9.8521303093945765</v>
      </c>
      <c r="AT314" s="102">
        <f t="shared" si="197"/>
        <v>9.8059788646373214</v>
      </c>
      <c r="AU314" s="102">
        <f t="shared" si="190"/>
        <v>9.6924629231036192</v>
      </c>
    </row>
    <row r="315" spans="1:48" ht="12.95" customHeight="1">
      <c r="A315" s="20" t="s">
        <v>112</v>
      </c>
      <c r="C315" s="32">
        <v>47894.275999999998</v>
      </c>
      <c r="D315" s="32"/>
      <c r="E315" s="1">
        <f t="shared" si="170"/>
        <v>10093.976807669249</v>
      </c>
      <c r="F315" s="1">
        <f>ROUND(2*E315,0)/2</f>
        <v>10094</v>
      </c>
      <c r="G315" s="1">
        <f t="shared" si="171"/>
        <v>-1.6134000004967675E-2</v>
      </c>
      <c r="I315" s="1">
        <f t="shared" si="194"/>
        <v>-1.6134000004967675E-2</v>
      </c>
      <c r="N315" s="2"/>
      <c r="O315" s="2"/>
      <c r="P315" s="2"/>
      <c r="Q315" s="5">
        <f t="shared" si="191"/>
        <v>32875.775999999998</v>
      </c>
      <c r="R315" s="1">
        <f t="shared" si="193"/>
        <v>2.6030595616029694E-4</v>
      </c>
      <c r="S315" s="100">
        <f t="shared" si="195"/>
        <v>0.1</v>
      </c>
      <c r="T315" s="1">
        <f t="shared" si="174"/>
        <v>2.6030595616029696E-5</v>
      </c>
      <c r="U315" s="5"/>
      <c r="W315" s="1">
        <f t="shared" si="196"/>
        <v>5.4911491200599141E-4</v>
      </c>
      <c r="Z315" s="7">
        <f t="shared" si="176"/>
        <v>10094</v>
      </c>
      <c r="AA315" s="102">
        <f t="shared" si="177"/>
        <v>-3.3756208053704308E-2</v>
      </c>
      <c r="AB315" s="102">
        <f t="shared" si="178"/>
        <v>5.4911491200599141E-4</v>
      </c>
      <c r="AC315" s="102">
        <f t="shared" si="179"/>
        <v>-1.6134000004967675E-2</v>
      </c>
      <c r="AD315" s="102">
        <f t="shared" si="180"/>
        <v>1.7622208048736633E-2</v>
      </c>
      <c r="AE315" s="102">
        <f t="shared" si="181"/>
        <v>3.1054221651295819E-5</v>
      </c>
      <c r="AF315" s="7">
        <f t="shared" si="182"/>
        <v>-1.6134000004967675E-2</v>
      </c>
      <c r="AG315" s="103"/>
      <c r="AH315" s="7">
        <f t="shared" si="183"/>
        <v>-1.6683114916973666E-2</v>
      </c>
      <c r="AI315" s="7">
        <f t="shared" si="184"/>
        <v>1.3260615826063351</v>
      </c>
      <c r="AJ315" s="7">
        <f t="shared" si="185"/>
        <v>-0.82974746185889037</v>
      </c>
      <c r="AK315" s="7">
        <f t="shared" si="186"/>
        <v>0.27905715411856774</v>
      </c>
      <c r="AL315" s="7">
        <f t="shared" si="187"/>
        <v>-2.4337168454128979</v>
      </c>
      <c r="AM315" s="7">
        <f t="shared" si="188"/>
        <v>-2.7063778523042914</v>
      </c>
      <c r="AN315" s="102">
        <f t="shared" si="197"/>
        <v>9.8835934174904683</v>
      </c>
      <c r="AO315" s="102">
        <f t="shared" si="197"/>
        <v>9.8831867522845727</v>
      </c>
      <c r="AP315" s="102">
        <f t="shared" si="197"/>
        <v>9.8821303803392304</v>
      </c>
      <c r="AQ315" s="102">
        <f t="shared" si="197"/>
        <v>9.8793888606615763</v>
      </c>
      <c r="AR315" s="102">
        <f t="shared" si="197"/>
        <v>9.8722910360483205</v>
      </c>
      <c r="AS315" s="102">
        <f t="shared" si="197"/>
        <v>9.854025201769776</v>
      </c>
      <c r="AT315" s="102">
        <f t="shared" si="197"/>
        <v>9.8076928726369292</v>
      </c>
      <c r="AU315" s="102">
        <f t="shared" si="190"/>
        <v>9.6936752480402912</v>
      </c>
    </row>
    <row r="316" spans="1:48" ht="12.95" customHeight="1">
      <c r="A316" s="20" t="s">
        <v>129</v>
      </c>
      <c r="C316" s="32">
        <v>47918.601999999999</v>
      </c>
      <c r="D316" s="32"/>
      <c r="E316" s="1">
        <f t="shared" si="170"/>
        <v>10128.94498901045</v>
      </c>
      <c r="F316" s="1">
        <v>10129</v>
      </c>
      <c r="G316" s="1">
        <f t="shared" si="171"/>
        <v>-3.8269000004220288E-2</v>
      </c>
      <c r="I316" s="1">
        <f t="shared" si="194"/>
        <v>-3.8269000004220288E-2</v>
      </c>
      <c r="N316" s="2"/>
      <c r="O316" s="2"/>
      <c r="P316" s="2"/>
      <c r="Q316" s="5">
        <f t="shared" si="191"/>
        <v>32900.101999999999</v>
      </c>
      <c r="R316" s="1">
        <f t="shared" si="193"/>
        <v>1.4645163613230124E-3</v>
      </c>
      <c r="S316" s="100">
        <f t="shared" si="195"/>
        <v>0.1</v>
      </c>
      <c r="T316" s="1">
        <f t="shared" si="174"/>
        <v>1.4645163613230127E-4</v>
      </c>
      <c r="U316" s="5"/>
      <c r="W316" s="1">
        <f t="shared" si="196"/>
        <v>-2.1464591936910082E-2</v>
      </c>
      <c r="Z316" s="7">
        <f t="shared" si="176"/>
        <v>10129</v>
      </c>
      <c r="AA316" s="102">
        <f t="shared" si="177"/>
        <v>-3.3832866807711102E-2</v>
      </c>
      <c r="AB316" s="102">
        <f t="shared" si="178"/>
        <v>-2.1464591936910082E-2</v>
      </c>
      <c r="AC316" s="102">
        <f t="shared" si="179"/>
        <v>-3.8269000004220288E-2</v>
      </c>
      <c r="AD316" s="102">
        <f t="shared" si="180"/>
        <v>-4.4361331965091857E-3</v>
      </c>
      <c r="AE316" s="102">
        <f t="shared" si="181"/>
        <v>1.9679277737170808E-6</v>
      </c>
      <c r="AF316" s="7">
        <f t="shared" si="182"/>
        <v>-3.8269000004220288E-2</v>
      </c>
      <c r="AG316" s="103"/>
      <c r="AH316" s="7">
        <f t="shared" si="183"/>
        <v>-1.6804408067310206E-2</v>
      </c>
      <c r="AI316" s="7">
        <f t="shared" si="184"/>
        <v>1.3232247050171346</v>
      </c>
      <c r="AJ316" s="7">
        <f t="shared" si="185"/>
        <v>-0.83534578808379423</v>
      </c>
      <c r="AK316" s="7">
        <f t="shared" si="186"/>
        <v>0.28233816777596371</v>
      </c>
      <c r="AL316" s="7">
        <f t="shared" si="187"/>
        <v>-2.4236104076427738</v>
      </c>
      <c r="AM316" s="7">
        <f t="shared" si="188"/>
        <v>-2.6648796008387579</v>
      </c>
      <c r="AN316" s="102">
        <f t="shared" si="197"/>
        <v>9.8904845917961293</v>
      </c>
      <c r="AO316" s="102">
        <f t="shared" si="197"/>
        <v>9.8900789798072815</v>
      </c>
      <c r="AP316" s="102">
        <f t="shared" si="197"/>
        <v>9.8890217278638772</v>
      </c>
      <c r="AQ316" s="102">
        <f t="shared" si="197"/>
        <v>9.8862685616656734</v>
      </c>
      <c r="AR316" s="102">
        <f t="shared" si="197"/>
        <v>9.8791166775995229</v>
      </c>
      <c r="AS316" s="102">
        <f t="shared" si="197"/>
        <v>9.8606530761972486</v>
      </c>
      <c r="AT316" s="102">
        <f t="shared" si="197"/>
        <v>9.8136905761434772</v>
      </c>
      <c r="AU316" s="102">
        <f t="shared" si="190"/>
        <v>9.6979183853186388</v>
      </c>
    </row>
    <row r="317" spans="1:48" ht="12.95" customHeight="1">
      <c r="A317" s="20" t="s">
        <v>129</v>
      </c>
      <c r="C317" s="32">
        <v>48160.686999999998</v>
      </c>
      <c r="D317" s="32"/>
      <c r="E317" s="1">
        <f t="shared" si="170"/>
        <v>10476.93776135215</v>
      </c>
      <c r="F317" s="1">
        <v>10477</v>
      </c>
      <c r="G317" s="1">
        <f t="shared" si="171"/>
        <v>-4.3297000003803987E-2</v>
      </c>
      <c r="I317" s="1">
        <f t="shared" si="194"/>
        <v>-4.3297000003803987E-2</v>
      </c>
      <c r="N317" s="2"/>
      <c r="O317" s="2"/>
      <c r="P317" s="2"/>
      <c r="Q317" s="5">
        <f t="shared" si="191"/>
        <v>33142.186999999998</v>
      </c>
      <c r="R317" s="1">
        <f t="shared" si="193"/>
        <v>1.8746302093294025E-3</v>
      </c>
      <c r="S317" s="100">
        <f t="shared" si="195"/>
        <v>0.1</v>
      </c>
      <c r="T317" s="1">
        <f t="shared" si="174"/>
        <v>1.8746302093294027E-4</v>
      </c>
      <c r="U317" s="5"/>
      <c r="W317" s="1">
        <f t="shared" si="196"/>
        <v>-2.5344253804659336E-2</v>
      </c>
      <c r="Z317" s="7">
        <f t="shared" si="176"/>
        <v>10477</v>
      </c>
      <c r="AA317" s="102">
        <f t="shared" si="177"/>
        <v>-3.4533270052221676E-2</v>
      </c>
      <c r="AB317" s="102">
        <f t="shared" si="178"/>
        <v>-2.5344253804659336E-2</v>
      </c>
      <c r="AC317" s="102">
        <f t="shared" si="179"/>
        <v>-4.3297000003803987E-2</v>
      </c>
      <c r="AD317" s="102">
        <f t="shared" si="180"/>
        <v>-8.7637299515823108E-3</v>
      </c>
      <c r="AE317" s="102">
        <f t="shared" si="181"/>
        <v>7.6802962664260895E-6</v>
      </c>
      <c r="AF317" s="7">
        <f t="shared" si="182"/>
        <v>-4.3297000003803987E-2</v>
      </c>
      <c r="AG317" s="103"/>
      <c r="AH317" s="7">
        <f t="shared" si="183"/>
        <v>-1.7952746199144651E-2</v>
      </c>
      <c r="AI317" s="7">
        <f t="shared" si="184"/>
        <v>1.2940161795546794</v>
      </c>
      <c r="AJ317" s="7">
        <f t="shared" si="185"/>
        <v>-0.88517328531803219</v>
      </c>
      <c r="AK317" s="7">
        <f t="shared" si="186"/>
        <v>0.31263962812889301</v>
      </c>
      <c r="AL317" s="7">
        <f t="shared" si="187"/>
        <v>-2.3255055865416638</v>
      </c>
      <c r="AM317" s="7">
        <f t="shared" si="188"/>
        <v>-2.3131702871772535</v>
      </c>
      <c r="AN317" s="102">
        <f t="shared" si="197"/>
        <v>9.9581874857496739</v>
      </c>
      <c r="AO317" s="102">
        <f t="shared" si="197"/>
        <v>9.9578030501349524</v>
      </c>
      <c r="AP317" s="102">
        <f t="shared" si="197"/>
        <v>9.9567633278610774</v>
      </c>
      <c r="AQ317" s="102">
        <f t="shared" si="197"/>
        <v>9.9539545342879361</v>
      </c>
      <c r="AR317" s="102">
        <f t="shared" si="197"/>
        <v>9.9463895260121582</v>
      </c>
      <c r="AS317" s="102">
        <f t="shared" si="197"/>
        <v>9.9261749865713327</v>
      </c>
      <c r="AT317" s="102">
        <f t="shared" si="197"/>
        <v>9.8732063871657108</v>
      </c>
      <c r="AU317" s="102">
        <f t="shared" si="190"/>
        <v>9.7401072931147841</v>
      </c>
    </row>
    <row r="318" spans="1:48" ht="12.95" customHeight="1">
      <c r="A318" s="20" t="s">
        <v>113</v>
      </c>
      <c r="C318" s="32">
        <v>48175.32</v>
      </c>
      <c r="D318" s="32"/>
      <c r="E318" s="1">
        <f t="shared" si="170"/>
        <v>10497.972431974767</v>
      </c>
      <c r="F318" s="1">
        <f>ROUND(2*E318,0)/2</f>
        <v>10498</v>
      </c>
      <c r="G318" s="1">
        <f t="shared" si="171"/>
        <v>-1.9178000002284534E-2</v>
      </c>
      <c r="I318" s="1">
        <f t="shared" si="194"/>
        <v>-1.9178000002284534E-2</v>
      </c>
      <c r="N318" s="2"/>
      <c r="O318" s="2"/>
      <c r="P318" s="2"/>
      <c r="Q318" s="5">
        <f t="shared" si="191"/>
        <v>33156.82</v>
      </c>
      <c r="R318" s="1">
        <f t="shared" si="193"/>
        <v>3.677956840876256E-4</v>
      </c>
      <c r="S318" s="100">
        <f t="shared" si="195"/>
        <v>0.1</v>
      </c>
      <c r="T318" s="1">
        <f t="shared" si="174"/>
        <v>3.6779568408762564E-5</v>
      </c>
      <c r="U318" s="5"/>
      <c r="W318" s="1">
        <f t="shared" si="196"/>
        <v>-1.1593290937351314E-3</v>
      </c>
      <c r="Z318" s="7">
        <f t="shared" si="176"/>
        <v>10498</v>
      </c>
      <c r="AA318" s="102">
        <f t="shared" si="177"/>
        <v>-3.4571923427634946E-2</v>
      </c>
      <c r="AB318" s="102">
        <f t="shared" si="178"/>
        <v>-1.1593290937351314E-3</v>
      </c>
      <c r="AC318" s="102">
        <f t="shared" si="179"/>
        <v>-1.9178000002284534E-2</v>
      </c>
      <c r="AD318" s="102">
        <f t="shared" si="180"/>
        <v>1.5393923425350411E-2</v>
      </c>
      <c r="AE318" s="102">
        <f t="shared" si="181"/>
        <v>2.3697287842555215E-5</v>
      </c>
      <c r="AF318" s="7">
        <f t="shared" si="182"/>
        <v>-1.9178000002284534E-2</v>
      </c>
      <c r="AG318" s="103"/>
      <c r="AH318" s="7">
        <f t="shared" si="183"/>
        <v>-1.8018670908549403E-2</v>
      </c>
      <c r="AI318" s="7">
        <f t="shared" si="184"/>
        <v>1.2922043425464063</v>
      </c>
      <c r="AJ318" s="7">
        <f t="shared" si="185"/>
        <v>-0.88784751816766005</v>
      </c>
      <c r="AK318" s="7">
        <f t="shared" si="186"/>
        <v>0.31433369706972941</v>
      </c>
      <c r="AL318" s="7">
        <f t="shared" si="187"/>
        <v>-2.3197259723478543</v>
      </c>
      <c r="AM318" s="7">
        <f t="shared" si="188"/>
        <v>-2.2949396393018695</v>
      </c>
      <c r="AN318" s="102">
        <f t="shared" si="197"/>
        <v>9.9622244774163473</v>
      </c>
      <c r="AO318" s="102">
        <f t="shared" si="197"/>
        <v>9.9618418770131019</v>
      </c>
      <c r="AP318" s="102">
        <f t="shared" si="197"/>
        <v>9.9608046402744854</v>
      </c>
      <c r="AQ318" s="102">
        <f t="shared" si="197"/>
        <v>9.9579958787370515</v>
      </c>
      <c r="AR318" s="102">
        <f t="shared" si="197"/>
        <v>9.9504131680151175</v>
      </c>
      <c r="AS318" s="102">
        <f t="shared" si="197"/>
        <v>9.9301058245365894</v>
      </c>
      <c r="AT318" s="102">
        <f t="shared" si="197"/>
        <v>9.876790587281759</v>
      </c>
      <c r="AU318" s="102">
        <f t="shared" si="190"/>
        <v>9.7426531754817933</v>
      </c>
    </row>
    <row r="319" spans="1:48" ht="12.95" customHeight="1">
      <c r="A319" s="20" t="s">
        <v>129</v>
      </c>
      <c r="C319" s="32">
        <v>48190.61</v>
      </c>
      <c r="D319" s="32"/>
      <c r="E319" s="1">
        <f t="shared" si="170"/>
        <v>10519.951528114987</v>
      </c>
      <c r="F319" s="1">
        <v>10520</v>
      </c>
      <c r="G319" s="1">
        <f t="shared" si="171"/>
        <v>-3.3719999999448191E-2</v>
      </c>
      <c r="I319" s="1">
        <f t="shared" si="194"/>
        <v>-3.3719999999448191E-2</v>
      </c>
      <c r="N319" s="2"/>
      <c r="O319" s="2"/>
      <c r="P319" s="2"/>
      <c r="Q319" s="5">
        <f t="shared" si="191"/>
        <v>33172.11</v>
      </c>
      <c r="R319" s="1">
        <f t="shared" si="193"/>
        <v>1.1370383999627859E-3</v>
      </c>
      <c r="S319" s="100">
        <f t="shared" si="195"/>
        <v>0.1</v>
      </c>
      <c r="T319" s="1">
        <f t="shared" si="174"/>
        <v>1.1370383999627859E-4</v>
      </c>
      <c r="U319" s="5"/>
      <c r="W319" s="1">
        <f t="shared" si="196"/>
        <v>-1.5632678085309118E-2</v>
      </c>
      <c r="Z319" s="7">
        <f t="shared" si="176"/>
        <v>10520</v>
      </c>
      <c r="AA319" s="102">
        <f t="shared" si="177"/>
        <v>-3.4611975069739669E-2</v>
      </c>
      <c r="AB319" s="102">
        <f t="shared" si="178"/>
        <v>-1.5632678085309118E-2</v>
      </c>
      <c r="AC319" s="102">
        <f t="shared" si="179"/>
        <v>-3.3719999999448191E-2</v>
      </c>
      <c r="AD319" s="102">
        <f t="shared" si="180"/>
        <v>8.9197507029147721E-4</v>
      </c>
      <c r="AE319" s="102">
        <f t="shared" si="181"/>
        <v>7.9561952602148568E-8</v>
      </c>
      <c r="AF319" s="7">
        <f t="shared" si="182"/>
        <v>-3.3719999999448191E-2</v>
      </c>
      <c r="AG319" s="103"/>
      <c r="AH319" s="7">
        <f t="shared" si="183"/>
        <v>-1.8087321914139073E-2</v>
      </c>
      <c r="AI319" s="7">
        <f t="shared" si="184"/>
        <v>1.2903012392682092</v>
      </c>
      <c r="AJ319" s="7">
        <f t="shared" si="185"/>
        <v>-0.89060940087070628</v>
      </c>
      <c r="AK319" s="7">
        <f t="shared" si="186"/>
        <v>0.31609214067395586</v>
      </c>
      <c r="AL319" s="7">
        <f t="shared" si="187"/>
        <v>-2.3136884739353252</v>
      </c>
      <c r="AM319" s="7">
        <f t="shared" si="188"/>
        <v>-2.2761519997346498</v>
      </c>
      <c r="AN319" s="102">
        <f t="shared" si="197"/>
        <v>9.9664476643205244</v>
      </c>
      <c r="AO319" s="102">
        <f t="shared" si="197"/>
        <v>9.9660670464714087</v>
      </c>
      <c r="AP319" s="102">
        <f t="shared" si="197"/>
        <v>9.9650325748766662</v>
      </c>
      <c r="AQ319" s="102">
        <f t="shared" si="197"/>
        <v>9.9622242449350544</v>
      </c>
      <c r="AR319" s="102">
        <f t="shared" si="197"/>
        <v>9.9546238659988244</v>
      </c>
      <c r="AS319" s="102">
        <f t="shared" si="197"/>
        <v>9.9342209027193782</v>
      </c>
      <c r="AT319" s="102">
        <f t="shared" si="197"/>
        <v>9.8805445309791669</v>
      </c>
      <c r="AU319" s="102">
        <f t="shared" si="190"/>
        <v>9.7453202903424678</v>
      </c>
    </row>
    <row r="320" spans="1:48" ht="12.95" customHeight="1">
      <c r="A320" s="20" t="s">
        <v>114</v>
      </c>
      <c r="C320" s="32">
        <v>48205.241000000002</v>
      </c>
      <c r="D320" s="32"/>
      <c r="E320" s="1">
        <f t="shared" si="170"/>
        <v>10540.983323774082</v>
      </c>
      <c r="F320" s="1">
        <f>ROUND(2*E320,0)/2</f>
        <v>10541</v>
      </c>
      <c r="G320" s="1">
        <f t="shared" si="171"/>
        <v>-1.1600999998336192E-2</v>
      </c>
      <c r="I320" s="1">
        <f t="shared" si="194"/>
        <v>-1.1600999998336192E-2</v>
      </c>
      <c r="N320" s="2"/>
      <c r="O320" s="2"/>
      <c r="P320" s="2"/>
      <c r="Q320" s="5">
        <f t="shared" si="191"/>
        <v>33186.741000000002</v>
      </c>
      <c r="R320" s="1">
        <f t="shared" si="193"/>
        <v>1.3458320096139634E-4</v>
      </c>
      <c r="S320" s="100">
        <f t="shared" si="195"/>
        <v>0.1</v>
      </c>
      <c r="T320" s="1">
        <f t="shared" si="174"/>
        <v>1.3458320096139635E-5</v>
      </c>
      <c r="U320" s="5"/>
      <c r="W320" s="1">
        <f t="shared" si="196"/>
        <v>6.5514581300848418E-3</v>
      </c>
      <c r="Z320" s="7">
        <f t="shared" si="176"/>
        <v>10541</v>
      </c>
      <c r="AA320" s="102">
        <f t="shared" si="177"/>
        <v>-3.464978383317821E-2</v>
      </c>
      <c r="AB320" s="102">
        <f t="shared" si="178"/>
        <v>6.5514581300848418E-3</v>
      </c>
      <c r="AC320" s="102">
        <f t="shared" si="179"/>
        <v>-1.1600999998336192E-2</v>
      </c>
      <c r="AD320" s="102">
        <f t="shared" si="180"/>
        <v>2.3048783834842018E-2</v>
      </c>
      <c r="AE320" s="102">
        <f t="shared" si="181"/>
        <v>5.3124643626527476E-5</v>
      </c>
      <c r="AF320" s="7">
        <f t="shared" si="182"/>
        <v>-1.1600999998336192E-2</v>
      </c>
      <c r="AG320" s="103"/>
      <c r="AH320" s="7">
        <f t="shared" si="183"/>
        <v>-1.8152458128421034E-2</v>
      </c>
      <c r="AI320" s="7">
        <f t="shared" si="184"/>
        <v>1.2884800330358592</v>
      </c>
      <c r="AJ320" s="7">
        <f t="shared" si="185"/>
        <v>-0.89320801131427352</v>
      </c>
      <c r="AK320" s="7">
        <f t="shared" si="186"/>
        <v>0.31775512813506496</v>
      </c>
      <c r="AL320" s="7">
        <f t="shared" si="187"/>
        <v>-2.3079419753377186</v>
      </c>
      <c r="AM320" s="7">
        <f t="shared" si="188"/>
        <v>-2.2585081665716991</v>
      </c>
      <c r="AN320" s="102">
        <f t="shared" si="197"/>
        <v>9.9704731043591561</v>
      </c>
      <c r="AO320" s="102">
        <f t="shared" si="197"/>
        <v>9.9700944348655884</v>
      </c>
      <c r="AP320" s="102">
        <f t="shared" si="197"/>
        <v>9.9690627544486272</v>
      </c>
      <c r="AQ320" s="102">
        <f t="shared" si="197"/>
        <v>9.9662552135895872</v>
      </c>
      <c r="AR320" s="102">
        <f t="shared" si="197"/>
        <v>9.9586388053821793</v>
      </c>
      <c r="AS320" s="102">
        <f t="shared" si="197"/>
        <v>9.9381461037843533</v>
      </c>
      <c r="AT320" s="102">
        <f t="shared" si="197"/>
        <v>9.8841269436556125</v>
      </c>
      <c r="AU320" s="102">
        <f t="shared" si="190"/>
        <v>9.7478661727094771</v>
      </c>
    </row>
    <row r="321" spans="1:48" ht="12.95" customHeight="1">
      <c r="A321" s="20" t="s">
        <v>129</v>
      </c>
      <c r="C321" s="32">
        <v>48208.694000000003</v>
      </c>
      <c r="D321" s="32"/>
      <c r="E321" s="1">
        <f t="shared" si="170"/>
        <v>10545.946948298097</v>
      </c>
      <c r="F321" s="1">
        <v>10546</v>
      </c>
      <c r="G321" s="1">
        <f t="shared" si="171"/>
        <v>-3.6905999993905425E-2</v>
      </c>
      <c r="I321" s="1">
        <f t="shared" si="194"/>
        <v>-3.6905999993905425E-2</v>
      </c>
      <c r="N321" s="2"/>
      <c r="O321" s="2"/>
      <c r="P321" s="2"/>
      <c r="Q321" s="5">
        <f t="shared" si="191"/>
        <v>33190.194000000003</v>
      </c>
      <c r="R321" s="1">
        <f t="shared" si="193"/>
        <v>1.3620528355501472E-3</v>
      </c>
      <c r="S321" s="100">
        <f t="shared" si="195"/>
        <v>0.1</v>
      </c>
      <c r="T321" s="1">
        <f t="shared" si="174"/>
        <v>1.3620528355501473E-4</v>
      </c>
      <c r="U321" s="5"/>
      <c r="W321" s="1">
        <f t="shared" si="196"/>
        <v>-1.8738090014156179E-2</v>
      </c>
      <c r="Z321" s="7">
        <f t="shared" si="176"/>
        <v>10546</v>
      </c>
      <c r="AA321" s="102">
        <f t="shared" si="177"/>
        <v>-3.4658725109172298E-2</v>
      </c>
      <c r="AB321" s="102">
        <f t="shared" si="178"/>
        <v>-1.8738090014156179E-2</v>
      </c>
      <c r="AC321" s="102">
        <f t="shared" si="179"/>
        <v>-3.6905999993905425E-2</v>
      </c>
      <c r="AD321" s="102">
        <f t="shared" si="180"/>
        <v>-2.2472748847331275E-3</v>
      </c>
      <c r="AE321" s="102">
        <f t="shared" si="181"/>
        <v>5.0502444075522926E-7</v>
      </c>
      <c r="AF321" s="7">
        <f t="shared" si="182"/>
        <v>-3.6905999993905425E-2</v>
      </c>
      <c r="AG321" s="103"/>
      <c r="AH321" s="7">
        <f t="shared" si="183"/>
        <v>-1.8167909979749246E-2</v>
      </c>
      <c r="AI321" s="7">
        <f t="shared" si="184"/>
        <v>1.2880457656690285</v>
      </c>
      <c r="AJ321" s="7">
        <f t="shared" si="185"/>
        <v>-0.89382131333059511</v>
      </c>
      <c r="AK321" s="7">
        <f t="shared" si="186"/>
        <v>0.31814884534859639</v>
      </c>
      <c r="AL321" s="7">
        <f t="shared" si="187"/>
        <v>-2.3065761486801439</v>
      </c>
      <c r="AM321" s="7">
        <f t="shared" si="188"/>
        <v>-2.2543482240534072</v>
      </c>
      <c r="AN321" s="102">
        <f t="shared" si="197"/>
        <v>9.9714307081110274</v>
      </c>
      <c r="AO321" s="102">
        <f t="shared" si="197"/>
        <v>9.9710525104198737</v>
      </c>
      <c r="AP321" s="102">
        <f t="shared" si="197"/>
        <v>9.9700215161718724</v>
      </c>
      <c r="AQ321" s="102">
        <f t="shared" si="197"/>
        <v>9.9672142171664504</v>
      </c>
      <c r="AR321" s="102">
        <f t="shared" si="197"/>
        <v>9.95959411262454</v>
      </c>
      <c r="AS321" s="102">
        <f t="shared" si="197"/>
        <v>9.9390802662401363</v>
      </c>
      <c r="AT321" s="102">
        <f t="shared" si="197"/>
        <v>9.8849797691327943</v>
      </c>
      <c r="AU321" s="102">
        <f t="shared" si="190"/>
        <v>9.7484723351778122</v>
      </c>
    </row>
    <row r="322" spans="1:48" ht="12.95" customHeight="1">
      <c r="A322" s="20" t="s">
        <v>129</v>
      </c>
      <c r="C322" s="32">
        <v>48213.557999999997</v>
      </c>
      <c r="D322" s="32"/>
      <c r="E322" s="1">
        <f t="shared" si="170"/>
        <v>10552.938859588214</v>
      </c>
      <c r="F322" s="1">
        <v>10553</v>
      </c>
      <c r="G322" s="1">
        <f t="shared" si="171"/>
        <v>-4.2533000007097144E-2</v>
      </c>
      <c r="I322" s="1">
        <f t="shared" si="194"/>
        <v>-4.2533000007097144E-2</v>
      </c>
      <c r="N322" s="2"/>
      <c r="O322" s="2"/>
      <c r="P322" s="2"/>
      <c r="Q322" s="5">
        <f t="shared" si="191"/>
        <v>33195.057999999997</v>
      </c>
      <c r="R322" s="1">
        <f t="shared" si="193"/>
        <v>1.8090560896037256E-3</v>
      </c>
      <c r="S322" s="100">
        <f t="shared" si="195"/>
        <v>0.1</v>
      </c>
      <c r="T322" s="1">
        <f t="shared" si="174"/>
        <v>1.8090560896037256E-4</v>
      </c>
      <c r="U322" s="5"/>
      <c r="W322" s="1">
        <f t="shared" si="196"/>
        <v>-2.4343494120779356E-2</v>
      </c>
      <c r="Z322" s="7">
        <f t="shared" si="176"/>
        <v>10553</v>
      </c>
      <c r="AA322" s="102">
        <f t="shared" si="177"/>
        <v>-3.4671203600186939E-2</v>
      </c>
      <c r="AB322" s="102">
        <f t="shared" si="178"/>
        <v>-2.4343494120779356E-2</v>
      </c>
      <c r="AC322" s="102">
        <f t="shared" si="179"/>
        <v>-4.2533000007097144E-2</v>
      </c>
      <c r="AD322" s="102">
        <f t="shared" si="180"/>
        <v>-7.8617964069102042E-3</v>
      </c>
      <c r="AE322" s="102">
        <f t="shared" si="181"/>
        <v>6.1807842743706206E-6</v>
      </c>
      <c r="AF322" s="7">
        <f t="shared" si="182"/>
        <v>-4.2533000007097144E-2</v>
      </c>
      <c r="AG322" s="103"/>
      <c r="AH322" s="7">
        <f t="shared" si="183"/>
        <v>-1.8189505886317788E-2</v>
      </c>
      <c r="AI322" s="7">
        <f t="shared" si="184"/>
        <v>1.2874373806895603</v>
      </c>
      <c r="AJ322" s="7">
        <f t="shared" si="185"/>
        <v>-0.89467644517892475</v>
      </c>
      <c r="AK322" s="7">
        <f t="shared" si="186"/>
        <v>0.31869860856117149</v>
      </c>
      <c r="AL322" s="7">
        <f t="shared" si="187"/>
        <v>-2.3046655347940077</v>
      </c>
      <c r="AM322" s="7">
        <f t="shared" si="188"/>
        <v>-2.2485504494420625</v>
      </c>
      <c r="AN322" s="102">
        <f t="shared" si="197"/>
        <v>9.9727708135093547</v>
      </c>
      <c r="AO322" s="102">
        <f t="shared" si="197"/>
        <v>9.9723932813882961</v>
      </c>
      <c r="AP322" s="102">
        <f t="shared" si="197"/>
        <v>9.9713632616281966</v>
      </c>
      <c r="AQ322" s="102">
        <f t="shared" si="197"/>
        <v>9.9685563359538811</v>
      </c>
      <c r="AR322" s="102">
        <f t="shared" si="197"/>
        <v>9.9609311341034648</v>
      </c>
      <c r="AS322" s="102">
        <f t="shared" si="197"/>
        <v>9.9403878283341083</v>
      </c>
      <c r="AT322" s="102">
        <f t="shared" si="197"/>
        <v>9.8861736405162439</v>
      </c>
      <c r="AU322" s="102">
        <f t="shared" si="190"/>
        <v>9.7493209626334831</v>
      </c>
      <c r="AV322" s="102"/>
    </row>
    <row r="323" spans="1:48" ht="12.95" customHeight="1">
      <c r="A323" s="20" t="s">
        <v>129</v>
      </c>
      <c r="C323" s="32">
        <v>48245.565000000002</v>
      </c>
      <c r="D323" s="32"/>
      <c r="E323" s="1">
        <f t="shared" si="170"/>
        <v>10598.94833834296</v>
      </c>
      <c r="F323" s="1">
        <v>10599</v>
      </c>
      <c r="G323" s="1">
        <f t="shared" si="171"/>
        <v>-3.5939000001235399E-2</v>
      </c>
      <c r="I323" s="1">
        <f t="shared" si="194"/>
        <v>-3.5939000001235399E-2</v>
      </c>
      <c r="N323" s="2"/>
      <c r="O323" s="2"/>
      <c r="P323" s="2"/>
      <c r="Q323" s="5">
        <f t="shared" si="191"/>
        <v>33227.065000000002</v>
      </c>
      <c r="R323" s="1">
        <f t="shared" si="193"/>
        <v>1.2916117210887981E-3</v>
      </c>
      <c r="S323" s="100">
        <f t="shared" si="195"/>
        <v>0.1</v>
      </c>
      <c r="T323" s="1">
        <f t="shared" si="174"/>
        <v>1.2916117210887981E-4</v>
      </c>
      <c r="U323" s="5"/>
      <c r="W323" s="1">
        <f t="shared" si="196"/>
        <v>-1.7608642971251816E-2</v>
      </c>
      <c r="Z323" s="7">
        <f t="shared" si="176"/>
        <v>10599</v>
      </c>
      <c r="AA323" s="102">
        <f t="shared" si="177"/>
        <v>-3.4752064544141356E-2</v>
      </c>
      <c r="AB323" s="102">
        <f t="shared" si="178"/>
        <v>-1.7608642971251816E-2</v>
      </c>
      <c r="AC323" s="102">
        <f t="shared" si="179"/>
        <v>-3.5939000001235399E-2</v>
      </c>
      <c r="AD323" s="102">
        <f t="shared" si="180"/>
        <v>-1.1869354570940432E-3</v>
      </c>
      <c r="AE323" s="102">
        <f t="shared" si="181"/>
        <v>1.4088157793070453E-7</v>
      </c>
      <c r="AF323" s="7">
        <f t="shared" si="182"/>
        <v>-3.5939000001235399E-2</v>
      </c>
      <c r="AG323" s="103"/>
      <c r="AH323" s="7">
        <f t="shared" si="183"/>
        <v>-1.8330357029983584E-2</v>
      </c>
      <c r="AI323" s="7">
        <f t="shared" si="184"/>
        <v>1.2834278719045313</v>
      </c>
      <c r="AJ323" s="7">
        <f t="shared" si="185"/>
        <v>-0.90019496551541944</v>
      </c>
      <c r="AK323" s="7">
        <f t="shared" si="186"/>
        <v>0.32226959574891723</v>
      </c>
      <c r="AL323" s="7">
        <f t="shared" si="187"/>
        <v>-2.2921549095804816</v>
      </c>
      <c r="AM323" s="7">
        <f t="shared" si="188"/>
        <v>-2.2111933614952175</v>
      </c>
      <c r="AN323" s="102">
        <f t="shared" si="197"/>
        <v>9.9815615154352333</v>
      </c>
      <c r="AO323" s="102">
        <f t="shared" si="197"/>
        <v>9.9811885002986536</v>
      </c>
      <c r="AP323" s="102">
        <f t="shared" si="197"/>
        <v>9.9801652807975874</v>
      </c>
      <c r="AQ323" s="102">
        <f t="shared" si="197"/>
        <v>9.9773618092426144</v>
      </c>
      <c r="AR323" s="102">
        <f t="shared" si="197"/>
        <v>9.9697053574213435</v>
      </c>
      <c r="AS323" s="102">
        <f t="shared" si="197"/>
        <v>9.9489726311473863</v>
      </c>
      <c r="AT323" s="102">
        <f t="shared" si="197"/>
        <v>9.8940166176993749</v>
      </c>
      <c r="AU323" s="102">
        <f t="shared" si="190"/>
        <v>9.754897657342168</v>
      </c>
    </row>
    <row r="324" spans="1:48" ht="12.95" customHeight="1">
      <c r="A324" s="20" t="s">
        <v>129</v>
      </c>
      <c r="C324" s="32">
        <v>48261.56</v>
      </c>
      <c r="D324" s="32"/>
      <c r="E324" s="1">
        <f t="shared" si="170"/>
        <v>10621.940859125345</v>
      </c>
      <c r="F324" s="1">
        <v>10622</v>
      </c>
      <c r="G324" s="1">
        <f t="shared" si="171"/>
        <v>-4.1142000001855195E-2</v>
      </c>
      <c r="I324" s="1">
        <f t="shared" si="194"/>
        <v>-4.1142000001855195E-2</v>
      </c>
      <c r="N324" s="2"/>
      <c r="O324" s="2"/>
      <c r="P324" s="2"/>
      <c r="Q324" s="5">
        <f t="shared" si="191"/>
        <v>33243.06</v>
      </c>
      <c r="R324" s="1">
        <f t="shared" si="193"/>
        <v>1.6926641641526528E-3</v>
      </c>
      <c r="S324" s="100">
        <f t="shared" si="195"/>
        <v>0.1</v>
      </c>
      <c r="T324" s="1">
        <f t="shared" si="174"/>
        <v>1.6926641641526528E-4</v>
      </c>
      <c r="U324" s="5"/>
      <c r="W324" s="1">
        <f t="shared" si="196"/>
        <v>-2.2741910541986377E-2</v>
      </c>
      <c r="Z324" s="7">
        <f t="shared" si="176"/>
        <v>10622</v>
      </c>
      <c r="AA324" s="102">
        <f t="shared" si="177"/>
        <v>-3.479175256218639E-2</v>
      </c>
      <c r="AB324" s="102">
        <f t="shared" si="178"/>
        <v>-2.2741910541986377E-2</v>
      </c>
      <c r="AC324" s="102">
        <f t="shared" si="179"/>
        <v>-4.1142000001855195E-2</v>
      </c>
      <c r="AD324" s="102">
        <f t="shared" si="180"/>
        <v>-6.3502474396688047E-3</v>
      </c>
      <c r="AE324" s="102">
        <f t="shared" si="181"/>
        <v>4.0325642545020206E-6</v>
      </c>
      <c r="AF324" s="7">
        <f t="shared" si="182"/>
        <v>-4.1142000001855195E-2</v>
      </c>
      <c r="AG324" s="103"/>
      <c r="AH324" s="7">
        <f t="shared" si="183"/>
        <v>-1.8400089459868818E-2</v>
      </c>
      <c r="AI324" s="7">
        <f t="shared" si="184"/>
        <v>1.2814159106790577</v>
      </c>
      <c r="AJ324" s="7">
        <f t="shared" si="185"/>
        <v>-0.90288888402322998</v>
      </c>
      <c r="AK324" s="7">
        <f t="shared" si="186"/>
        <v>0.32402798665112031</v>
      </c>
      <c r="AL324" s="7">
        <f t="shared" si="187"/>
        <v>-2.2859288156543633</v>
      </c>
      <c r="AM324" s="7">
        <f t="shared" si="188"/>
        <v>-2.1929847382947423</v>
      </c>
      <c r="AN324" s="102">
        <f t="shared" si="197"/>
        <v>9.9859466132994967</v>
      </c>
      <c r="AO324" s="102">
        <f t="shared" si="197"/>
        <v>9.9855759471252945</v>
      </c>
      <c r="AP324" s="102">
        <f t="shared" si="197"/>
        <v>9.9845563810668985</v>
      </c>
      <c r="AQ324" s="102">
        <f t="shared" si="197"/>
        <v>9.981755281607585</v>
      </c>
      <c r="AR324" s="102">
        <f t="shared" si="197"/>
        <v>9.9740846631591804</v>
      </c>
      <c r="AS324" s="102">
        <f t="shared" si="197"/>
        <v>9.9532599492375091</v>
      </c>
      <c r="AT324" s="102">
        <f t="shared" si="197"/>
        <v>9.8979364882448877</v>
      </c>
      <c r="AU324" s="102">
        <f t="shared" si="190"/>
        <v>9.7576860046965113</v>
      </c>
    </row>
    <row r="325" spans="1:48" ht="12.95" customHeight="1">
      <c r="A325" s="20" t="s">
        <v>115</v>
      </c>
      <c r="C325" s="32">
        <v>48483.482000000004</v>
      </c>
      <c r="D325" s="32">
        <v>5.0000000000000001E-3</v>
      </c>
      <c r="E325" s="1">
        <f t="shared" si="170"/>
        <v>10940.949686700855</v>
      </c>
      <c r="F325" s="1">
        <f t="shared" ref="F325:F356" si="198">ROUND(2*E325,0)/2</f>
        <v>10941</v>
      </c>
      <c r="G325" s="1">
        <f t="shared" si="171"/>
        <v>-3.5000999996555038E-2</v>
      </c>
      <c r="I325" s="1">
        <f t="shared" si="194"/>
        <v>-3.5000999996555038E-2</v>
      </c>
      <c r="N325" s="2"/>
      <c r="O325" s="2"/>
      <c r="P325" s="2"/>
      <c r="Q325" s="5">
        <f t="shared" si="191"/>
        <v>33464.982000000004</v>
      </c>
      <c r="R325" s="1">
        <f t="shared" si="193"/>
        <v>1.2250700007588457E-3</v>
      </c>
      <c r="S325" s="100">
        <f t="shared" si="195"/>
        <v>0.1</v>
      </c>
      <c r="T325" s="1">
        <f t="shared" si="174"/>
        <v>1.2250700007588458E-4</v>
      </c>
      <c r="U325" s="5"/>
      <c r="W325" s="1">
        <f t="shared" si="196"/>
        <v>-1.5681325637769552E-2</v>
      </c>
      <c r="Z325" s="7">
        <f t="shared" si="176"/>
        <v>10941</v>
      </c>
      <c r="AA325" s="102">
        <f t="shared" si="177"/>
        <v>-3.5291244589080326E-2</v>
      </c>
      <c r="AB325" s="102">
        <f t="shared" si="178"/>
        <v>-1.5681325637769552E-2</v>
      </c>
      <c r="AC325" s="102">
        <f t="shared" si="179"/>
        <v>-3.5000999996555038E-2</v>
      </c>
      <c r="AD325" s="102">
        <f t="shared" si="180"/>
        <v>2.9024459252528778E-4</v>
      </c>
      <c r="AE325" s="102">
        <f t="shared" si="181"/>
        <v>8.4241923490170339E-9</v>
      </c>
      <c r="AF325" s="7">
        <f t="shared" si="182"/>
        <v>-3.5000999996555038E-2</v>
      </c>
      <c r="AG325" s="103"/>
      <c r="AH325" s="7">
        <f t="shared" si="183"/>
        <v>-1.9319674358785486E-2</v>
      </c>
      <c r="AI325" s="7">
        <f t="shared" si="184"/>
        <v>1.2531200682128272</v>
      </c>
      <c r="AJ325" s="7">
        <f t="shared" si="185"/>
        <v>-0.93589156741944268</v>
      </c>
      <c r="AK325" s="7">
        <f t="shared" si="186"/>
        <v>0.34658228746494768</v>
      </c>
      <c r="AL325" s="7">
        <f t="shared" si="187"/>
        <v>-2.2015905067273831</v>
      </c>
      <c r="AM325" s="7">
        <f t="shared" si="188"/>
        <v>-1.9686308611747911</v>
      </c>
      <c r="AN325" s="102">
        <f t="shared" ref="AN325:AT340" si="199">$AU325+$AB$7*SIN(AO325)</f>
        <v>10.046052209566485</v>
      </c>
      <c r="AO325" s="102">
        <f t="shared" si="199"/>
        <v>10.045719363456953</v>
      </c>
      <c r="AP325" s="102">
        <f t="shared" si="199"/>
        <v>10.044766136707873</v>
      </c>
      <c r="AQ325" s="102">
        <f t="shared" si="199"/>
        <v>10.042039801794445</v>
      </c>
      <c r="AR325" s="102">
        <f t="shared" si="199"/>
        <v>10.034271074436623</v>
      </c>
      <c r="AS325" s="102">
        <f t="shared" si="199"/>
        <v>10.012360071462284</v>
      </c>
      <c r="AT325" s="102">
        <f t="shared" si="199"/>
        <v>9.9521870698583985</v>
      </c>
      <c r="AU325" s="102">
        <f t="shared" si="190"/>
        <v>9.7963591701763111</v>
      </c>
    </row>
    <row r="326" spans="1:48" ht="12.95" customHeight="1">
      <c r="A326" s="20" t="s">
        <v>115</v>
      </c>
      <c r="C326" s="32">
        <v>48490.447</v>
      </c>
      <c r="D326" s="32">
        <v>5.0000000000000001E-3</v>
      </c>
      <c r="E326" s="1">
        <f t="shared" si="170"/>
        <v>10950.961747172832</v>
      </c>
      <c r="F326" s="1">
        <f t="shared" si="198"/>
        <v>10951</v>
      </c>
      <c r="G326" s="1">
        <f t="shared" si="171"/>
        <v>-2.6611000001139473E-2</v>
      </c>
      <c r="I326" s="1">
        <f t="shared" si="194"/>
        <v>-2.6611000001139473E-2</v>
      </c>
      <c r="N326" s="2"/>
      <c r="O326" s="2"/>
      <c r="P326" s="2"/>
      <c r="Q326" s="5">
        <f t="shared" si="191"/>
        <v>33471.947</v>
      </c>
      <c r="R326" s="1">
        <f t="shared" si="193"/>
        <v>7.0814532106064506E-4</v>
      </c>
      <c r="S326" s="100">
        <f t="shared" si="195"/>
        <v>0.1</v>
      </c>
      <c r="T326" s="1">
        <f t="shared" si="174"/>
        <v>7.0814532106064509E-5</v>
      </c>
      <c r="U326" s="5"/>
      <c r="W326" s="1">
        <f t="shared" si="196"/>
        <v>-7.263929012139278E-3</v>
      </c>
      <c r="Z326" s="7">
        <f t="shared" si="176"/>
        <v>10951</v>
      </c>
      <c r="AA326" s="102">
        <f t="shared" si="177"/>
        <v>-3.5305369935372054E-2</v>
      </c>
      <c r="AB326" s="102">
        <f t="shared" si="178"/>
        <v>-7.263929012139278E-3</v>
      </c>
      <c r="AC326" s="102">
        <f t="shared" si="179"/>
        <v>-2.6611000001139473E-2</v>
      </c>
      <c r="AD326" s="102">
        <f t="shared" si="180"/>
        <v>8.6943699342325806E-3</v>
      </c>
      <c r="AE326" s="102">
        <f t="shared" si="181"/>
        <v>7.5592068553287457E-6</v>
      </c>
      <c r="AF326" s="7">
        <f t="shared" si="182"/>
        <v>-2.6611000001139473E-2</v>
      </c>
      <c r="AG326" s="103"/>
      <c r="AH326" s="7">
        <f t="shared" si="183"/>
        <v>-1.9347070989000195E-2</v>
      </c>
      <c r="AI326" s="7">
        <f t="shared" si="184"/>
        <v>1.2522239922842702</v>
      </c>
      <c r="AJ326" s="7">
        <f t="shared" si="185"/>
        <v>-0.93679841530190211</v>
      </c>
      <c r="AK326" s="7">
        <f t="shared" si="186"/>
        <v>0.34723494730900339</v>
      </c>
      <c r="AL326" s="7">
        <f t="shared" si="187"/>
        <v>-2.1990074765418406</v>
      </c>
      <c r="AM326" s="7">
        <f t="shared" si="188"/>
        <v>-1.9623500353065528</v>
      </c>
      <c r="AN326" s="102">
        <f t="shared" si="199"/>
        <v>10.047914669057555</v>
      </c>
      <c r="AO326" s="102">
        <f t="shared" si="199"/>
        <v>10.047583139879055</v>
      </c>
      <c r="AP326" s="102">
        <f t="shared" si="199"/>
        <v>10.046632415896138</v>
      </c>
      <c r="AQ326" s="102">
        <f t="shared" si="199"/>
        <v>10.043909613806035</v>
      </c>
      <c r="AR326" s="102">
        <f t="shared" si="199"/>
        <v>10.036140714207223</v>
      </c>
      <c r="AS326" s="102">
        <f t="shared" si="199"/>
        <v>10.014201423842197</v>
      </c>
      <c r="AT326" s="102">
        <f t="shared" si="199"/>
        <v>9.9538840687555386</v>
      </c>
      <c r="AU326" s="102">
        <f t="shared" si="190"/>
        <v>9.7975714951129813</v>
      </c>
    </row>
    <row r="327" spans="1:48" ht="12.95" customHeight="1">
      <c r="A327" s="20" t="s">
        <v>116</v>
      </c>
      <c r="C327" s="32">
        <v>48538.444000000003</v>
      </c>
      <c r="D327" s="32">
        <v>4.0000000000000001E-3</v>
      </c>
      <c r="E327" s="1">
        <f t="shared" si="170"/>
        <v>11019.956559301158</v>
      </c>
      <c r="F327" s="1">
        <f t="shared" si="198"/>
        <v>11020</v>
      </c>
      <c r="G327" s="1">
        <f t="shared" si="171"/>
        <v>-3.0220000000554137E-2</v>
      </c>
      <c r="I327" s="1">
        <f t="shared" si="194"/>
        <v>-3.0220000000554137E-2</v>
      </c>
      <c r="N327" s="2"/>
      <c r="O327" s="2"/>
      <c r="P327" s="2"/>
      <c r="Q327" s="5">
        <f t="shared" si="191"/>
        <v>33519.944000000003</v>
      </c>
      <c r="R327" s="1">
        <f t="shared" ref="R327:R336" si="200">+(P327-G327)^2</f>
        <v>9.1324840003349209E-4</v>
      </c>
      <c r="S327" s="100">
        <f t="shared" si="195"/>
        <v>0.1</v>
      </c>
      <c r="T327" s="1">
        <f t="shared" si="174"/>
        <v>9.1324840003349209E-5</v>
      </c>
      <c r="U327" s="5"/>
      <c r="W327" s="1">
        <f t="shared" si="196"/>
        <v>-1.0686250677403874E-2</v>
      </c>
      <c r="Z327" s="7">
        <f t="shared" si="176"/>
        <v>11020</v>
      </c>
      <c r="AA327" s="102">
        <f t="shared" si="177"/>
        <v>-3.5400307034506806E-2</v>
      </c>
      <c r="AB327" s="102">
        <f t="shared" si="178"/>
        <v>-1.0686250677403874E-2</v>
      </c>
      <c r="AC327" s="102">
        <f t="shared" si="179"/>
        <v>-3.0220000000554137E-2</v>
      </c>
      <c r="AD327" s="102">
        <f t="shared" si="180"/>
        <v>5.1803070339526691E-3</v>
      </c>
      <c r="AE327" s="102">
        <f t="shared" si="181"/>
        <v>2.6835580966019504E-6</v>
      </c>
      <c r="AF327" s="7">
        <f t="shared" si="182"/>
        <v>-3.0220000000554137E-2</v>
      </c>
      <c r="AG327" s="103"/>
      <c r="AH327" s="7">
        <f t="shared" si="183"/>
        <v>-1.9533749323150263E-2</v>
      </c>
      <c r="AI327" s="7">
        <f t="shared" si="184"/>
        <v>1.2460308938855051</v>
      </c>
      <c r="AJ327" s="7">
        <f t="shared" si="185"/>
        <v>-0.94285148347309511</v>
      </c>
      <c r="AK327" s="7">
        <f t="shared" si="186"/>
        <v>0.35165018153045402</v>
      </c>
      <c r="AL327" s="7">
        <f t="shared" si="187"/>
        <v>-2.1812851469404859</v>
      </c>
      <c r="AM327" s="7">
        <f t="shared" si="188"/>
        <v>-1.9200997132266575</v>
      </c>
      <c r="AN327" s="102">
        <f t="shared" si="199"/>
        <v>10.060729339649972</v>
      </c>
      <c r="AO327" s="102">
        <f t="shared" si="199"/>
        <v>10.060407065552488</v>
      </c>
      <c r="AP327" s="102">
        <f t="shared" si="199"/>
        <v>10.059474217266827</v>
      </c>
      <c r="AQ327" s="102">
        <f t="shared" si="199"/>
        <v>10.056777614573907</v>
      </c>
      <c r="AR327" s="102">
        <f t="shared" si="199"/>
        <v>10.049012195258388</v>
      </c>
      <c r="AS327" s="102">
        <f t="shared" si="199"/>
        <v>10.026887337499726</v>
      </c>
      <c r="AT327" s="102">
        <f t="shared" si="199"/>
        <v>9.9655870615074456</v>
      </c>
      <c r="AU327" s="102">
        <f t="shared" si="190"/>
        <v>9.8059365371760112</v>
      </c>
    </row>
    <row r="328" spans="1:48" ht="12.95" customHeight="1">
      <c r="A328" s="20" t="s">
        <v>117</v>
      </c>
      <c r="C328" s="32">
        <v>48623.328999999998</v>
      </c>
      <c r="D328" s="32">
        <v>6.0000000000000001E-3</v>
      </c>
      <c r="E328" s="1">
        <f t="shared" si="170"/>
        <v>11141.977198664288</v>
      </c>
      <c r="F328" s="1">
        <f t="shared" si="198"/>
        <v>11142</v>
      </c>
      <c r="G328" s="1">
        <f t="shared" si="171"/>
        <v>-1.586200000019744E-2</v>
      </c>
      <c r="I328" s="1">
        <f t="shared" si="194"/>
        <v>-1.586200000019744E-2</v>
      </c>
      <c r="N328" s="2"/>
      <c r="O328" s="2"/>
      <c r="P328" s="2"/>
      <c r="Q328" s="5">
        <f t="shared" si="191"/>
        <v>33604.828999999998</v>
      </c>
      <c r="R328" s="1">
        <f t="shared" si="200"/>
        <v>2.5160304400626362E-4</v>
      </c>
      <c r="S328" s="100">
        <f t="shared" si="195"/>
        <v>0.1</v>
      </c>
      <c r="T328" s="1">
        <f t="shared" si="174"/>
        <v>2.5160304400626365E-5</v>
      </c>
      <c r="U328" s="5"/>
      <c r="W328" s="1">
        <f t="shared" si="196"/>
        <v>3.9917711980021822E-3</v>
      </c>
      <c r="Z328" s="7">
        <f t="shared" si="176"/>
        <v>11142</v>
      </c>
      <c r="AA328" s="102">
        <f t="shared" si="177"/>
        <v>-3.5557395719060941E-2</v>
      </c>
      <c r="AB328" s="102">
        <f t="shared" si="178"/>
        <v>3.9917711980021822E-3</v>
      </c>
      <c r="AC328" s="102">
        <f t="shared" si="179"/>
        <v>-1.586200000019744E-2</v>
      </c>
      <c r="AD328" s="102">
        <f t="shared" si="180"/>
        <v>1.9695395718863501E-2</v>
      </c>
      <c r="AE328" s="102">
        <f t="shared" si="181"/>
        <v>3.8790861252262676E-5</v>
      </c>
      <c r="AF328" s="7">
        <f t="shared" si="182"/>
        <v>-1.586200000019744E-2</v>
      </c>
      <c r="AG328" s="103"/>
      <c r="AH328" s="7">
        <f t="shared" si="183"/>
        <v>-1.9853771198199623E-2</v>
      </c>
      <c r="AI328" s="7">
        <f t="shared" si="184"/>
        <v>1.2350469850795234</v>
      </c>
      <c r="AJ328" s="7">
        <f t="shared" si="185"/>
        <v>-0.95269791098776047</v>
      </c>
      <c r="AK328" s="7">
        <f t="shared" si="186"/>
        <v>0.35908490043655172</v>
      </c>
      <c r="AL328" s="7">
        <f t="shared" si="187"/>
        <v>-2.150379019574828</v>
      </c>
      <c r="AM328" s="7">
        <f t="shared" si="188"/>
        <v>-1.8497561526514503</v>
      </c>
      <c r="AN328" s="102">
        <f t="shared" si="199"/>
        <v>10.083231545210372</v>
      </c>
      <c r="AO328" s="102">
        <f t="shared" si="199"/>
        <v>10.082926251069717</v>
      </c>
      <c r="AP328" s="102">
        <f t="shared" si="199"/>
        <v>10.082027395360171</v>
      </c>
      <c r="AQ328" s="102">
        <f t="shared" si="199"/>
        <v>10.079384568902171</v>
      </c>
      <c r="AR328" s="102">
        <f t="shared" si="199"/>
        <v>10.0716448983835</v>
      </c>
      <c r="AS328" s="102">
        <f t="shared" si="199"/>
        <v>10.049233096784402</v>
      </c>
      <c r="AT328" s="102">
        <f t="shared" si="199"/>
        <v>9.9862518255270221</v>
      </c>
      <c r="AU328" s="102">
        <f t="shared" si="190"/>
        <v>9.8207269014033951</v>
      </c>
    </row>
    <row r="329" spans="1:48" ht="12.95" customHeight="1">
      <c r="A329" s="20" t="s">
        <v>130</v>
      </c>
      <c r="C329" s="32">
        <v>48894.616999999998</v>
      </c>
      <c r="D329" s="32"/>
      <c r="E329" s="1">
        <f t="shared" si="170"/>
        <v>11531.948750900219</v>
      </c>
      <c r="F329" s="1">
        <f t="shared" si="198"/>
        <v>11532</v>
      </c>
      <c r="G329" s="1">
        <f t="shared" si="171"/>
        <v>-3.5652000005939044E-2</v>
      </c>
      <c r="I329" s="1">
        <f t="shared" si="194"/>
        <v>-3.5652000005939044E-2</v>
      </c>
      <c r="N329" s="2"/>
      <c r="O329" s="2"/>
      <c r="P329" s="2"/>
      <c r="Q329" s="5">
        <f t="shared" si="191"/>
        <v>33876.116999999998</v>
      </c>
      <c r="R329" s="1">
        <f t="shared" si="200"/>
        <v>1.2710651044234775E-3</v>
      </c>
      <c r="S329" s="100">
        <f t="shared" si="195"/>
        <v>0.1</v>
      </c>
      <c r="T329" s="1">
        <f t="shared" si="174"/>
        <v>1.2710651044234774E-4</v>
      </c>
      <c r="U329" s="5"/>
      <c r="W329" s="1">
        <f t="shared" si="196"/>
        <v>-1.4860211024534966E-2</v>
      </c>
      <c r="Z329" s="7">
        <f t="shared" si="176"/>
        <v>11532</v>
      </c>
      <c r="AA329" s="102">
        <f t="shared" si="177"/>
        <v>-3.5968356952246996E-2</v>
      </c>
      <c r="AB329" s="102">
        <f t="shared" si="178"/>
        <v>-1.4860211024534966E-2</v>
      </c>
      <c r="AC329" s="102">
        <f t="shared" si="179"/>
        <v>-3.5652000005939044E-2</v>
      </c>
      <c r="AD329" s="102">
        <f t="shared" si="180"/>
        <v>3.1635694630795241E-4</v>
      </c>
      <c r="AE329" s="102">
        <f t="shared" si="181"/>
        <v>1.000817174772927E-8</v>
      </c>
      <c r="AF329" s="7">
        <f t="shared" si="182"/>
        <v>-3.5652000005939044E-2</v>
      </c>
      <c r="AG329" s="103"/>
      <c r="AH329" s="7">
        <f t="shared" si="183"/>
        <v>-2.0791788981404078E-2</v>
      </c>
      <c r="AI329" s="7">
        <f t="shared" si="184"/>
        <v>1.1998645847085563</v>
      </c>
      <c r="AJ329" s="7">
        <f t="shared" si="185"/>
        <v>-0.97726491901481194</v>
      </c>
      <c r="AK329" s="7">
        <f t="shared" si="186"/>
        <v>0.3797936264549186</v>
      </c>
      <c r="AL329" s="7">
        <f t="shared" si="187"/>
        <v>-2.0552190013235188</v>
      </c>
      <c r="AM329" s="7">
        <f t="shared" si="188"/>
        <v>-1.6562602943270943</v>
      </c>
      <c r="AN329" s="102">
        <f t="shared" si="199"/>
        <v>10.153825535644069</v>
      </c>
      <c r="AO329" s="102">
        <f t="shared" si="199"/>
        <v>10.153577388385193</v>
      </c>
      <c r="AP329" s="102">
        <f t="shared" si="199"/>
        <v>10.152802563674628</v>
      </c>
      <c r="AQ329" s="102">
        <f t="shared" si="199"/>
        <v>10.150386655315032</v>
      </c>
      <c r="AR329" s="102">
        <f t="shared" si="199"/>
        <v>10.14288679316569</v>
      </c>
      <c r="AS329" s="102">
        <f t="shared" si="199"/>
        <v>10.119909592699157</v>
      </c>
      <c r="AT329" s="102">
        <f t="shared" si="199"/>
        <v>10.052062172689055</v>
      </c>
      <c r="AU329" s="102">
        <f t="shared" si="190"/>
        <v>9.8680075739335571</v>
      </c>
    </row>
    <row r="330" spans="1:48" ht="12.95" customHeight="1">
      <c r="A330" s="20" t="s">
        <v>118</v>
      </c>
      <c r="C330" s="32">
        <v>49007.307999999997</v>
      </c>
      <c r="D330" s="32">
        <v>5.0000000000000001E-3</v>
      </c>
      <c r="E330" s="1">
        <f t="shared" si="170"/>
        <v>11693.940008136142</v>
      </c>
      <c r="F330" s="1">
        <f t="shared" si="198"/>
        <v>11694</v>
      </c>
      <c r="G330" s="1">
        <f t="shared" si="171"/>
        <v>-4.1734000005817506E-2</v>
      </c>
      <c r="I330" s="1">
        <f t="shared" si="194"/>
        <v>-4.1734000005817506E-2</v>
      </c>
      <c r="N330" s="2"/>
      <c r="O330" s="2"/>
      <c r="P330" s="2"/>
      <c r="Q330" s="5">
        <f t="shared" si="191"/>
        <v>33988.807999999997</v>
      </c>
      <c r="R330" s="1">
        <f t="shared" si="200"/>
        <v>1.7417267564855757E-3</v>
      </c>
      <c r="S330" s="100">
        <f t="shared" si="195"/>
        <v>0.1</v>
      </c>
      <c r="T330" s="1">
        <f t="shared" si="174"/>
        <v>1.7417267564855758E-4</v>
      </c>
      <c r="U330" s="5"/>
      <c r="W330" s="1">
        <f t="shared" si="196"/>
        <v>-2.0589939169763212E-2</v>
      </c>
      <c r="Z330" s="7">
        <f t="shared" si="176"/>
        <v>11694</v>
      </c>
      <c r="AA330" s="102">
        <f t="shared" si="177"/>
        <v>-3.6098919001454982E-2</v>
      </c>
      <c r="AB330" s="102">
        <f t="shared" si="178"/>
        <v>-2.0589939169763212E-2</v>
      </c>
      <c r="AC330" s="102">
        <f t="shared" si="179"/>
        <v>-4.1734000005817506E-2</v>
      </c>
      <c r="AD330" s="102">
        <f t="shared" si="180"/>
        <v>-5.6350810043625243E-3</v>
      </c>
      <c r="AE330" s="102">
        <f t="shared" si="181"/>
        <v>3.1754137925727359E-6</v>
      </c>
      <c r="AF330" s="7">
        <f t="shared" si="182"/>
        <v>-4.1734000005817506E-2</v>
      </c>
      <c r="AG330" s="103"/>
      <c r="AH330" s="7">
        <f t="shared" si="183"/>
        <v>-2.1144060836054294E-2</v>
      </c>
      <c r="AI330" s="7">
        <f t="shared" si="184"/>
        <v>1.185319996134202</v>
      </c>
      <c r="AJ330" s="7">
        <f t="shared" si="185"/>
        <v>-0.98460149726155588</v>
      </c>
      <c r="AK330" s="7">
        <f t="shared" si="186"/>
        <v>0.38709888910887003</v>
      </c>
      <c r="AL330" s="7">
        <f t="shared" si="187"/>
        <v>-2.0172923172429646</v>
      </c>
      <c r="AM330" s="7">
        <f t="shared" si="188"/>
        <v>-1.5874303240084997</v>
      </c>
      <c r="AN330" s="102">
        <f t="shared" si="199"/>
        <v>10.182549515709042</v>
      </c>
      <c r="AO330" s="102">
        <f t="shared" si="199"/>
        <v>10.182325259679814</v>
      </c>
      <c r="AP330" s="102">
        <f t="shared" si="199"/>
        <v>10.181606282791897</v>
      </c>
      <c r="AQ330" s="102">
        <f t="shared" si="199"/>
        <v>10.179304486925279</v>
      </c>
      <c r="AR330" s="102">
        <f t="shared" si="199"/>
        <v>10.171968524774842</v>
      </c>
      <c r="AS330" s="102">
        <f t="shared" si="199"/>
        <v>10.148912194501511</v>
      </c>
      <c r="AT330" s="102">
        <f t="shared" si="199"/>
        <v>10.079280191788333</v>
      </c>
      <c r="AU330" s="102">
        <f t="shared" si="190"/>
        <v>9.8876472379076255</v>
      </c>
    </row>
    <row r="331" spans="1:48" ht="12.95" customHeight="1">
      <c r="A331" s="20" t="s">
        <v>130</v>
      </c>
      <c r="C331" s="32">
        <v>49207.66</v>
      </c>
      <c r="D331" s="32"/>
      <c r="E331" s="1">
        <f t="shared" si="170"/>
        <v>11981.942354106386</v>
      </c>
      <c r="F331" s="1">
        <f t="shared" si="198"/>
        <v>11982</v>
      </c>
      <c r="G331" s="1">
        <f t="shared" si="171"/>
        <v>-4.0101999999023974E-2</v>
      </c>
      <c r="I331" s="1">
        <f t="shared" si="194"/>
        <v>-4.0101999999023974E-2</v>
      </c>
      <c r="N331" s="2"/>
      <c r="O331" s="2"/>
      <c r="P331" s="2"/>
      <c r="Q331" s="5">
        <f t="shared" si="191"/>
        <v>34189.160000000003</v>
      </c>
      <c r="R331" s="1">
        <f t="shared" si="200"/>
        <v>1.6081704039217189E-3</v>
      </c>
      <c r="S331" s="100">
        <f t="shared" si="195"/>
        <v>0.1</v>
      </c>
      <c r="T331" s="1">
        <f t="shared" si="174"/>
        <v>1.608170403921719E-4</v>
      </c>
      <c r="U331" s="5"/>
      <c r="W331" s="1">
        <f t="shared" si="196"/>
        <v>-1.8384309137156052E-2</v>
      </c>
      <c r="Z331" s="7">
        <f t="shared" si="176"/>
        <v>11982</v>
      </c>
      <c r="AA331" s="102">
        <f t="shared" si="177"/>
        <v>-3.6274371271998992E-2</v>
      </c>
      <c r="AB331" s="102">
        <f t="shared" si="178"/>
        <v>-1.8384309137156052E-2</v>
      </c>
      <c r="AC331" s="102">
        <f t="shared" si="179"/>
        <v>-4.0101999999023974E-2</v>
      </c>
      <c r="AD331" s="102">
        <f t="shared" si="180"/>
        <v>-3.8276287270249815E-3</v>
      </c>
      <c r="AE331" s="102">
        <f t="shared" si="181"/>
        <v>1.4650741671946881E-6</v>
      </c>
      <c r="AF331" s="7">
        <f t="shared" si="182"/>
        <v>-4.0101999999023974E-2</v>
      </c>
      <c r="AG331" s="103"/>
      <c r="AH331" s="7">
        <f t="shared" si="183"/>
        <v>-2.1717690861867922E-2</v>
      </c>
      <c r="AI331" s="7">
        <f t="shared" si="184"/>
        <v>1.159716861312976</v>
      </c>
      <c r="AJ331" s="7">
        <f t="shared" si="185"/>
        <v>-0.99389602821625489</v>
      </c>
      <c r="AK331" s="7">
        <f t="shared" si="186"/>
        <v>0.39834604947059982</v>
      </c>
      <c r="AL331" s="7">
        <f t="shared" si="187"/>
        <v>-1.9521214286820809</v>
      </c>
      <c r="AM331" s="7">
        <f t="shared" si="188"/>
        <v>-1.4783361876509864</v>
      </c>
      <c r="AN331" s="102">
        <f t="shared" si="199"/>
        <v>10.232751786684455</v>
      </c>
      <c r="AO331" s="102">
        <f t="shared" si="199"/>
        <v>10.232568525969635</v>
      </c>
      <c r="AP331" s="102">
        <f t="shared" si="199"/>
        <v>10.23195085351588</v>
      </c>
      <c r="AQ331" s="102">
        <f t="shared" si="199"/>
        <v>10.229871942114805</v>
      </c>
      <c r="AR331" s="102">
        <f t="shared" si="199"/>
        <v>10.222907651539904</v>
      </c>
      <c r="AS331" s="102">
        <f t="shared" si="199"/>
        <v>10.199929777134267</v>
      </c>
      <c r="AT331" s="102">
        <f t="shared" si="199"/>
        <v>10.12748342464538</v>
      </c>
      <c r="AU331" s="102">
        <f t="shared" si="190"/>
        <v>9.9225621960837458</v>
      </c>
    </row>
    <row r="332" spans="1:48" ht="12.95" customHeight="1">
      <c r="A332" s="20" t="s">
        <v>119</v>
      </c>
      <c r="C332" s="32">
        <v>49217.408000000003</v>
      </c>
      <c r="D332" s="32">
        <v>5.0000000000000001E-3</v>
      </c>
      <c r="E332" s="1">
        <f t="shared" si="170"/>
        <v>11995.954926321876</v>
      </c>
      <c r="F332" s="1">
        <f t="shared" si="198"/>
        <v>11996</v>
      </c>
      <c r="G332" s="1">
        <f t="shared" si="171"/>
        <v>-3.1355999999505002E-2</v>
      </c>
      <c r="I332" s="1">
        <f t="shared" si="194"/>
        <v>-3.1355999999505002E-2</v>
      </c>
      <c r="N332" s="2"/>
      <c r="O332" s="2"/>
      <c r="P332" s="2"/>
      <c r="Q332" s="5">
        <f t="shared" si="191"/>
        <v>34198.908000000003</v>
      </c>
      <c r="R332" s="1">
        <f t="shared" si="200"/>
        <v>9.8319873596895767E-4</v>
      </c>
      <c r="S332" s="100">
        <f t="shared" si="195"/>
        <v>0.1</v>
      </c>
      <c r="T332" s="1">
        <f t="shared" si="174"/>
        <v>9.8319873596895769E-5</v>
      </c>
      <c r="U332" s="5"/>
      <c r="W332" s="1">
        <f t="shared" si="196"/>
        <v>-9.6121105845138645E-3</v>
      </c>
      <c r="Z332" s="7">
        <f t="shared" si="176"/>
        <v>11996</v>
      </c>
      <c r="AA332" s="102">
        <f t="shared" si="177"/>
        <v>-3.628108258768329E-2</v>
      </c>
      <c r="AB332" s="102">
        <f t="shared" si="178"/>
        <v>-9.6121105845138645E-3</v>
      </c>
      <c r="AC332" s="102">
        <f t="shared" si="179"/>
        <v>-3.1355999999505002E-2</v>
      </c>
      <c r="AD332" s="102">
        <f t="shared" si="180"/>
        <v>4.9250825881782881E-3</v>
      </c>
      <c r="AE332" s="102">
        <f t="shared" si="181"/>
        <v>2.4256438500376948E-6</v>
      </c>
      <c r="AF332" s="7">
        <f t="shared" si="182"/>
        <v>-3.1355999999505002E-2</v>
      </c>
      <c r="AG332" s="103"/>
      <c r="AH332" s="7">
        <f t="shared" si="183"/>
        <v>-2.1743889414991138E-2</v>
      </c>
      <c r="AI332" s="7">
        <f t="shared" si="184"/>
        <v>1.1584828640853546</v>
      </c>
      <c r="AJ332" s="7">
        <f t="shared" si="185"/>
        <v>-0.99423280533424829</v>
      </c>
      <c r="AK332" s="7">
        <f t="shared" si="186"/>
        <v>0.39883860483634848</v>
      </c>
      <c r="AL332" s="7">
        <f t="shared" si="187"/>
        <v>-1.9490255430918362</v>
      </c>
      <c r="AM332" s="7">
        <f t="shared" si="188"/>
        <v>-1.4734165042867482</v>
      </c>
      <c r="AN332" s="102">
        <f t="shared" si="199"/>
        <v>10.235164239382227</v>
      </c>
      <c r="AO332" s="102">
        <f t="shared" si="199"/>
        <v>10.234982898628976</v>
      </c>
      <c r="AP332" s="102">
        <f t="shared" si="199"/>
        <v>10.234370147723324</v>
      </c>
      <c r="AQ332" s="102">
        <f t="shared" si="199"/>
        <v>10.232302568640154</v>
      </c>
      <c r="AR332" s="102">
        <f t="shared" si="199"/>
        <v>10.225358712820823</v>
      </c>
      <c r="AS332" s="102">
        <f t="shared" si="199"/>
        <v>10.202391633704329</v>
      </c>
      <c r="AT332" s="102">
        <f t="shared" si="199"/>
        <v>10.129820400762158</v>
      </c>
      <c r="AU332" s="102">
        <f t="shared" si="190"/>
        <v>9.9242594509950859</v>
      </c>
    </row>
    <row r="333" spans="1:48" ht="12.95" customHeight="1">
      <c r="A333" s="20" t="s">
        <v>119</v>
      </c>
      <c r="C333" s="32">
        <v>49249.408000000003</v>
      </c>
      <c r="D333" s="32">
        <v>6.0000000000000001E-3</v>
      </c>
      <c r="E333" s="1">
        <f t="shared" si="170"/>
        <v>12041.954342704281</v>
      </c>
      <c r="F333" s="1">
        <f t="shared" si="198"/>
        <v>12042</v>
      </c>
      <c r="G333" s="1">
        <f t="shared" si="171"/>
        <v>-3.1761999998707324E-2</v>
      </c>
      <c r="I333" s="1">
        <f t="shared" si="194"/>
        <v>-3.1761999998707324E-2</v>
      </c>
      <c r="N333" s="2"/>
      <c r="O333" s="2"/>
      <c r="P333" s="2"/>
      <c r="Q333" s="5">
        <f t="shared" si="191"/>
        <v>34230.908000000003</v>
      </c>
      <c r="R333" s="1">
        <f t="shared" si="200"/>
        <v>1.008824643917884E-3</v>
      </c>
      <c r="S333" s="100">
        <f t="shared" si="195"/>
        <v>0.1</v>
      </c>
      <c r="T333" s="1">
        <f t="shared" si="174"/>
        <v>1.0088246439178841E-4</v>
      </c>
      <c r="U333" s="5"/>
      <c r="W333" s="1">
        <f t="shared" si="196"/>
        <v>-9.933114545365343E-3</v>
      </c>
      <c r="Z333" s="7">
        <f t="shared" si="176"/>
        <v>12042</v>
      </c>
      <c r="AA333" s="102">
        <f t="shared" si="177"/>
        <v>-3.6301963371618937E-2</v>
      </c>
      <c r="AB333" s="102">
        <f t="shared" si="178"/>
        <v>-9.933114545365343E-3</v>
      </c>
      <c r="AC333" s="102">
        <f t="shared" si="179"/>
        <v>-3.1761999998707324E-2</v>
      </c>
      <c r="AD333" s="102">
        <f t="shared" si="180"/>
        <v>4.5399633729116123E-3</v>
      </c>
      <c r="AE333" s="102">
        <f t="shared" si="181"/>
        <v>2.0611267427378985E-6</v>
      </c>
      <c r="AF333" s="7">
        <f t="shared" si="182"/>
        <v>-3.1761999998707324E-2</v>
      </c>
      <c r="AG333" s="103"/>
      <c r="AH333" s="7">
        <f t="shared" si="183"/>
        <v>-2.1828885453341981E-2</v>
      </c>
      <c r="AI333" s="7">
        <f t="shared" si="184"/>
        <v>1.1544362351006838</v>
      </c>
      <c r="AJ333" s="7">
        <f t="shared" si="185"/>
        <v>-0.99526774456885536</v>
      </c>
      <c r="AK333" s="7">
        <f t="shared" si="186"/>
        <v>0.40042290169822736</v>
      </c>
      <c r="AL333" s="7">
        <f t="shared" si="187"/>
        <v>-1.9388997097428964</v>
      </c>
      <c r="AM333" s="7">
        <f t="shared" si="188"/>
        <v>-1.4574809568902567</v>
      </c>
      <c r="AN333" s="102">
        <f t="shared" si="199"/>
        <v>10.243072756058453</v>
      </c>
      <c r="AO333" s="102">
        <f t="shared" si="199"/>
        <v>10.242897665925069</v>
      </c>
      <c r="AP333" s="102">
        <f t="shared" si="199"/>
        <v>10.242301052854655</v>
      </c>
      <c r="AQ333" s="102">
        <f t="shared" si="199"/>
        <v>10.24027095908114</v>
      </c>
      <c r="AR333" s="102">
        <f t="shared" si="199"/>
        <v>10.233395663666702</v>
      </c>
      <c r="AS333" s="102">
        <f t="shared" si="199"/>
        <v>10.210468516632272</v>
      </c>
      <c r="AT333" s="102">
        <f t="shared" si="199"/>
        <v>10.137494857453328</v>
      </c>
      <c r="AU333" s="102">
        <f t="shared" si="190"/>
        <v>9.9298361457037707</v>
      </c>
    </row>
    <row r="334" spans="1:48" ht="12.95" customHeight="1">
      <c r="A334" s="20" t="s">
        <v>130</v>
      </c>
      <c r="C334" s="32">
        <v>49333.595000000001</v>
      </c>
      <c r="D334" s="32"/>
      <c r="E334" s="1">
        <f t="shared" si="170"/>
        <v>12162.971619797574</v>
      </c>
      <c r="F334" s="1">
        <f t="shared" si="198"/>
        <v>12163</v>
      </c>
      <c r="G334" s="1">
        <f t="shared" si="171"/>
        <v>-1.9742999997106381E-2</v>
      </c>
      <c r="I334" s="1">
        <f t="shared" si="194"/>
        <v>-1.9742999997106381E-2</v>
      </c>
      <c r="N334" s="2"/>
      <c r="O334" s="2"/>
      <c r="P334" s="2"/>
      <c r="Q334" s="5">
        <f t="shared" si="191"/>
        <v>34315.095000000001</v>
      </c>
      <c r="R334" s="1">
        <f t="shared" si="200"/>
        <v>3.8978604888574255E-4</v>
      </c>
      <c r="S334" s="100">
        <f t="shared" si="195"/>
        <v>0.1</v>
      </c>
      <c r="T334" s="1">
        <f t="shared" si="174"/>
        <v>3.8978604888574259E-5</v>
      </c>
      <c r="U334" s="5"/>
      <c r="W334" s="1">
        <f t="shared" si="196"/>
        <v>2.3015814752877575E-3</v>
      </c>
      <c r="Z334" s="7">
        <f t="shared" si="176"/>
        <v>12163</v>
      </c>
      <c r="AA334" s="102">
        <f t="shared" si="177"/>
        <v>-3.6348380514283463E-2</v>
      </c>
      <c r="AB334" s="102">
        <f t="shared" si="178"/>
        <v>2.3015814752877575E-3</v>
      </c>
      <c r="AC334" s="102">
        <f t="shared" si="179"/>
        <v>-1.9742999997106381E-2</v>
      </c>
      <c r="AD334" s="102">
        <f t="shared" si="180"/>
        <v>1.6605380517177082E-2</v>
      </c>
      <c r="AE334" s="102">
        <f t="shared" si="181"/>
        <v>2.7573866212024419E-5</v>
      </c>
      <c r="AF334" s="7">
        <f t="shared" si="182"/>
        <v>-1.9742999997106381E-2</v>
      </c>
      <c r="AG334" s="103"/>
      <c r="AH334" s="7">
        <f t="shared" si="183"/>
        <v>-2.2044581472394138E-2</v>
      </c>
      <c r="AI334" s="7">
        <f t="shared" si="184"/>
        <v>1.1438533893327978</v>
      </c>
      <c r="AJ334" s="7">
        <f t="shared" si="185"/>
        <v>-0.99747876444227623</v>
      </c>
      <c r="AK334" s="7">
        <f t="shared" si="186"/>
        <v>0.4043454628086835</v>
      </c>
      <c r="AL334" s="7">
        <f t="shared" si="187"/>
        <v>-1.9126008732639996</v>
      </c>
      <c r="AM334" s="7">
        <f t="shared" si="188"/>
        <v>-1.4171691310189063</v>
      </c>
      <c r="AN334" s="102">
        <f t="shared" si="199"/>
        <v>10.263743512004424</v>
      </c>
      <c r="AO334" s="102">
        <f t="shared" si="199"/>
        <v>10.263584407591054</v>
      </c>
      <c r="AP334" s="102">
        <f t="shared" si="199"/>
        <v>10.263029894668838</v>
      </c>
      <c r="AQ334" s="102">
        <f t="shared" si="199"/>
        <v>10.261099963446309</v>
      </c>
      <c r="AR334" s="102">
        <f t="shared" si="199"/>
        <v>10.254414892616076</v>
      </c>
      <c r="AS334" s="102">
        <f t="shared" si="199"/>
        <v>10.231625041313503</v>
      </c>
      <c r="AT334" s="102">
        <f t="shared" si="199"/>
        <v>10.157651010514311</v>
      </c>
      <c r="AU334" s="102">
        <f t="shared" si="190"/>
        <v>9.9445052774374876</v>
      </c>
    </row>
    <row r="335" spans="1:48" ht="12.95" customHeight="1">
      <c r="A335" s="20" t="s">
        <v>130</v>
      </c>
      <c r="C335" s="32">
        <v>49637.582000000002</v>
      </c>
      <c r="D335" s="32"/>
      <c r="E335" s="1">
        <f t="shared" si="170"/>
        <v>12599.947388167515</v>
      </c>
      <c r="F335" s="1">
        <f t="shared" si="198"/>
        <v>12600</v>
      </c>
      <c r="G335" s="1">
        <f t="shared" si="171"/>
        <v>-3.6599999999452848E-2</v>
      </c>
      <c r="I335" s="1">
        <f t="shared" si="194"/>
        <v>-3.6599999999452848E-2</v>
      </c>
      <c r="N335" s="2"/>
      <c r="O335" s="2"/>
      <c r="P335" s="2"/>
      <c r="Q335" s="5">
        <f t="shared" si="191"/>
        <v>34619.082000000002</v>
      </c>
      <c r="R335" s="1">
        <f t="shared" si="200"/>
        <v>1.3395599999599485E-3</v>
      </c>
      <c r="S335" s="100">
        <f t="shared" si="195"/>
        <v>0.1</v>
      </c>
      <c r="T335" s="1">
        <f t="shared" si="174"/>
        <v>1.3395599999599487E-4</v>
      </c>
      <c r="U335" s="5"/>
      <c r="W335" s="1">
        <f t="shared" si="196"/>
        <v>-1.3868901625526998E-2</v>
      </c>
      <c r="Z335" s="7">
        <f t="shared" si="176"/>
        <v>12600</v>
      </c>
      <c r="AA335" s="102">
        <f t="shared" si="177"/>
        <v>-3.6415957968630772E-2</v>
      </c>
      <c r="AB335" s="102">
        <f t="shared" si="178"/>
        <v>-1.3868901625526998E-2</v>
      </c>
      <c r="AC335" s="102">
        <f t="shared" si="179"/>
        <v>-3.6599999999452848E-2</v>
      </c>
      <c r="AD335" s="102">
        <f t="shared" si="180"/>
        <v>-1.8404203082207637E-4</v>
      </c>
      <c r="AE335" s="102">
        <f t="shared" si="181"/>
        <v>3.3871469109114111E-9</v>
      </c>
      <c r="AF335" s="7">
        <f t="shared" si="182"/>
        <v>-3.6599999999452848E-2</v>
      </c>
      <c r="AG335" s="103"/>
      <c r="AH335" s="7">
        <f t="shared" si="183"/>
        <v>-2.273109837392585E-2</v>
      </c>
      <c r="AI335" s="7">
        <f t="shared" si="184"/>
        <v>1.1064957774899147</v>
      </c>
      <c r="AJ335" s="7">
        <f t="shared" si="185"/>
        <v>-0.99979965967348383</v>
      </c>
      <c r="AK335" s="7">
        <f t="shared" si="186"/>
        <v>0.41574956439342242</v>
      </c>
      <c r="AL335" s="7">
        <f t="shared" si="187"/>
        <v>-1.8215582428023949</v>
      </c>
      <c r="AM335" s="7">
        <f t="shared" si="188"/>
        <v>-1.2884398257847247</v>
      </c>
      <c r="AN335" s="102">
        <f t="shared" si="199"/>
        <v>10.336828159887826</v>
      </c>
      <c r="AO335" s="102">
        <f t="shared" si="199"/>
        <v>10.336720284769825</v>
      </c>
      <c r="AP335" s="102">
        <f t="shared" si="199"/>
        <v>10.336309822657075</v>
      </c>
      <c r="AQ335" s="102">
        <f t="shared" si="199"/>
        <v>10.334750007510952</v>
      </c>
      <c r="AR335" s="102">
        <f t="shared" si="199"/>
        <v>10.328850781950788</v>
      </c>
      <c r="AS335" s="102">
        <f t="shared" si="199"/>
        <v>10.306927267961727</v>
      </c>
      <c r="AT335" s="102">
        <f t="shared" si="199"/>
        <v>10.230055977480248</v>
      </c>
      <c r="AU335" s="102">
        <f t="shared" si="190"/>
        <v>9.9974838771700032</v>
      </c>
    </row>
    <row r="336" spans="1:48" ht="12.95" customHeight="1">
      <c r="A336" s="20" t="s">
        <v>130</v>
      </c>
      <c r="C336" s="32">
        <v>49680.709000000003</v>
      </c>
      <c r="D336" s="32"/>
      <c r="E336" s="1">
        <f t="shared" si="170"/>
        <v>12661.94166411514</v>
      </c>
      <c r="F336" s="1">
        <f t="shared" si="198"/>
        <v>12662</v>
      </c>
      <c r="G336" s="1">
        <f t="shared" si="171"/>
        <v>-4.0582000001450069E-2</v>
      </c>
      <c r="I336" s="1">
        <f t="shared" si="194"/>
        <v>-4.0582000001450069E-2</v>
      </c>
      <c r="N336" s="2"/>
      <c r="O336" s="2"/>
      <c r="P336" s="2"/>
      <c r="Q336" s="5">
        <f t="shared" si="191"/>
        <v>34662.209000000003</v>
      </c>
      <c r="R336" s="1">
        <f t="shared" si="200"/>
        <v>1.6468987241176935E-3</v>
      </c>
      <c r="S336" s="100">
        <f t="shared" si="195"/>
        <v>0.1</v>
      </c>
      <c r="T336" s="1">
        <f t="shared" si="174"/>
        <v>1.6468987241176935E-4</v>
      </c>
      <c r="U336" s="5"/>
      <c r="W336" s="1">
        <f t="shared" si="196"/>
        <v>-1.7764884618357828E-2</v>
      </c>
      <c r="Z336" s="7">
        <f t="shared" si="176"/>
        <v>12662</v>
      </c>
      <c r="AA336" s="102">
        <f t="shared" si="177"/>
        <v>-3.6413200738935003E-2</v>
      </c>
      <c r="AB336" s="102">
        <f t="shared" si="178"/>
        <v>-1.7764884618357828E-2</v>
      </c>
      <c r="AC336" s="102">
        <f t="shared" si="179"/>
        <v>-4.0582000001450069E-2</v>
      </c>
      <c r="AD336" s="102">
        <f t="shared" si="180"/>
        <v>-4.1687992625150661E-3</v>
      </c>
      <c r="AE336" s="102">
        <f t="shared" si="181"/>
        <v>1.7378887291146158E-6</v>
      </c>
      <c r="AF336" s="7">
        <f t="shared" si="182"/>
        <v>-4.0582000001450069E-2</v>
      </c>
      <c r="AG336" s="103"/>
      <c r="AH336" s="7">
        <f t="shared" si="183"/>
        <v>-2.2817115383092241E-2</v>
      </c>
      <c r="AI336" s="7">
        <f t="shared" si="184"/>
        <v>1.1013182957346854</v>
      </c>
      <c r="AJ336" s="7">
        <f t="shared" si="185"/>
        <v>-0.99947350505171628</v>
      </c>
      <c r="AK336" s="7">
        <f t="shared" si="186"/>
        <v>0.41704154932802651</v>
      </c>
      <c r="AL336" s="7">
        <f t="shared" si="187"/>
        <v>-1.8091243564031092</v>
      </c>
      <c r="AM336" s="7">
        <f t="shared" si="188"/>
        <v>-1.272033483034676</v>
      </c>
      <c r="AN336" s="102">
        <f t="shared" si="199"/>
        <v>10.347001637362073</v>
      </c>
      <c r="AO336" s="102">
        <f t="shared" si="199"/>
        <v>10.346900117392755</v>
      </c>
      <c r="AP336" s="102">
        <f t="shared" si="199"/>
        <v>10.346508666955012</v>
      </c>
      <c r="AQ336" s="102">
        <f t="shared" si="199"/>
        <v>10.345001161251075</v>
      </c>
      <c r="AR336" s="102">
        <f t="shared" si="199"/>
        <v>10.339223291395291</v>
      </c>
      <c r="AS336" s="102">
        <f t="shared" si="199"/>
        <v>10.317466950631843</v>
      </c>
      <c r="AT336" s="102">
        <f t="shared" si="199"/>
        <v>10.240276913187445</v>
      </c>
      <c r="AU336" s="102">
        <f t="shared" si="190"/>
        <v>10.005000291777364</v>
      </c>
      <c r="AV336" s="102"/>
    </row>
    <row r="337" spans="1:47" ht="12.95" customHeight="1">
      <c r="A337" s="59" t="s">
        <v>1086</v>
      </c>
      <c r="B337" s="59" t="s">
        <v>127</v>
      </c>
      <c r="C337" s="34">
        <v>49744.014000000003</v>
      </c>
      <c r="D337" s="34" t="s">
        <v>149</v>
      </c>
      <c r="E337" s="32">
        <f t="shared" si="170"/>
        <v>12752.941447055393</v>
      </c>
      <c r="F337" s="1">
        <f t="shared" si="198"/>
        <v>12753</v>
      </c>
      <c r="G337" s="1">
        <f t="shared" si="171"/>
        <v>-4.0732999994361307E-2</v>
      </c>
      <c r="H337" s="1">
        <f>G337</f>
        <v>-4.0732999994361307E-2</v>
      </c>
      <c r="N337" s="2"/>
      <c r="O337" s="2"/>
      <c r="P337" s="2"/>
      <c r="Q337" s="5">
        <f t="shared" si="191"/>
        <v>34725.514000000003</v>
      </c>
      <c r="R337" s="1">
        <f t="shared" ref="R337:R342" si="201">+(P337-I337)^2</f>
        <v>0</v>
      </c>
      <c r="S337" s="100">
        <f>S$14</f>
        <v>0.2</v>
      </c>
      <c r="T337" s="1">
        <f t="shared" si="174"/>
        <v>0</v>
      </c>
      <c r="U337" s="5"/>
      <c r="V337" s="1">
        <f>AB337</f>
        <v>-1.7794603362168204E-2</v>
      </c>
      <c r="Z337" s="7">
        <f t="shared" si="176"/>
        <v>12753</v>
      </c>
      <c r="AA337" s="102">
        <f t="shared" si="177"/>
        <v>-3.6403751693090104E-2</v>
      </c>
      <c r="AB337" s="102">
        <f t="shared" si="178"/>
        <v>-1.7794603362168204E-2</v>
      </c>
      <c r="AC337" s="102">
        <f t="shared" si="179"/>
        <v>-4.0732999994361307E-2</v>
      </c>
      <c r="AD337" s="102">
        <f t="shared" si="180"/>
        <v>-4.3292483012712032E-3</v>
      </c>
      <c r="AE337" s="102">
        <f t="shared" si="181"/>
        <v>3.74847817081192E-6</v>
      </c>
      <c r="AF337" s="7">
        <f t="shared" si="182"/>
        <v>-4.0732999994361307E-2</v>
      </c>
      <c r="AG337" s="103"/>
      <c r="AH337" s="7">
        <f t="shared" si="183"/>
        <v>-2.2938396632193103E-2</v>
      </c>
      <c r="AI337" s="7">
        <f t="shared" si="184"/>
        <v>1.093778901105787</v>
      </c>
      <c r="AJ337" s="7">
        <f t="shared" si="185"/>
        <v>-0.99872560225933182</v>
      </c>
      <c r="AK337" s="7">
        <f t="shared" si="186"/>
        <v>0.41880134744756131</v>
      </c>
      <c r="AL337" s="7">
        <f t="shared" si="187"/>
        <v>-1.7910846262251008</v>
      </c>
      <c r="AM337" s="7">
        <f t="shared" si="188"/>
        <v>-1.2486860969292564</v>
      </c>
      <c r="AN337" s="102">
        <f t="shared" si="199"/>
        <v>10.361847372354802</v>
      </c>
      <c r="AO337" s="102">
        <f t="shared" si="199"/>
        <v>10.36175474939715</v>
      </c>
      <c r="AP337" s="102">
        <f t="shared" si="199"/>
        <v>10.36139042260686</v>
      </c>
      <c r="AQ337" s="102">
        <f t="shared" si="199"/>
        <v>10.359959112321013</v>
      </c>
      <c r="AR337" s="102">
        <f t="shared" si="199"/>
        <v>10.35436265789226</v>
      </c>
      <c r="AS337" s="102">
        <f t="shared" si="199"/>
        <v>10.332870300157682</v>
      </c>
      <c r="AT337" s="102">
        <f t="shared" si="199"/>
        <v>10.255254493882362</v>
      </c>
      <c r="AU337" s="102">
        <f t="shared" si="190"/>
        <v>10.016032448701068</v>
      </c>
    </row>
    <row r="338" spans="1:47" ht="12.95" customHeight="1">
      <c r="A338" s="59" t="s">
        <v>1091</v>
      </c>
      <c r="B338" s="59" t="s">
        <v>127</v>
      </c>
      <c r="C338" s="34">
        <v>49953.407399999996</v>
      </c>
      <c r="D338" s="34" t="s">
        <v>149</v>
      </c>
      <c r="E338" s="32">
        <f t="shared" si="170"/>
        <v>13053.940640628116</v>
      </c>
      <c r="F338" s="1">
        <f t="shared" si="198"/>
        <v>13054</v>
      </c>
      <c r="G338" s="1">
        <f t="shared" si="171"/>
        <v>-4.1294000002380926E-2</v>
      </c>
      <c r="J338" s="1">
        <f>G338</f>
        <v>-4.1294000002380926E-2</v>
      </c>
      <c r="N338" s="2"/>
      <c r="O338" s="2"/>
      <c r="P338" s="2"/>
      <c r="Q338" s="5">
        <f t="shared" si="191"/>
        <v>34934.907399999996</v>
      </c>
      <c r="R338" s="1">
        <f t="shared" si="201"/>
        <v>0</v>
      </c>
      <c r="S338" s="100">
        <f>S$16</f>
        <v>1</v>
      </c>
      <c r="T338" s="1">
        <f t="shared" si="174"/>
        <v>0</v>
      </c>
      <c r="U338" s="5"/>
      <c r="X338" s="1">
        <f>AB338</f>
        <v>-1.7995541553980553E-2</v>
      </c>
      <c r="Z338" s="7">
        <f t="shared" si="176"/>
        <v>13054</v>
      </c>
      <c r="AA338" s="102">
        <f t="shared" si="177"/>
        <v>-3.632773161733005E-2</v>
      </c>
      <c r="AB338" s="102">
        <f t="shared" si="178"/>
        <v>-1.7995541553980553E-2</v>
      </c>
      <c r="AC338" s="102">
        <f t="shared" si="179"/>
        <v>-4.1294000002380926E-2</v>
      </c>
      <c r="AD338" s="102">
        <f t="shared" si="180"/>
        <v>-4.966268385050876E-3</v>
      </c>
      <c r="AE338" s="102">
        <f t="shared" si="181"/>
        <v>2.4663821672355834E-5</v>
      </c>
      <c r="AF338" s="7">
        <f t="shared" si="182"/>
        <v>-4.1294000002380926E-2</v>
      </c>
      <c r="AG338" s="103"/>
      <c r="AH338" s="7">
        <f t="shared" si="183"/>
        <v>-2.3298458448400373E-2</v>
      </c>
      <c r="AI338" s="7">
        <f t="shared" si="184"/>
        <v>1.0693703109470554</v>
      </c>
      <c r="AJ338" s="7">
        <f t="shared" si="185"/>
        <v>-0.99412726184564704</v>
      </c>
      <c r="AK338" s="7">
        <f t="shared" si="186"/>
        <v>0.42352899649918985</v>
      </c>
      <c r="AL338" s="7">
        <f t="shared" si="187"/>
        <v>-1.7331459282614028</v>
      </c>
      <c r="AM338" s="7">
        <f t="shared" si="188"/>
        <v>-1.1771161688931273</v>
      </c>
      <c r="AN338" s="102">
        <f t="shared" si="199"/>
        <v>10.410232989304916</v>
      </c>
      <c r="AO338" s="102">
        <f t="shared" si="199"/>
        <v>10.410166141410246</v>
      </c>
      <c r="AP338" s="102">
        <f t="shared" si="199"/>
        <v>10.409884303047754</v>
      </c>
      <c r="AQ338" s="102">
        <f t="shared" si="199"/>
        <v>10.408697354427959</v>
      </c>
      <c r="AR338" s="102">
        <f t="shared" si="199"/>
        <v>10.403721632936715</v>
      </c>
      <c r="AS338" s="102">
        <f t="shared" si="199"/>
        <v>10.383250794126145</v>
      </c>
      <c r="AT338" s="102">
        <f t="shared" si="199"/>
        <v>10.304585693442055</v>
      </c>
      <c r="AU338" s="102">
        <f t="shared" si="190"/>
        <v>10.05252342929486</v>
      </c>
    </row>
    <row r="339" spans="1:47" ht="12.95" customHeight="1">
      <c r="A339" s="59" t="s">
        <v>1091</v>
      </c>
      <c r="B339" s="59" t="s">
        <v>127</v>
      </c>
      <c r="C339" s="34">
        <v>49953.409399999997</v>
      </c>
      <c r="D339" s="34" t="s">
        <v>149</v>
      </c>
      <c r="E339" s="32">
        <f t="shared" si="170"/>
        <v>13053.94351559164</v>
      </c>
      <c r="F339" s="1">
        <f t="shared" si="198"/>
        <v>13054</v>
      </c>
      <c r="G339" s="1">
        <f t="shared" si="171"/>
        <v>-3.9294000001973473E-2</v>
      </c>
      <c r="J339" s="1">
        <f>G339</f>
        <v>-3.9294000001973473E-2</v>
      </c>
      <c r="N339" s="2"/>
      <c r="O339" s="2"/>
      <c r="P339" s="2"/>
      <c r="Q339" s="5">
        <f t="shared" si="191"/>
        <v>34934.909399999997</v>
      </c>
      <c r="R339" s="1">
        <f t="shared" si="201"/>
        <v>0</v>
      </c>
      <c r="S339" s="100">
        <f>S$16</f>
        <v>1</v>
      </c>
      <c r="T339" s="1">
        <f t="shared" si="174"/>
        <v>0</v>
      </c>
      <c r="U339" s="5"/>
      <c r="X339" s="1">
        <f>AB339</f>
        <v>-1.5995541553573099E-2</v>
      </c>
      <c r="Z339" s="7">
        <f t="shared" si="176"/>
        <v>13054</v>
      </c>
      <c r="AA339" s="102">
        <f t="shared" si="177"/>
        <v>-3.632773161733005E-2</v>
      </c>
      <c r="AB339" s="102">
        <f t="shared" si="178"/>
        <v>-1.5995541553573099E-2</v>
      </c>
      <c r="AC339" s="102">
        <f t="shared" si="179"/>
        <v>-3.9294000001973473E-2</v>
      </c>
      <c r="AD339" s="102">
        <f t="shared" si="180"/>
        <v>-2.9662683846434224E-3</v>
      </c>
      <c r="AE339" s="102">
        <f t="shared" si="181"/>
        <v>8.7987481297350989E-6</v>
      </c>
      <c r="AF339" s="7">
        <f t="shared" si="182"/>
        <v>-3.9294000001973473E-2</v>
      </c>
      <c r="AG339" s="103"/>
      <c r="AH339" s="7">
        <f t="shared" si="183"/>
        <v>-2.3298458448400373E-2</v>
      </c>
      <c r="AI339" s="7">
        <f t="shared" si="184"/>
        <v>1.0693703109470554</v>
      </c>
      <c r="AJ339" s="7">
        <f t="shared" si="185"/>
        <v>-0.99412726184564704</v>
      </c>
      <c r="AK339" s="7">
        <f t="shared" si="186"/>
        <v>0.42352899649918985</v>
      </c>
      <c r="AL339" s="7">
        <f t="shared" si="187"/>
        <v>-1.7331459282614028</v>
      </c>
      <c r="AM339" s="7">
        <f t="shared" si="188"/>
        <v>-1.1771161688931273</v>
      </c>
      <c r="AN339" s="102">
        <f t="shared" si="199"/>
        <v>10.410232989304916</v>
      </c>
      <c r="AO339" s="102">
        <f t="shared" si="199"/>
        <v>10.410166141410246</v>
      </c>
      <c r="AP339" s="102">
        <f t="shared" si="199"/>
        <v>10.409884303047754</v>
      </c>
      <c r="AQ339" s="102">
        <f t="shared" si="199"/>
        <v>10.408697354427959</v>
      </c>
      <c r="AR339" s="102">
        <f t="shared" si="199"/>
        <v>10.403721632936715</v>
      </c>
      <c r="AS339" s="102">
        <f t="shared" si="199"/>
        <v>10.383250794126145</v>
      </c>
      <c r="AT339" s="102">
        <f t="shared" si="199"/>
        <v>10.304585693442055</v>
      </c>
      <c r="AU339" s="102">
        <f t="shared" si="190"/>
        <v>10.05252342929486</v>
      </c>
    </row>
    <row r="340" spans="1:47" ht="12.95" customHeight="1">
      <c r="A340" s="59" t="s">
        <v>1091</v>
      </c>
      <c r="B340" s="59" t="s">
        <v>127</v>
      </c>
      <c r="C340" s="34">
        <v>49953.410100000001</v>
      </c>
      <c r="D340" s="34" t="s">
        <v>149</v>
      </c>
      <c r="E340" s="32">
        <f t="shared" si="170"/>
        <v>13053.94452182888</v>
      </c>
      <c r="F340" s="1">
        <f t="shared" si="198"/>
        <v>13054</v>
      </c>
      <c r="G340" s="1">
        <f t="shared" si="171"/>
        <v>-3.8593999997829087E-2</v>
      </c>
      <c r="J340" s="1">
        <f>G340</f>
        <v>-3.8593999997829087E-2</v>
      </c>
      <c r="N340" s="2"/>
      <c r="O340" s="2"/>
      <c r="P340" s="2"/>
      <c r="Q340" s="5">
        <f t="shared" si="191"/>
        <v>34934.910100000001</v>
      </c>
      <c r="R340" s="1">
        <f t="shared" si="201"/>
        <v>0</v>
      </c>
      <c r="S340" s="100">
        <f>S$16</f>
        <v>1</v>
      </c>
      <c r="T340" s="1">
        <f t="shared" si="174"/>
        <v>0</v>
      </c>
      <c r="U340" s="5"/>
      <c r="X340" s="1">
        <f>AB340</f>
        <v>-1.5295541549428714E-2</v>
      </c>
      <c r="Z340" s="7">
        <f t="shared" si="176"/>
        <v>13054</v>
      </c>
      <c r="AA340" s="102">
        <f t="shared" si="177"/>
        <v>-3.632773161733005E-2</v>
      </c>
      <c r="AB340" s="102">
        <f t="shared" si="178"/>
        <v>-1.5295541549428714E-2</v>
      </c>
      <c r="AC340" s="102">
        <f t="shared" si="179"/>
        <v>-3.8593999997829087E-2</v>
      </c>
      <c r="AD340" s="102">
        <f t="shared" si="180"/>
        <v>-2.2662683804990369E-3</v>
      </c>
      <c r="AE340" s="102">
        <f t="shared" si="181"/>
        <v>5.1359723724497277E-6</v>
      </c>
      <c r="AF340" s="7">
        <f t="shared" si="182"/>
        <v>-3.8593999997829087E-2</v>
      </c>
      <c r="AG340" s="103"/>
      <c r="AH340" s="7">
        <f t="shared" si="183"/>
        <v>-2.3298458448400373E-2</v>
      </c>
      <c r="AI340" s="7">
        <f t="shared" si="184"/>
        <v>1.0693703109470554</v>
      </c>
      <c r="AJ340" s="7">
        <f t="shared" si="185"/>
        <v>-0.99412726184564704</v>
      </c>
      <c r="AK340" s="7">
        <f t="shared" si="186"/>
        <v>0.42352899649918985</v>
      </c>
      <c r="AL340" s="7">
        <f t="shared" si="187"/>
        <v>-1.7331459282614028</v>
      </c>
      <c r="AM340" s="7">
        <f t="shared" si="188"/>
        <v>-1.1771161688931273</v>
      </c>
      <c r="AN340" s="102">
        <f t="shared" si="199"/>
        <v>10.410232989304916</v>
      </c>
      <c r="AO340" s="102">
        <f t="shared" si="199"/>
        <v>10.410166141410246</v>
      </c>
      <c r="AP340" s="102">
        <f t="shared" si="199"/>
        <v>10.409884303047754</v>
      </c>
      <c r="AQ340" s="102">
        <f t="shared" si="199"/>
        <v>10.408697354427959</v>
      </c>
      <c r="AR340" s="102">
        <f t="shared" si="199"/>
        <v>10.403721632936715</v>
      </c>
      <c r="AS340" s="102">
        <f t="shared" si="199"/>
        <v>10.383250794126145</v>
      </c>
      <c r="AT340" s="102">
        <f t="shared" si="199"/>
        <v>10.304585693442055</v>
      </c>
      <c r="AU340" s="102">
        <f t="shared" si="190"/>
        <v>10.05252342929486</v>
      </c>
    </row>
    <row r="341" spans="1:47" ht="12.95" customHeight="1">
      <c r="A341" s="59" t="s">
        <v>1091</v>
      </c>
      <c r="B341" s="59" t="s">
        <v>127</v>
      </c>
      <c r="C341" s="34">
        <v>49953.412900000003</v>
      </c>
      <c r="D341" s="34" t="s">
        <v>149</v>
      </c>
      <c r="E341" s="32">
        <f t="shared" ref="E341:E404" si="202">(C341-C$7)/C$8</f>
        <v>13053.948546777816</v>
      </c>
      <c r="F341" s="1">
        <f t="shared" si="198"/>
        <v>13054</v>
      </c>
      <c r="G341" s="1">
        <f t="shared" ref="G341:G383" si="203">C341-(C$7+C$8*F341)</f>
        <v>-3.579399999580346E-2</v>
      </c>
      <c r="J341" s="1">
        <f>G341</f>
        <v>-3.579399999580346E-2</v>
      </c>
      <c r="N341" s="2"/>
      <c r="O341" s="2"/>
      <c r="P341" s="2"/>
      <c r="Q341" s="5">
        <f t="shared" si="191"/>
        <v>34934.912900000003</v>
      </c>
      <c r="R341" s="1">
        <f t="shared" si="201"/>
        <v>0</v>
      </c>
      <c r="S341" s="100">
        <f>S$16</f>
        <v>1</v>
      </c>
      <c r="T341" s="1">
        <f t="shared" ref="T341:T383" si="204">+R341*S341</f>
        <v>0</v>
      </c>
      <c r="U341" s="5"/>
      <c r="X341" s="1">
        <f>AB341</f>
        <v>-1.2495541547403087E-2</v>
      </c>
      <c r="Z341" s="7">
        <f t="shared" ref="Z341:Z404" si="205">F341</f>
        <v>13054</v>
      </c>
      <c r="AA341" s="102">
        <f t="shared" ref="AA341:AA404" si="206">AB$3+AB$4*Z341+AB$5*Z341^2+AH341</f>
        <v>-3.632773161733005E-2</v>
      </c>
      <c r="AB341" s="102">
        <f t="shared" ref="AB341:AB383" si="207">IF(S341&lt;&gt;0,G341-AH341, -9999)</f>
        <v>-1.2495541547403087E-2</v>
      </c>
      <c r="AC341" s="102">
        <f t="shared" ref="AC341:AC383" si="208">+G341-P341</f>
        <v>-3.579399999580346E-2</v>
      </c>
      <c r="AD341" s="102">
        <f t="shared" ref="AD341:AD383" si="209">IF(S341&lt;&gt;0,G341-AA341, -9999)</f>
        <v>5.3373162152658971E-4</v>
      </c>
      <c r="AE341" s="102">
        <f t="shared" ref="AE341:AE383" si="210">+(G341-AA341)^2*S341</f>
        <v>2.8486944381740281E-7</v>
      </c>
      <c r="AF341" s="7">
        <f t="shared" ref="AF341:AF383" si="211">IF(S341&lt;&gt;0,G341-P341, -9999)</f>
        <v>-3.579399999580346E-2</v>
      </c>
      <c r="AG341" s="103"/>
      <c r="AH341" s="7">
        <f t="shared" ref="AH341:AH404" si="212">$AB$6*($AB$11/AI341*AJ341+$AB$12)</f>
        <v>-2.3298458448400373E-2</v>
      </c>
      <c r="AI341" s="7">
        <f t="shared" ref="AI341:AI404" si="213">1+$AB$7*COS(AL341)</f>
        <v>1.0693703109470554</v>
      </c>
      <c r="AJ341" s="7">
        <f t="shared" ref="AJ341:AJ404" si="214">SIN(AL341+RADIANS($AB$9))</f>
        <v>-0.99412726184564704</v>
      </c>
      <c r="AK341" s="7">
        <f t="shared" ref="AK341:AK404" si="215">$AB$7*SIN(AL341)</f>
        <v>0.42352899649918985</v>
      </c>
      <c r="AL341" s="7">
        <f t="shared" ref="AL341:AL404" si="216">2*ATAN(AM341)</f>
        <v>-1.7331459282614028</v>
      </c>
      <c r="AM341" s="7">
        <f t="shared" ref="AM341:AM404" si="217">SQRT((1+$AB$7)/(1-$AB$7))*TAN(AN341/2)</f>
        <v>-1.1771161688931273</v>
      </c>
      <c r="AN341" s="102">
        <f t="shared" ref="AN341:AT356" si="218">$AU341+$AB$7*SIN(AO341)</f>
        <v>10.410232989304916</v>
      </c>
      <c r="AO341" s="102">
        <f t="shared" si="218"/>
        <v>10.410166141410246</v>
      </c>
      <c r="AP341" s="102">
        <f t="shared" si="218"/>
        <v>10.409884303047754</v>
      </c>
      <c r="AQ341" s="102">
        <f t="shared" si="218"/>
        <v>10.408697354427959</v>
      </c>
      <c r="AR341" s="102">
        <f t="shared" si="218"/>
        <v>10.403721632936715</v>
      </c>
      <c r="AS341" s="102">
        <f t="shared" si="218"/>
        <v>10.383250794126145</v>
      </c>
      <c r="AT341" s="102">
        <f t="shared" si="218"/>
        <v>10.304585693442055</v>
      </c>
      <c r="AU341" s="102">
        <f t="shared" ref="AU341:AU404" si="219">RADIANS($AB$9)+$AB$18*(F341-AB$15)</f>
        <v>10.05252342929486</v>
      </c>
    </row>
    <row r="342" spans="1:47" ht="12.95" customHeight="1">
      <c r="A342" s="59" t="s">
        <v>1091</v>
      </c>
      <c r="B342" s="59" t="s">
        <v>127</v>
      </c>
      <c r="C342" s="34">
        <v>49953.422599999998</v>
      </c>
      <c r="D342" s="34" t="s">
        <v>149</v>
      </c>
      <c r="E342" s="32">
        <f t="shared" si="202"/>
        <v>13053.962490350899</v>
      </c>
      <c r="F342" s="1">
        <f t="shared" si="198"/>
        <v>13054</v>
      </c>
      <c r="G342" s="1">
        <f t="shared" si="203"/>
        <v>-2.609400000073947E-2</v>
      </c>
      <c r="J342" s="1">
        <f>G342</f>
        <v>-2.609400000073947E-2</v>
      </c>
      <c r="N342" s="2"/>
      <c r="O342" s="2"/>
      <c r="P342" s="2"/>
      <c r="Q342" s="5">
        <f t="shared" si="191"/>
        <v>34934.922599999998</v>
      </c>
      <c r="R342" s="1">
        <f t="shared" si="201"/>
        <v>0</v>
      </c>
      <c r="S342" s="100">
        <f>S$16</f>
        <v>1</v>
      </c>
      <c r="T342" s="1">
        <f t="shared" si="204"/>
        <v>0</v>
      </c>
      <c r="U342" s="5"/>
      <c r="X342" s="1">
        <f>AB342</f>
        <v>-2.7955415523390967E-3</v>
      </c>
      <c r="Z342" s="7">
        <f t="shared" si="205"/>
        <v>13054</v>
      </c>
      <c r="AA342" s="102">
        <f t="shared" si="206"/>
        <v>-3.632773161733005E-2</v>
      </c>
      <c r="AB342" s="102">
        <f t="shared" si="207"/>
        <v>-2.7955415523390967E-3</v>
      </c>
      <c r="AC342" s="102">
        <f t="shared" si="208"/>
        <v>-2.609400000073947E-2</v>
      </c>
      <c r="AD342" s="102">
        <f t="shared" si="209"/>
        <v>1.023373161659058E-2</v>
      </c>
      <c r="AE342" s="102">
        <f t="shared" si="210"/>
        <v>1.0472926280040564E-4</v>
      </c>
      <c r="AF342" s="7">
        <f t="shared" si="211"/>
        <v>-2.609400000073947E-2</v>
      </c>
      <c r="AG342" s="103"/>
      <c r="AH342" s="7">
        <f t="shared" si="212"/>
        <v>-2.3298458448400373E-2</v>
      </c>
      <c r="AI342" s="7">
        <f t="shared" si="213"/>
        <v>1.0693703109470554</v>
      </c>
      <c r="AJ342" s="7">
        <f t="shared" si="214"/>
        <v>-0.99412726184564704</v>
      </c>
      <c r="AK342" s="7">
        <f t="shared" si="215"/>
        <v>0.42352899649918985</v>
      </c>
      <c r="AL342" s="7">
        <f t="shared" si="216"/>
        <v>-1.7331459282614028</v>
      </c>
      <c r="AM342" s="7">
        <f t="shared" si="217"/>
        <v>-1.1771161688931273</v>
      </c>
      <c r="AN342" s="102">
        <f t="shared" si="218"/>
        <v>10.410232989304916</v>
      </c>
      <c r="AO342" s="102">
        <f t="shared" si="218"/>
        <v>10.410166141410246</v>
      </c>
      <c r="AP342" s="102">
        <f t="shared" si="218"/>
        <v>10.409884303047754</v>
      </c>
      <c r="AQ342" s="102">
        <f t="shared" si="218"/>
        <v>10.408697354427959</v>
      </c>
      <c r="AR342" s="102">
        <f t="shared" si="218"/>
        <v>10.403721632936715</v>
      </c>
      <c r="AS342" s="102">
        <f t="shared" si="218"/>
        <v>10.383250794126145</v>
      </c>
      <c r="AT342" s="102">
        <f t="shared" si="218"/>
        <v>10.304585693442055</v>
      </c>
      <c r="AU342" s="102">
        <f t="shared" si="219"/>
        <v>10.05252342929486</v>
      </c>
    </row>
    <row r="343" spans="1:47" ht="12.95" customHeight="1">
      <c r="A343" s="20" t="s">
        <v>130</v>
      </c>
      <c r="C343" s="32">
        <v>49954.794999999998</v>
      </c>
      <c r="D343" s="32"/>
      <c r="E343" s="1">
        <f t="shared" si="202"/>
        <v>13055.935290321</v>
      </c>
      <c r="F343" s="1">
        <f t="shared" si="198"/>
        <v>13056</v>
      </c>
      <c r="G343" s="1">
        <f t="shared" si="203"/>
        <v>-4.5016000003670342E-2</v>
      </c>
      <c r="I343" s="1">
        <f>G343</f>
        <v>-4.5016000003670342E-2</v>
      </c>
      <c r="N343" s="2"/>
      <c r="O343" s="2"/>
      <c r="P343" s="2"/>
      <c r="Q343" s="5">
        <f t="shared" si="191"/>
        <v>34936.294999999998</v>
      </c>
      <c r="R343" s="1">
        <f>+(P343-G343)^2</f>
        <v>2.0264402563304482E-3</v>
      </c>
      <c r="S343" s="100">
        <f>S$15</f>
        <v>0.1</v>
      </c>
      <c r="T343" s="1">
        <f t="shared" si="204"/>
        <v>2.0264402563304482E-4</v>
      </c>
      <c r="U343" s="5"/>
      <c r="W343" s="1">
        <f>AB343</f>
        <v>-2.1715355661574967E-2</v>
      </c>
      <c r="Z343" s="7">
        <f t="shared" si="205"/>
        <v>13056</v>
      </c>
      <c r="AA343" s="102">
        <f t="shared" si="206"/>
        <v>-3.632700112701847E-2</v>
      </c>
      <c r="AB343" s="102">
        <f t="shared" si="207"/>
        <v>-2.1715355661574967E-2</v>
      </c>
      <c r="AC343" s="102">
        <f t="shared" si="208"/>
        <v>-4.5016000003670342E-2</v>
      </c>
      <c r="AD343" s="102">
        <f t="shared" si="209"/>
        <v>-8.6889988766518725E-3</v>
      </c>
      <c r="AE343" s="102">
        <f t="shared" si="210"/>
        <v>7.5498701478457503E-6</v>
      </c>
      <c r="AF343" s="7">
        <f t="shared" si="211"/>
        <v>-4.5016000003670342E-2</v>
      </c>
      <c r="AG343" s="103"/>
      <c r="AH343" s="7">
        <f t="shared" si="212"/>
        <v>-2.3300644342095375E-2</v>
      </c>
      <c r="AI343" s="7">
        <f t="shared" si="213"/>
        <v>1.0692109319010135</v>
      </c>
      <c r="AJ343" s="7">
        <f t="shared" si="214"/>
        <v>-0.99408646924057753</v>
      </c>
      <c r="AK343" s="7">
        <f t="shared" si="215"/>
        <v>0.42355507058928621</v>
      </c>
      <c r="AL343" s="7">
        <f t="shared" si="216"/>
        <v>-1.7327696278436437</v>
      </c>
      <c r="AM343" s="7">
        <f t="shared" si="217"/>
        <v>-1.1766674166710867</v>
      </c>
      <c r="AN343" s="102">
        <f t="shared" si="218"/>
        <v>10.410550847715989</v>
      </c>
      <c r="AO343" s="102">
        <f t="shared" si="218"/>
        <v>10.410484152546834</v>
      </c>
      <c r="AP343" s="102">
        <f t="shared" si="218"/>
        <v>10.410202823055476</v>
      </c>
      <c r="AQ343" s="102">
        <f t="shared" si="218"/>
        <v>10.409017447594085</v>
      </c>
      <c r="AR343" s="102">
        <f t="shared" si="218"/>
        <v>10.404045924972237</v>
      </c>
      <c r="AS343" s="102">
        <f t="shared" si="218"/>
        <v>10.383582591706368</v>
      </c>
      <c r="AT343" s="102">
        <f t="shared" si="218"/>
        <v>10.304912371806219</v>
      </c>
      <c r="AU343" s="102">
        <f t="shared" si="219"/>
        <v>10.052765894282194</v>
      </c>
    </row>
    <row r="344" spans="1:47" ht="12.95" customHeight="1">
      <c r="A344" s="20" t="s">
        <v>130</v>
      </c>
      <c r="C344" s="32">
        <v>49989.582999999999</v>
      </c>
      <c r="D344" s="32"/>
      <c r="E344" s="1">
        <f t="shared" si="202"/>
        <v>13105.942405855723</v>
      </c>
      <c r="F344" s="1">
        <f t="shared" si="198"/>
        <v>13106</v>
      </c>
      <c r="G344" s="1">
        <f t="shared" si="203"/>
        <v>-4.0066000001388602E-2</v>
      </c>
      <c r="I344" s="1">
        <f>G344</f>
        <v>-4.0066000001388602E-2</v>
      </c>
      <c r="N344" s="2"/>
      <c r="O344" s="2"/>
      <c r="P344" s="2"/>
      <c r="Q344" s="5">
        <f t="shared" ref="Q344:Q407" si="220">C344-15018.5</f>
        <v>34971.082999999999</v>
      </c>
      <c r="R344" s="1">
        <f>+(P344-G344)^2</f>
        <v>1.6052843561112716E-3</v>
      </c>
      <c r="S344" s="100">
        <f>S$15</f>
        <v>0.1</v>
      </c>
      <c r="T344" s="1">
        <f t="shared" si="204"/>
        <v>1.6052843561112717E-4</v>
      </c>
      <c r="U344" s="5"/>
      <c r="W344" s="1">
        <f>AB344</f>
        <v>-1.6711577016670896E-2</v>
      </c>
      <c r="Z344" s="7">
        <f t="shared" si="205"/>
        <v>13106</v>
      </c>
      <c r="AA344" s="102">
        <f t="shared" si="206"/>
        <v>-3.6307789381095953E-2</v>
      </c>
      <c r="AB344" s="102">
        <f t="shared" si="207"/>
        <v>-1.6711577016670896E-2</v>
      </c>
      <c r="AC344" s="102">
        <f t="shared" si="208"/>
        <v>-4.0066000001388602E-2</v>
      </c>
      <c r="AD344" s="102">
        <f t="shared" si="209"/>
        <v>-3.7582106202926485E-3</v>
      </c>
      <c r="AE344" s="102">
        <f t="shared" si="210"/>
        <v>1.4124147066480454E-6</v>
      </c>
      <c r="AF344" s="7">
        <f t="shared" si="211"/>
        <v>-4.0066000001388602E-2</v>
      </c>
      <c r="AG344" s="103"/>
      <c r="AH344" s="7">
        <f t="shared" si="212"/>
        <v>-2.3354422984717706E-2</v>
      </c>
      <c r="AI344" s="7">
        <f t="shared" si="213"/>
        <v>1.0652387624993505</v>
      </c>
      <c r="AJ344" s="7">
        <f t="shared" si="214"/>
        <v>-0.99302521127208554</v>
      </c>
      <c r="AK344" s="7">
        <f t="shared" si="215"/>
        <v>0.4241850478082122</v>
      </c>
      <c r="AL344" s="7">
        <f t="shared" si="216"/>
        <v>-1.7233985004275629</v>
      </c>
      <c r="AM344" s="7">
        <f t="shared" si="217"/>
        <v>-1.1655556552057238</v>
      </c>
      <c r="AN344" s="102">
        <f t="shared" si="218"/>
        <v>10.418481903068786</v>
      </c>
      <c r="AO344" s="102">
        <f t="shared" si="218"/>
        <v>10.418418948185032</v>
      </c>
      <c r="AP344" s="102">
        <f t="shared" si="218"/>
        <v>10.418150166365884</v>
      </c>
      <c r="AQ344" s="102">
        <f t="shared" si="218"/>
        <v>10.417003864649132</v>
      </c>
      <c r="AR344" s="102">
        <f t="shared" si="218"/>
        <v>10.412137513924801</v>
      </c>
      <c r="AS344" s="102">
        <f t="shared" si="218"/>
        <v>10.391864724996088</v>
      </c>
      <c r="AT344" s="102">
        <f t="shared" si="218"/>
        <v>10.313074500413574</v>
      </c>
      <c r="AU344" s="102">
        <f t="shared" si="219"/>
        <v>10.058827518965549</v>
      </c>
    </row>
    <row r="345" spans="1:47" ht="12.95" customHeight="1">
      <c r="A345" s="20" t="s">
        <v>120</v>
      </c>
      <c r="C345" s="32">
        <v>50006.283000000003</v>
      </c>
      <c r="D345" s="32">
        <v>4.0000000000000001E-3</v>
      </c>
      <c r="E345" s="1">
        <f t="shared" si="202"/>
        <v>13129.948351280296</v>
      </c>
      <c r="F345" s="1">
        <f t="shared" si="198"/>
        <v>13130</v>
      </c>
      <c r="G345" s="1">
        <f t="shared" si="203"/>
        <v>-3.5929999998188578E-2</v>
      </c>
      <c r="I345" s="1">
        <f>G345</f>
        <v>-3.5929999998188578E-2</v>
      </c>
      <c r="N345" s="2"/>
      <c r="O345" s="2"/>
      <c r="P345" s="2"/>
      <c r="Q345" s="5">
        <f t="shared" si="220"/>
        <v>34987.783000000003</v>
      </c>
      <c r="R345" s="1">
        <f>+(P345-G345)^2</f>
        <v>1.2909648998698311E-3</v>
      </c>
      <c r="S345" s="100">
        <f>S$15</f>
        <v>0.1</v>
      </c>
      <c r="T345" s="1">
        <f t="shared" si="204"/>
        <v>1.2909648998698313E-4</v>
      </c>
      <c r="U345" s="5"/>
      <c r="W345" s="1">
        <f>AB345</f>
        <v>-1.2550354088662504E-2</v>
      </c>
      <c r="Z345" s="7">
        <f t="shared" si="205"/>
        <v>13130</v>
      </c>
      <c r="AA345" s="102">
        <f t="shared" si="206"/>
        <v>-3.6297921734724486E-2</v>
      </c>
      <c r="AB345" s="102">
        <f t="shared" si="207"/>
        <v>-1.2550354088662504E-2</v>
      </c>
      <c r="AC345" s="102">
        <f t="shared" si="208"/>
        <v>-3.5929999998188578E-2</v>
      </c>
      <c r="AD345" s="102">
        <f t="shared" si="209"/>
        <v>3.6792173653590887E-4</v>
      </c>
      <c r="AE345" s="102">
        <f t="shared" si="210"/>
        <v>1.3536640421559876E-8</v>
      </c>
      <c r="AF345" s="7">
        <f t="shared" si="211"/>
        <v>-3.5929999998188578E-2</v>
      </c>
      <c r="AG345" s="103"/>
      <c r="AH345" s="7">
        <f t="shared" si="212"/>
        <v>-2.3379645909526073E-2</v>
      </c>
      <c r="AI345" s="7">
        <f t="shared" si="213"/>
        <v>1.06334056198777</v>
      </c>
      <c r="AJ345" s="7">
        <f t="shared" si="214"/>
        <v>-0.99248785210819956</v>
      </c>
      <c r="AK345" s="7">
        <f t="shared" si="215"/>
        <v>0.42447264237354021</v>
      </c>
      <c r="AL345" s="7">
        <f t="shared" si="216"/>
        <v>-1.7189250893736883</v>
      </c>
      <c r="AM345" s="7">
        <f t="shared" si="217"/>
        <v>-1.1602940487777662</v>
      </c>
      <c r="AN345" s="102">
        <f t="shared" si="218"/>
        <v>10.422278319103739</v>
      </c>
      <c r="AO345" s="102">
        <f t="shared" si="218"/>
        <v>10.422217106714543</v>
      </c>
      <c r="AP345" s="102">
        <f t="shared" si="218"/>
        <v>10.421954228263724</v>
      </c>
      <c r="AQ345" s="102">
        <f t="shared" si="218"/>
        <v>10.42082650248012</v>
      </c>
      <c r="AR345" s="102">
        <f t="shared" si="218"/>
        <v>10.416010753915074</v>
      </c>
      <c r="AS345" s="102">
        <f t="shared" si="218"/>
        <v>10.395831384617146</v>
      </c>
      <c r="AT345" s="102">
        <f t="shared" si="218"/>
        <v>10.316989008661194</v>
      </c>
      <c r="AU345" s="102">
        <f t="shared" si="219"/>
        <v>10.061737098813559</v>
      </c>
    </row>
    <row r="346" spans="1:47" ht="12.95" customHeight="1">
      <c r="A346" s="59" t="s">
        <v>1066</v>
      </c>
      <c r="B346" s="59" t="s">
        <v>127</v>
      </c>
      <c r="C346" s="34">
        <v>50062.58</v>
      </c>
      <c r="D346" s="34" t="s">
        <v>149</v>
      </c>
      <c r="E346" s="32">
        <f t="shared" si="202"/>
        <v>13210.874262032803</v>
      </c>
      <c r="F346" s="1">
        <f t="shared" si="198"/>
        <v>13211</v>
      </c>
      <c r="G346" s="1">
        <f t="shared" si="203"/>
        <v>-8.7470999998913612E-2</v>
      </c>
      <c r="H346" s="1">
        <f>G346</f>
        <v>-8.7470999998913612E-2</v>
      </c>
      <c r="N346" s="2"/>
      <c r="O346" s="2"/>
      <c r="P346" s="2"/>
      <c r="Q346" s="5">
        <f t="shared" si="220"/>
        <v>35044.080000000002</v>
      </c>
      <c r="R346" s="1">
        <f>+(P346-I346)^2</f>
        <v>0</v>
      </c>
      <c r="S346" s="100">
        <f>S$14</f>
        <v>0.2</v>
      </c>
      <c r="T346" s="1">
        <f t="shared" si="204"/>
        <v>0</v>
      </c>
      <c r="U346" s="5"/>
      <c r="V346" s="1">
        <f>AB346</f>
        <v>-6.4009031058487292E-2</v>
      </c>
      <c r="Z346" s="7">
        <f t="shared" si="205"/>
        <v>13211</v>
      </c>
      <c r="AA346" s="102">
        <f t="shared" si="206"/>
        <v>-3.6261549816671471E-2</v>
      </c>
      <c r="AB346" s="102">
        <f t="shared" si="207"/>
        <v>-6.4009031058487292E-2</v>
      </c>
      <c r="AC346" s="102">
        <f t="shared" si="208"/>
        <v>-8.7470999998913612E-2</v>
      </c>
      <c r="AD346" s="102">
        <f t="shared" si="209"/>
        <v>-5.1209450182242142E-2</v>
      </c>
      <c r="AE346" s="102">
        <f t="shared" si="210"/>
        <v>5.2448155759350797E-4</v>
      </c>
      <c r="AF346" s="7">
        <f t="shared" si="211"/>
        <v>-8.7470999998913612E-2</v>
      </c>
      <c r="AG346" s="103"/>
      <c r="AH346" s="7">
        <f t="shared" si="212"/>
        <v>-2.3461968940426327E-2</v>
      </c>
      <c r="AI346" s="7">
        <f t="shared" si="213"/>
        <v>1.0569748691954157</v>
      </c>
      <c r="AJ346" s="7">
        <f t="shared" si="214"/>
        <v>-0.99054379180617669</v>
      </c>
      <c r="AK346" s="7">
        <f t="shared" si="215"/>
        <v>0.42537385344737305</v>
      </c>
      <c r="AL346" s="7">
        <f t="shared" si="216"/>
        <v>-1.7039445634170951</v>
      </c>
      <c r="AM346" s="7">
        <f t="shared" si="217"/>
        <v>-1.1428708748380636</v>
      </c>
      <c r="AN346" s="102">
        <f t="shared" si="218"/>
        <v>10.435041302136016</v>
      </c>
      <c r="AO346" s="102">
        <f t="shared" si="218"/>
        <v>10.434985721220551</v>
      </c>
      <c r="AP346" s="102">
        <f t="shared" si="218"/>
        <v>10.434742189608677</v>
      </c>
      <c r="AQ346" s="102">
        <f t="shared" si="218"/>
        <v>10.433676250216163</v>
      </c>
      <c r="AR346" s="102">
        <f t="shared" si="218"/>
        <v>10.429031692069062</v>
      </c>
      <c r="AS346" s="102">
        <f t="shared" si="218"/>
        <v>10.409176730847832</v>
      </c>
      <c r="AT346" s="102">
        <f t="shared" si="218"/>
        <v>10.330184471096878</v>
      </c>
      <c r="AU346" s="102">
        <f t="shared" si="219"/>
        <v>10.071556930800593</v>
      </c>
    </row>
    <row r="347" spans="1:47" ht="12.95" customHeight="1">
      <c r="A347" s="20" t="s">
        <v>130</v>
      </c>
      <c r="C347" s="32">
        <v>50110.631000000001</v>
      </c>
      <c r="D347" s="32"/>
      <c r="E347" s="1">
        <f t="shared" si="202"/>
        <v>13279.946698176267</v>
      </c>
      <c r="F347" s="1">
        <f t="shared" si="198"/>
        <v>13280</v>
      </c>
      <c r="G347" s="1">
        <f t="shared" si="203"/>
        <v>-3.7080000001878943E-2</v>
      </c>
      <c r="I347" s="1">
        <f t="shared" ref="I347:I366" si="221">G347</f>
        <v>-3.7080000001878943E-2</v>
      </c>
      <c r="N347" s="2"/>
      <c r="O347" s="2"/>
      <c r="P347" s="2"/>
      <c r="Q347" s="5">
        <f t="shared" si="220"/>
        <v>35092.131000000001</v>
      </c>
      <c r="R347" s="1">
        <f t="shared" ref="R347:R366" si="222">+(P347-G347)^2</f>
        <v>1.3749264001393425E-3</v>
      </c>
      <c r="S347" s="100">
        <f t="shared" ref="S347:S366" si="223">S$15</f>
        <v>0.1</v>
      </c>
      <c r="T347" s="1">
        <f t="shared" si="204"/>
        <v>1.3749264001393426E-4</v>
      </c>
      <c r="U347" s="5"/>
      <c r="W347" s="1">
        <f t="shared" ref="W347:W366" si="224">AB347</f>
        <v>-1.3551282600516204E-2</v>
      </c>
      <c r="Z347" s="7">
        <f t="shared" si="205"/>
        <v>13280</v>
      </c>
      <c r="AA347" s="102">
        <f t="shared" si="206"/>
        <v>-3.6226866165637639E-2</v>
      </c>
      <c r="AB347" s="102">
        <f t="shared" si="207"/>
        <v>-1.3551282600516204E-2</v>
      </c>
      <c r="AC347" s="102">
        <f t="shared" si="208"/>
        <v>-3.7080000001878943E-2</v>
      </c>
      <c r="AD347" s="102">
        <f t="shared" si="209"/>
        <v>-8.5313383624130434E-4</v>
      </c>
      <c r="AE347" s="102">
        <f t="shared" si="210"/>
        <v>7.2783734253980473E-8</v>
      </c>
      <c r="AF347" s="7">
        <f t="shared" si="211"/>
        <v>-3.7080000001878943E-2</v>
      </c>
      <c r="AG347" s="103"/>
      <c r="AH347" s="7">
        <f t="shared" si="212"/>
        <v>-2.3528717401362739E-2</v>
      </c>
      <c r="AI347" s="7">
        <f t="shared" si="213"/>
        <v>1.0516021951245509</v>
      </c>
      <c r="AJ347" s="7">
        <f t="shared" si="214"/>
        <v>-0.98873351279621902</v>
      </c>
      <c r="AK347" s="7">
        <f t="shared" si="215"/>
        <v>0.42605899166057948</v>
      </c>
      <c r="AL347" s="7">
        <f t="shared" si="216"/>
        <v>-1.6913244189310026</v>
      </c>
      <c r="AM347" s="7">
        <f t="shared" si="217"/>
        <v>-1.1284228789021364</v>
      </c>
      <c r="AN347" s="102">
        <f t="shared" si="218"/>
        <v>10.445853158126694</v>
      </c>
      <c r="AO347" s="102">
        <f t="shared" si="218"/>
        <v>10.445802076345792</v>
      </c>
      <c r="AP347" s="102">
        <f t="shared" si="218"/>
        <v>10.445574318715426</v>
      </c>
      <c r="AQ347" s="102">
        <f t="shared" si="218"/>
        <v>10.444559846668172</v>
      </c>
      <c r="AR347" s="102">
        <f t="shared" si="218"/>
        <v>10.440061392844408</v>
      </c>
      <c r="AS347" s="102">
        <f t="shared" si="218"/>
        <v>10.420493511473412</v>
      </c>
      <c r="AT347" s="102">
        <f t="shared" si="218"/>
        <v>10.341405392125608</v>
      </c>
      <c r="AU347" s="102">
        <f t="shared" si="219"/>
        <v>10.079921972863621</v>
      </c>
    </row>
    <row r="348" spans="1:47" ht="12.95" customHeight="1">
      <c r="A348" s="20" t="s">
        <v>130</v>
      </c>
      <c r="C348" s="32">
        <v>50290.805</v>
      </c>
      <c r="D348" s="32"/>
      <c r="E348" s="1">
        <f t="shared" si="202"/>
        <v>13538.943537153871</v>
      </c>
      <c r="F348" s="1">
        <f t="shared" si="198"/>
        <v>13539</v>
      </c>
      <c r="G348" s="1">
        <f t="shared" si="203"/>
        <v>-3.9278999996895436E-2</v>
      </c>
      <c r="I348" s="1">
        <f t="shared" si="221"/>
        <v>-3.9278999996895436E-2</v>
      </c>
      <c r="N348" s="2"/>
      <c r="O348" s="2"/>
      <c r="P348" s="2"/>
      <c r="Q348" s="5">
        <f t="shared" si="220"/>
        <v>35272.305</v>
      </c>
      <c r="R348" s="1">
        <f t="shared" si="222"/>
        <v>1.5428398407561117E-3</v>
      </c>
      <c r="S348" s="100">
        <f t="shared" si="223"/>
        <v>0.1</v>
      </c>
      <c r="T348" s="1">
        <f t="shared" si="204"/>
        <v>1.5428398407561119E-4</v>
      </c>
      <c r="U348" s="5"/>
      <c r="W348" s="1">
        <f t="shared" si="224"/>
        <v>-1.5526810042018231E-2</v>
      </c>
      <c r="Z348" s="7">
        <f t="shared" si="205"/>
        <v>13539</v>
      </c>
      <c r="AA348" s="102">
        <f t="shared" si="206"/>
        <v>-3.6066961124499024E-2</v>
      </c>
      <c r="AB348" s="102">
        <f t="shared" si="207"/>
        <v>-1.5526810042018231E-2</v>
      </c>
      <c r="AC348" s="102">
        <f t="shared" si="208"/>
        <v>-3.9278999996895436E-2</v>
      </c>
      <c r="AD348" s="102">
        <f t="shared" si="209"/>
        <v>-3.2120388723964124E-3</v>
      </c>
      <c r="AE348" s="102">
        <f t="shared" si="210"/>
        <v>1.0317193717785618E-6</v>
      </c>
      <c r="AF348" s="7">
        <f t="shared" si="211"/>
        <v>-3.9278999996895436E-2</v>
      </c>
      <c r="AG348" s="103"/>
      <c r="AH348" s="7">
        <f t="shared" si="212"/>
        <v>-2.3752189954877205E-2</v>
      </c>
      <c r="AI348" s="7">
        <f t="shared" si="213"/>
        <v>1.0318510826577203</v>
      </c>
      <c r="AJ348" s="7">
        <f t="shared" si="214"/>
        <v>-0.9807567246569272</v>
      </c>
      <c r="AK348" s="7">
        <f t="shared" si="215"/>
        <v>0.42798897117803514</v>
      </c>
      <c r="AL348" s="7">
        <f t="shared" si="216"/>
        <v>-1.6450797271336508</v>
      </c>
      <c r="AM348" s="7">
        <f t="shared" si="217"/>
        <v>-1.077185704612853</v>
      </c>
      <c r="AN348" s="102">
        <f t="shared" si="218"/>
        <v>10.485950242537768</v>
      </c>
      <c r="AO348" s="102">
        <f t="shared" si="218"/>
        <v>10.485913727153042</v>
      </c>
      <c r="AP348" s="102">
        <f t="shared" si="218"/>
        <v>10.485739360931708</v>
      </c>
      <c r="AQ348" s="102">
        <f t="shared" si="218"/>
        <v>10.484907485664467</v>
      </c>
      <c r="AR348" s="102">
        <f t="shared" si="218"/>
        <v>10.480955607597799</v>
      </c>
      <c r="AS348" s="102">
        <f t="shared" si="218"/>
        <v>10.462546240259702</v>
      </c>
      <c r="AT348" s="102">
        <f t="shared" si="218"/>
        <v>10.383359641415105</v>
      </c>
      <c r="AU348" s="102">
        <f t="shared" si="219"/>
        <v>10.111321188723396</v>
      </c>
    </row>
    <row r="349" spans="1:47" ht="12.95" customHeight="1">
      <c r="A349" s="20" t="s">
        <v>130</v>
      </c>
      <c r="C349" s="32">
        <v>50357.589</v>
      </c>
      <c r="D349" s="32"/>
      <c r="E349" s="1">
        <f t="shared" si="202"/>
        <v>13634.94431914395</v>
      </c>
      <c r="F349" s="1">
        <f t="shared" si="198"/>
        <v>13635</v>
      </c>
      <c r="G349" s="1">
        <f t="shared" si="203"/>
        <v>-3.8735000001906883E-2</v>
      </c>
      <c r="I349" s="1">
        <f t="shared" si="221"/>
        <v>-3.8735000001906883E-2</v>
      </c>
      <c r="N349" s="2"/>
      <c r="O349" s="2"/>
      <c r="P349" s="2"/>
      <c r="Q349" s="5">
        <f t="shared" si="220"/>
        <v>35339.089</v>
      </c>
      <c r="R349" s="1">
        <f t="shared" si="222"/>
        <v>1.5004002251477262E-3</v>
      </c>
      <c r="S349" s="100">
        <f t="shared" si="223"/>
        <v>0.1</v>
      </c>
      <c r="T349" s="1">
        <f t="shared" si="204"/>
        <v>1.5004002251477265E-4</v>
      </c>
      <c r="U349" s="5"/>
      <c r="W349" s="1">
        <f t="shared" si="224"/>
        <v>-1.491057025096746E-2</v>
      </c>
      <c r="Z349" s="7">
        <f t="shared" si="205"/>
        <v>13635</v>
      </c>
      <c r="AA349" s="102">
        <f t="shared" si="206"/>
        <v>-3.5996040623503693E-2</v>
      </c>
      <c r="AB349" s="102">
        <f t="shared" si="207"/>
        <v>-1.491057025096746E-2</v>
      </c>
      <c r="AC349" s="102">
        <f t="shared" si="208"/>
        <v>-3.8735000001906883E-2</v>
      </c>
      <c r="AD349" s="102">
        <f t="shared" si="209"/>
        <v>-2.7389593784031899E-3</v>
      </c>
      <c r="AE349" s="102">
        <f t="shared" si="210"/>
        <v>7.501898476542789E-7</v>
      </c>
      <c r="AF349" s="7">
        <f t="shared" si="211"/>
        <v>-3.8735000001906883E-2</v>
      </c>
      <c r="AG349" s="103"/>
      <c r="AH349" s="7">
        <f t="shared" si="212"/>
        <v>-2.3824429750939423E-2</v>
      </c>
      <c r="AI349" s="7">
        <f t="shared" si="213"/>
        <v>1.024698811750868</v>
      </c>
      <c r="AJ349" s="7">
        <f t="shared" si="214"/>
        <v>-0.97735934449412631</v>
      </c>
      <c r="AK349" s="7">
        <f t="shared" si="215"/>
        <v>0.42846122299993161</v>
      </c>
      <c r="AL349" s="7">
        <f t="shared" si="216"/>
        <v>-1.6283779861677368</v>
      </c>
      <c r="AM349" s="7">
        <f t="shared" si="217"/>
        <v>-1.0593055012078938</v>
      </c>
      <c r="AN349" s="102">
        <f t="shared" si="218"/>
        <v>10.500620871288913</v>
      </c>
      <c r="AO349" s="102">
        <f t="shared" si="218"/>
        <v>10.500588882729906</v>
      </c>
      <c r="AP349" s="102">
        <f t="shared" si="218"/>
        <v>10.500431995042275</v>
      </c>
      <c r="AQ349" s="102">
        <f t="shared" si="218"/>
        <v>10.499663199313988</v>
      </c>
      <c r="AR349" s="102">
        <f t="shared" si="218"/>
        <v>10.495911550950304</v>
      </c>
      <c r="AS349" s="102">
        <f t="shared" si="218"/>
        <v>10.477961004237695</v>
      </c>
      <c r="AT349" s="102">
        <f t="shared" si="218"/>
        <v>10.398842673104395</v>
      </c>
      <c r="AU349" s="102">
        <f t="shared" si="219"/>
        <v>10.122959508115436</v>
      </c>
    </row>
    <row r="350" spans="1:47" ht="12.95" customHeight="1">
      <c r="A350" s="20" t="s">
        <v>121</v>
      </c>
      <c r="C350" s="32">
        <v>50369.421999999999</v>
      </c>
      <c r="D350" s="32">
        <v>4.0000000000000001E-3</v>
      </c>
      <c r="E350" s="1">
        <f t="shared" si="202"/>
        <v>13651.954040833105</v>
      </c>
      <c r="F350" s="1">
        <f t="shared" si="198"/>
        <v>13652</v>
      </c>
      <c r="G350" s="1">
        <f t="shared" si="203"/>
        <v>-3.1972000004316214E-2</v>
      </c>
      <c r="I350" s="1">
        <f t="shared" si="221"/>
        <v>-3.1972000004316214E-2</v>
      </c>
      <c r="N350" s="2"/>
      <c r="O350" s="2"/>
      <c r="P350" s="2"/>
      <c r="Q350" s="5">
        <f t="shared" si="220"/>
        <v>35350.921999999999</v>
      </c>
      <c r="R350" s="1">
        <f t="shared" si="222"/>
        <v>1.0222087842759961E-3</v>
      </c>
      <c r="S350" s="100">
        <f t="shared" si="223"/>
        <v>0.1</v>
      </c>
      <c r="T350" s="1">
        <f t="shared" si="204"/>
        <v>1.0222087842759962E-4</v>
      </c>
      <c r="U350" s="5"/>
      <c r="W350" s="1">
        <f t="shared" si="224"/>
        <v>-8.1353615587760816E-3</v>
      </c>
      <c r="Z350" s="7">
        <f t="shared" si="205"/>
        <v>13652</v>
      </c>
      <c r="AA350" s="102">
        <f t="shared" si="206"/>
        <v>-3.5982838325316319E-2</v>
      </c>
      <c r="AB350" s="102">
        <f t="shared" si="207"/>
        <v>-8.1353615587760816E-3</v>
      </c>
      <c r="AC350" s="102">
        <f t="shared" si="208"/>
        <v>-3.1972000004316214E-2</v>
      </c>
      <c r="AD350" s="102">
        <f t="shared" si="209"/>
        <v>4.0108383210001042E-3</v>
      </c>
      <c r="AE350" s="102">
        <f t="shared" si="210"/>
        <v>1.6086824037202937E-6</v>
      </c>
      <c r="AF350" s="7">
        <f t="shared" si="211"/>
        <v>-3.1972000004316214E-2</v>
      </c>
      <c r="AG350" s="103"/>
      <c r="AH350" s="7">
        <f t="shared" si="212"/>
        <v>-2.3836638445540133E-2</v>
      </c>
      <c r="AI350" s="7">
        <f t="shared" si="213"/>
        <v>1.0234418282172815</v>
      </c>
      <c r="AJ350" s="7">
        <f t="shared" si="214"/>
        <v>-0.97673445800405223</v>
      </c>
      <c r="AK350" s="7">
        <f t="shared" si="215"/>
        <v>0.42853183266396139</v>
      </c>
      <c r="AL350" s="7">
        <f t="shared" si="216"/>
        <v>-1.6254445140143978</v>
      </c>
      <c r="AM350" s="7">
        <f t="shared" si="217"/>
        <v>-1.056197725687805</v>
      </c>
      <c r="AN350" s="102">
        <f t="shared" si="218"/>
        <v>10.503208172564204</v>
      </c>
      <c r="AO350" s="102">
        <f t="shared" si="218"/>
        <v>10.503176939625785</v>
      </c>
      <c r="AP350" s="102">
        <f t="shared" si="218"/>
        <v>10.50302301911943</v>
      </c>
      <c r="AQ350" s="102">
        <f t="shared" si="218"/>
        <v>10.502265120134828</v>
      </c>
      <c r="AR350" s="102">
        <f t="shared" si="218"/>
        <v>10.498548719707594</v>
      </c>
      <c r="AS350" s="102">
        <f t="shared" si="218"/>
        <v>10.480680926412179</v>
      </c>
      <c r="AT350" s="102">
        <f t="shared" si="218"/>
        <v>10.401580580239244</v>
      </c>
      <c r="AU350" s="102">
        <f t="shared" si="219"/>
        <v>10.125020460507777</v>
      </c>
    </row>
    <row r="351" spans="1:47" ht="12.95" customHeight="1">
      <c r="A351" s="20" t="s">
        <v>130</v>
      </c>
      <c r="C351" s="32">
        <v>50373.586000000003</v>
      </c>
      <c r="D351" s="32"/>
      <c r="E351" s="1">
        <f t="shared" si="202"/>
        <v>13657.939714889872</v>
      </c>
      <c r="F351" s="1">
        <f t="shared" si="198"/>
        <v>13658</v>
      </c>
      <c r="G351" s="1">
        <f t="shared" si="203"/>
        <v>-4.1937999994843267E-2</v>
      </c>
      <c r="I351" s="1">
        <f t="shared" si="221"/>
        <v>-4.1937999994843267E-2</v>
      </c>
      <c r="N351" s="2"/>
      <c r="O351" s="2"/>
      <c r="P351" s="2"/>
      <c r="Q351" s="5">
        <f t="shared" si="220"/>
        <v>35355.086000000003</v>
      </c>
      <c r="R351" s="1">
        <f t="shared" si="222"/>
        <v>1.7587958435674737E-3</v>
      </c>
      <c r="S351" s="100">
        <f t="shared" si="223"/>
        <v>0.1</v>
      </c>
      <c r="T351" s="1">
        <f t="shared" si="204"/>
        <v>1.7587958435674739E-4</v>
      </c>
      <c r="U351" s="5"/>
      <c r="W351" s="1">
        <f t="shared" si="224"/>
        <v>-1.8097094232565072E-2</v>
      </c>
      <c r="Z351" s="7">
        <f t="shared" si="205"/>
        <v>13658</v>
      </c>
      <c r="AA351" s="102">
        <f t="shared" si="206"/>
        <v>-3.5978132768365818E-2</v>
      </c>
      <c r="AB351" s="102">
        <f t="shared" si="207"/>
        <v>-1.8097094232565072E-2</v>
      </c>
      <c r="AC351" s="102">
        <f t="shared" si="208"/>
        <v>-4.1937999994843267E-2</v>
      </c>
      <c r="AD351" s="102">
        <f t="shared" si="209"/>
        <v>-5.9598672264774485E-3</v>
      </c>
      <c r="AE351" s="102">
        <f t="shared" si="210"/>
        <v>3.5520017357239994E-6</v>
      </c>
      <c r="AF351" s="7">
        <f t="shared" si="211"/>
        <v>-4.1937999994843267E-2</v>
      </c>
      <c r="AG351" s="103"/>
      <c r="AH351" s="7">
        <f t="shared" si="212"/>
        <v>-2.3840905762278194E-2</v>
      </c>
      <c r="AI351" s="7">
        <f t="shared" si="213"/>
        <v>1.0229988749618477</v>
      </c>
      <c r="AJ351" s="7">
        <f t="shared" si="214"/>
        <v>-0.97651227320274925</v>
      </c>
      <c r="AK351" s="7">
        <f t="shared" si="215"/>
        <v>0.42855583378014034</v>
      </c>
      <c r="AL351" s="7">
        <f t="shared" si="216"/>
        <v>-1.624410889956232</v>
      </c>
      <c r="AM351" s="7">
        <f t="shared" si="217"/>
        <v>-1.0551049785056581</v>
      </c>
      <c r="AN351" s="102">
        <f t="shared" si="218"/>
        <v>10.504120578727813</v>
      </c>
      <c r="AO351" s="102">
        <f t="shared" si="218"/>
        <v>10.504089609250554</v>
      </c>
      <c r="AP351" s="102">
        <f t="shared" si="218"/>
        <v>10.503936726865472</v>
      </c>
      <c r="AQ351" s="102">
        <f t="shared" si="218"/>
        <v>10.503182653869951</v>
      </c>
      <c r="AR351" s="102">
        <f t="shared" si="218"/>
        <v>10.499478677176926</v>
      </c>
      <c r="AS351" s="102">
        <f t="shared" si="218"/>
        <v>10.481640195425928</v>
      </c>
      <c r="AT351" s="102">
        <f t="shared" si="218"/>
        <v>10.402546620088764</v>
      </c>
      <c r="AU351" s="102">
        <f t="shared" si="219"/>
        <v>10.125747855469779</v>
      </c>
    </row>
    <row r="352" spans="1:47" ht="12.95" customHeight="1">
      <c r="A352" s="20" t="s">
        <v>122</v>
      </c>
      <c r="C352" s="32">
        <v>50390.29</v>
      </c>
      <c r="D352" s="32">
        <v>6.0000000000000001E-3</v>
      </c>
      <c r="E352" s="1">
        <f t="shared" si="202"/>
        <v>13681.951410241483</v>
      </c>
      <c r="F352" s="1">
        <f t="shared" si="198"/>
        <v>13682</v>
      </c>
      <c r="G352" s="1">
        <f t="shared" si="203"/>
        <v>-3.3801999998104293E-2</v>
      </c>
      <c r="I352" s="1">
        <f t="shared" si="221"/>
        <v>-3.3801999998104293E-2</v>
      </c>
      <c r="N352" s="2"/>
      <c r="O352" s="2"/>
      <c r="P352" s="2"/>
      <c r="Q352" s="5">
        <f t="shared" si="220"/>
        <v>35371.79</v>
      </c>
      <c r="R352" s="1">
        <f t="shared" si="222"/>
        <v>1.1425752038718426E-3</v>
      </c>
      <c r="S352" s="100">
        <f t="shared" si="223"/>
        <v>0.1</v>
      </c>
      <c r="T352" s="1">
        <f t="shared" si="204"/>
        <v>1.1425752038718427E-4</v>
      </c>
      <c r="U352" s="5"/>
      <c r="W352" s="1">
        <f t="shared" si="224"/>
        <v>-9.9442415704580657E-3</v>
      </c>
      <c r="Z352" s="7">
        <f t="shared" si="205"/>
        <v>13682</v>
      </c>
      <c r="AA352" s="102">
        <f t="shared" si="206"/>
        <v>-3.5959071566812703E-2</v>
      </c>
      <c r="AB352" s="102">
        <f t="shared" si="207"/>
        <v>-9.9442415704580657E-3</v>
      </c>
      <c r="AC352" s="102">
        <f t="shared" si="208"/>
        <v>-3.3801999998104293E-2</v>
      </c>
      <c r="AD352" s="102">
        <f t="shared" si="209"/>
        <v>2.1570715687084102E-3</v>
      </c>
      <c r="AE352" s="102">
        <f t="shared" si="210"/>
        <v>4.652957752530162E-7</v>
      </c>
      <c r="AF352" s="7">
        <f t="shared" si="211"/>
        <v>-3.3801999998104293E-2</v>
      </c>
      <c r="AG352" s="103"/>
      <c r="AH352" s="7">
        <f t="shared" si="212"/>
        <v>-2.3857758427646227E-2</v>
      </c>
      <c r="AI352" s="7">
        <f t="shared" si="213"/>
        <v>1.0212306529734714</v>
      </c>
      <c r="AJ352" s="7">
        <f t="shared" si="214"/>
        <v>-0.97561506576081258</v>
      </c>
      <c r="AK352" s="7">
        <f t="shared" si="215"/>
        <v>0.42864706961651095</v>
      </c>
      <c r="AL352" s="7">
        <f t="shared" si="216"/>
        <v>-1.6202853335135063</v>
      </c>
      <c r="AM352" s="7">
        <f t="shared" si="217"/>
        <v>-1.0507552803373792</v>
      </c>
      <c r="AN352" s="102">
        <f t="shared" si="218"/>
        <v>10.507766251892816</v>
      </c>
      <c r="AO352" s="102">
        <f t="shared" si="218"/>
        <v>10.507736319575651</v>
      </c>
      <c r="AP352" s="102">
        <f t="shared" si="218"/>
        <v>10.50758754226554</v>
      </c>
      <c r="AQ352" s="102">
        <f t="shared" si="218"/>
        <v>10.50684866879107</v>
      </c>
      <c r="AR352" s="102">
        <f t="shared" si="218"/>
        <v>10.503194296455343</v>
      </c>
      <c r="AS352" s="102">
        <f t="shared" si="218"/>
        <v>10.485473598454837</v>
      </c>
      <c r="AT352" s="102">
        <f t="shared" si="218"/>
        <v>10.406409313673629</v>
      </c>
      <c r="AU352" s="102">
        <f t="shared" si="219"/>
        <v>10.128657435317789</v>
      </c>
    </row>
    <row r="353" spans="1:64" ht="12.95" customHeight="1">
      <c r="A353" s="20" t="s">
        <v>122</v>
      </c>
      <c r="C353" s="32">
        <v>50422.286</v>
      </c>
      <c r="D353" s="32">
        <v>5.0000000000000001E-3</v>
      </c>
      <c r="E353" s="1">
        <f t="shared" si="202"/>
        <v>13727.945076696838</v>
      </c>
      <c r="F353" s="1">
        <f t="shared" si="198"/>
        <v>13728</v>
      </c>
      <c r="G353" s="1">
        <f t="shared" si="203"/>
        <v>-3.8207999998121522E-2</v>
      </c>
      <c r="I353" s="1">
        <f t="shared" si="221"/>
        <v>-3.8207999998121522E-2</v>
      </c>
      <c r="N353" s="2"/>
      <c r="O353" s="2"/>
      <c r="P353" s="2"/>
      <c r="Q353" s="5">
        <f t="shared" si="220"/>
        <v>35403.786</v>
      </c>
      <c r="R353" s="1">
        <f t="shared" si="222"/>
        <v>1.4598512638564543E-3</v>
      </c>
      <c r="S353" s="100">
        <f t="shared" si="223"/>
        <v>0.1</v>
      </c>
      <c r="T353" s="1">
        <f t="shared" si="204"/>
        <v>1.4598512638564544E-4</v>
      </c>
      <c r="U353" s="5"/>
      <c r="W353" s="1">
        <f t="shared" si="224"/>
        <v>-1.431890483923956E-2</v>
      </c>
      <c r="Z353" s="7">
        <f t="shared" si="205"/>
        <v>13728</v>
      </c>
      <c r="AA353" s="102">
        <f t="shared" si="206"/>
        <v>-3.5921473333147692E-2</v>
      </c>
      <c r="AB353" s="102">
        <f t="shared" si="207"/>
        <v>-1.431890483923956E-2</v>
      </c>
      <c r="AC353" s="102">
        <f t="shared" si="208"/>
        <v>-3.8207999998121522E-2</v>
      </c>
      <c r="AD353" s="102">
        <f t="shared" si="209"/>
        <v>-2.28652666497383E-3</v>
      </c>
      <c r="AE353" s="102">
        <f t="shared" si="210"/>
        <v>5.228204189636346E-7</v>
      </c>
      <c r="AF353" s="7">
        <f t="shared" si="211"/>
        <v>-3.8207999998121522E-2</v>
      </c>
      <c r="AG353" s="103"/>
      <c r="AH353" s="7">
        <f t="shared" si="212"/>
        <v>-2.3889095158881962E-2</v>
      </c>
      <c r="AI353" s="7">
        <f t="shared" si="213"/>
        <v>1.0178576300453328</v>
      </c>
      <c r="AJ353" s="7">
        <f t="shared" si="214"/>
        <v>-0.97385805260366498</v>
      </c>
      <c r="AK353" s="7">
        <f t="shared" si="215"/>
        <v>0.42880083484721199</v>
      </c>
      <c r="AL353" s="7">
        <f t="shared" si="216"/>
        <v>-1.6124177872477403</v>
      </c>
      <c r="AM353" s="7">
        <f t="shared" si="217"/>
        <v>-1.0425123100141303</v>
      </c>
      <c r="AN353" s="102">
        <f t="shared" si="218"/>
        <v>10.514736181470051</v>
      </c>
      <c r="AO353" s="102">
        <f t="shared" si="218"/>
        <v>10.514708163588848</v>
      </c>
      <c r="AP353" s="102">
        <f t="shared" si="218"/>
        <v>10.514567043594694</v>
      </c>
      <c r="AQ353" s="102">
        <f t="shared" si="218"/>
        <v>10.513856832059103</v>
      </c>
      <c r="AR353" s="102">
        <f t="shared" si="218"/>
        <v>10.510297105550498</v>
      </c>
      <c r="AS353" s="102">
        <f t="shared" si="218"/>
        <v>10.492804510120969</v>
      </c>
      <c r="AT353" s="102">
        <f t="shared" si="218"/>
        <v>10.413806230487159</v>
      </c>
      <c r="AU353" s="102">
        <f t="shared" si="219"/>
        <v>10.134234130026476</v>
      </c>
    </row>
    <row r="354" spans="1:64" ht="12.95" customHeight="1">
      <c r="A354" s="20" t="s">
        <v>130</v>
      </c>
      <c r="C354" s="32">
        <v>50428.55</v>
      </c>
      <c r="D354" s="32"/>
      <c r="E354" s="1">
        <f t="shared" si="202"/>
        <v>13736.949462453698</v>
      </c>
      <c r="F354" s="1">
        <f t="shared" si="198"/>
        <v>13737</v>
      </c>
      <c r="G354" s="1">
        <f t="shared" si="203"/>
        <v>-3.5156999998434912E-2</v>
      </c>
      <c r="I354" s="1">
        <f t="shared" si="221"/>
        <v>-3.5156999998434912E-2</v>
      </c>
      <c r="N354" s="2"/>
      <c r="O354" s="2"/>
      <c r="P354" s="2"/>
      <c r="Q354" s="5">
        <f t="shared" si="220"/>
        <v>35410.050000000003</v>
      </c>
      <c r="R354" s="1">
        <f t="shared" si="222"/>
        <v>1.2360146488899525E-3</v>
      </c>
      <c r="S354" s="100">
        <f t="shared" si="223"/>
        <v>0.1</v>
      </c>
      <c r="T354" s="1">
        <f t="shared" si="204"/>
        <v>1.2360146488899526E-4</v>
      </c>
      <c r="U354" s="5"/>
      <c r="W354" s="1">
        <f t="shared" si="224"/>
        <v>-1.1261921250556754E-2</v>
      </c>
      <c r="Z354" s="7">
        <f t="shared" si="205"/>
        <v>13737</v>
      </c>
      <c r="AA354" s="102">
        <f t="shared" si="206"/>
        <v>-3.5913954265537701E-2</v>
      </c>
      <c r="AB354" s="102">
        <f t="shared" si="207"/>
        <v>-1.1261921250556754E-2</v>
      </c>
      <c r="AC354" s="102">
        <f t="shared" si="208"/>
        <v>-3.5156999998434912E-2</v>
      </c>
      <c r="AD354" s="102">
        <f t="shared" si="209"/>
        <v>7.5695426710278846E-4</v>
      </c>
      <c r="AE354" s="102">
        <f t="shared" si="210"/>
        <v>5.7297976248511963E-8</v>
      </c>
      <c r="AF354" s="7">
        <f t="shared" si="211"/>
        <v>-3.5156999998434912E-2</v>
      </c>
      <c r="AG354" s="103"/>
      <c r="AH354" s="7">
        <f t="shared" si="212"/>
        <v>-2.3895078747878159E-2</v>
      </c>
      <c r="AI354" s="7">
        <f t="shared" si="213"/>
        <v>1.017200162301982</v>
      </c>
      <c r="AJ354" s="7">
        <f t="shared" si="214"/>
        <v>-0.97350862525536697</v>
      </c>
      <c r="AK354" s="7">
        <f t="shared" si="215"/>
        <v>0.42882771054735658</v>
      </c>
      <c r="AL354" s="7">
        <f t="shared" si="216"/>
        <v>-1.6108845649265267</v>
      </c>
      <c r="AM354" s="7">
        <f t="shared" si="217"/>
        <v>-1.0409137985963004</v>
      </c>
      <c r="AN354" s="102">
        <f t="shared" si="218"/>
        <v>10.516097165911424</v>
      </c>
      <c r="AO354" s="102">
        <f t="shared" si="218"/>
        <v>10.516069511488841</v>
      </c>
      <c r="AP354" s="102">
        <f t="shared" si="218"/>
        <v>10.515929857483016</v>
      </c>
      <c r="AQ354" s="102">
        <f t="shared" si="218"/>
        <v>10.515225180878142</v>
      </c>
      <c r="AR354" s="102">
        <f t="shared" si="218"/>
        <v>10.511683902249016</v>
      </c>
      <c r="AS354" s="102">
        <f t="shared" si="218"/>
        <v>10.494236288289423</v>
      </c>
      <c r="AT354" s="102">
        <f t="shared" si="218"/>
        <v>10.415252438147636</v>
      </c>
      <c r="AU354" s="102">
        <f t="shared" si="219"/>
        <v>10.135325222469479</v>
      </c>
      <c r="AV354" s="102"/>
    </row>
    <row r="355" spans="1:64" ht="12.95" customHeight="1">
      <c r="A355" s="20" t="s">
        <v>122</v>
      </c>
      <c r="C355" s="32">
        <v>50486.292000000001</v>
      </c>
      <c r="D355" s="32">
        <v>4.0000000000000001E-3</v>
      </c>
      <c r="E355" s="1">
        <f t="shared" si="202"/>
        <v>13819.952534352222</v>
      </c>
      <c r="F355" s="1">
        <f t="shared" si="198"/>
        <v>13820</v>
      </c>
      <c r="G355" s="1">
        <f t="shared" si="203"/>
        <v>-3.3020000002579764E-2</v>
      </c>
      <c r="I355" s="1">
        <f t="shared" si="221"/>
        <v>-3.3020000002579764E-2</v>
      </c>
      <c r="N355" s="2"/>
      <c r="O355" s="2"/>
      <c r="P355" s="2"/>
      <c r="Q355" s="5">
        <f t="shared" si="220"/>
        <v>35467.792000000001</v>
      </c>
      <c r="R355" s="1">
        <f t="shared" si="222"/>
        <v>1.0903204001703676E-3</v>
      </c>
      <c r="S355" s="100">
        <f t="shared" si="223"/>
        <v>0.1</v>
      </c>
      <c r="T355" s="1">
        <f t="shared" si="204"/>
        <v>1.0903204001703677E-4</v>
      </c>
      <c r="U355" s="5"/>
      <c r="W355" s="1">
        <f t="shared" si="224"/>
        <v>-9.0719956333298497E-3</v>
      </c>
      <c r="Z355" s="7">
        <f t="shared" si="205"/>
        <v>13820</v>
      </c>
      <c r="AA355" s="102">
        <f t="shared" si="206"/>
        <v>-3.58421181178381E-2</v>
      </c>
      <c r="AB355" s="102">
        <f t="shared" si="207"/>
        <v>-9.0719956333298497E-3</v>
      </c>
      <c r="AC355" s="102">
        <f t="shared" si="208"/>
        <v>-3.3020000002579764E-2</v>
      </c>
      <c r="AD355" s="102">
        <f t="shared" si="209"/>
        <v>2.8221181152583361E-3</v>
      </c>
      <c r="AE355" s="102">
        <f t="shared" si="210"/>
        <v>7.9643506564692633E-7</v>
      </c>
      <c r="AF355" s="7">
        <f t="shared" si="211"/>
        <v>-3.3020000002579764E-2</v>
      </c>
      <c r="AG355" s="103"/>
      <c r="AH355" s="7">
        <f t="shared" si="212"/>
        <v>-2.3948004369249914E-2</v>
      </c>
      <c r="AI355" s="7">
        <f t="shared" si="213"/>
        <v>1.0111749974193747</v>
      </c>
      <c r="AJ355" s="7">
        <f t="shared" si="214"/>
        <v>-0.97020087967442092</v>
      </c>
      <c r="AK355" s="7">
        <f t="shared" si="215"/>
        <v>0.42902700421905721</v>
      </c>
      <c r="AL355" s="7">
        <f t="shared" si="216"/>
        <v>-1.5968377439247869</v>
      </c>
      <c r="AM355" s="7">
        <f t="shared" si="217"/>
        <v>-1.0263864789773445</v>
      </c>
      <c r="AN355" s="102">
        <f t="shared" si="218"/>
        <v>10.528607119626262</v>
      </c>
      <c r="AO355" s="102">
        <f t="shared" si="218"/>
        <v>10.528582650878084</v>
      </c>
      <c r="AP355" s="102">
        <f t="shared" si="218"/>
        <v>10.528456026355967</v>
      </c>
      <c r="AQ355" s="102">
        <f t="shared" si="218"/>
        <v>10.52780125816221</v>
      </c>
      <c r="AR355" s="102">
        <f t="shared" si="218"/>
        <v>10.524428933413139</v>
      </c>
      <c r="AS355" s="102">
        <f t="shared" si="218"/>
        <v>10.507401356542838</v>
      </c>
      <c r="AT355" s="102">
        <f t="shared" si="218"/>
        <v>10.428573924166679</v>
      </c>
      <c r="AU355" s="102">
        <f t="shared" si="219"/>
        <v>10.145387519443847</v>
      </c>
    </row>
    <row r="356" spans="1:64" ht="12.95" customHeight="1">
      <c r="A356" s="20" t="s">
        <v>123</v>
      </c>
      <c r="C356" s="32">
        <v>50719.324000000001</v>
      </c>
      <c r="D356" s="32">
        <v>5.0000000000000001E-3</v>
      </c>
      <c r="E356" s="1">
        <f t="shared" si="202"/>
        <v>14154.931784302988</v>
      </c>
      <c r="F356" s="1">
        <f t="shared" si="198"/>
        <v>14155</v>
      </c>
      <c r="G356" s="1">
        <f t="shared" si="203"/>
        <v>-4.7454999999899883E-2</v>
      </c>
      <c r="I356" s="1">
        <f t="shared" si="221"/>
        <v>-4.7454999999899883E-2</v>
      </c>
      <c r="N356" s="2"/>
      <c r="O356" s="2"/>
      <c r="P356" s="2"/>
      <c r="Q356" s="5">
        <f t="shared" si="220"/>
        <v>35700.824000000001</v>
      </c>
      <c r="R356" s="1">
        <f t="shared" si="222"/>
        <v>2.251977024990498E-3</v>
      </c>
      <c r="S356" s="100">
        <f t="shared" si="223"/>
        <v>0.1</v>
      </c>
      <c r="T356" s="1">
        <f t="shared" si="204"/>
        <v>2.2519770249904982E-4</v>
      </c>
      <c r="U356" s="5"/>
      <c r="W356" s="1">
        <f t="shared" si="224"/>
        <v>-2.3333683851350498E-2</v>
      </c>
      <c r="Z356" s="7">
        <f t="shared" si="205"/>
        <v>14155</v>
      </c>
      <c r="AA356" s="102">
        <f t="shared" si="206"/>
        <v>-3.5507522283585183E-2</v>
      </c>
      <c r="AB356" s="102">
        <f t="shared" si="207"/>
        <v>-2.3333683851350498E-2</v>
      </c>
      <c r="AC356" s="102">
        <f t="shared" si="208"/>
        <v>-4.7454999999899883E-2</v>
      </c>
      <c r="AD356" s="102">
        <f t="shared" si="209"/>
        <v>-1.19474777163147E-2</v>
      </c>
      <c r="AE356" s="102">
        <f t="shared" si="210"/>
        <v>1.4274222378183631E-5</v>
      </c>
      <c r="AF356" s="7">
        <f t="shared" si="211"/>
        <v>-4.7454999999899883E-2</v>
      </c>
      <c r="AG356" s="103"/>
      <c r="AH356" s="7">
        <f t="shared" si="212"/>
        <v>-2.4121316148549385E-2</v>
      </c>
      <c r="AI356" s="7">
        <f t="shared" si="213"/>
        <v>0.98755565777499166</v>
      </c>
      <c r="AJ356" s="7">
        <f t="shared" si="214"/>
        <v>-0.9554016416246337</v>
      </c>
      <c r="AK356" s="7">
        <f t="shared" si="215"/>
        <v>0.42899206200475182</v>
      </c>
      <c r="AL356" s="7">
        <f t="shared" si="216"/>
        <v>-1.5417961318718876</v>
      </c>
      <c r="AM356" s="7">
        <f t="shared" si="217"/>
        <v>-0.97141232556792012</v>
      </c>
      <c r="AN356" s="102">
        <f t="shared" si="218"/>
        <v>10.578355840729014</v>
      </c>
      <c r="AO356" s="102">
        <f t="shared" si="218"/>
        <v>10.578341473873673</v>
      </c>
      <c r="AP356" s="102">
        <f t="shared" si="218"/>
        <v>10.578258872856571</v>
      </c>
      <c r="AQ356" s="102">
        <f t="shared" si="218"/>
        <v>10.577784263564613</v>
      </c>
      <c r="AR356" s="102">
        <f t="shared" si="218"/>
        <v>10.57506702194549</v>
      </c>
      <c r="AS356" s="102">
        <f t="shared" si="218"/>
        <v>10.559816943383549</v>
      </c>
      <c r="AT356" s="102">
        <f t="shared" si="218"/>
        <v>10.482046613207521</v>
      </c>
      <c r="AU356" s="102">
        <f t="shared" si="219"/>
        <v>10.18600040482232</v>
      </c>
    </row>
    <row r="357" spans="1:64" ht="12.95" customHeight="1">
      <c r="A357" s="20" t="s">
        <v>130</v>
      </c>
      <c r="C357" s="32">
        <v>50743.701000000001</v>
      </c>
      <c r="D357" s="32"/>
      <c r="E357" s="1">
        <f t="shared" si="202"/>
        <v>14189.973277214045</v>
      </c>
      <c r="F357" s="1">
        <f t="shared" ref="F357:F388" si="225">ROUND(2*E357,0)/2</f>
        <v>14190</v>
      </c>
      <c r="G357" s="1">
        <f t="shared" si="203"/>
        <v>-1.8589999999676365E-2</v>
      </c>
      <c r="I357" s="1">
        <f t="shared" si="221"/>
        <v>-1.8589999999676365E-2</v>
      </c>
      <c r="N357" s="2"/>
      <c r="O357" s="2"/>
      <c r="P357" s="2"/>
      <c r="Q357" s="5">
        <f t="shared" si="220"/>
        <v>35725.201000000001</v>
      </c>
      <c r="R357" s="1">
        <f t="shared" si="222"/>
        <v>3.4558809998796726E-4</v>
      </c>
      <c r="S357" s="100">
        <f t="shared" si="223"/>
        <v>0.1</v>
      </c>
      <c r="T357" s="1">
        <f t="shared" si="204"/>
        <v>3.4558809998796725E-5</v>
      </c>
      <c r="U357" s="5"/>
      <c r="W357" s="1">
        <f t="shared" si="224"/>
        <v>5.5457999988248914E-3</v>
      </c>
      <c r="Z357" s="7">
        <f t="shared" si="205"/>
        <v>14190</v>
      </c>
      <c r="AA357" s="102">
        <f t="shared" si="206"/>
        <v>-3.546853877070745E-2</v>
      </c>
      <c r="AB357" s="102">
        <f t="shared" si="207"/>
        <v>5.5457999988248914E-3</v>
      </c>
      <c r="AC357" s="102">
        <f t="shared" si="208"/>
        <v>-1.8589999999676365E-2</v>
      </c>
      <c r="AD357" s="102">
        <f t="shared" si="209"/>
        <v>1.6878538771031085E-2</v>
      </c>
      <c r="AE357" s="102">
        <f t="shared" si="210"/>
        <v>2.8488507104519955E-5</v>
      </c>
      <c r="AF357" s="7">
        <f t="shared" si="211"/>
        <v>-1.8589999999676365E-2</v>
      </c>
      <c r="AG357" s="103"/>
      <c r="AH357" s="7">
        <f t="shared" si="212"/>
        <v>-2.4135799998501257E-2</v>
      </c>
      <c r="AI357" s="7">
        <f t="shared" si="213"/>
        <v>0.98515241851785085</v>
      </c>
      <c r="AJ357" s="7">
        <f t="shared" si="214"/>
        <v>-0.95373217135486499</v>
      </c>
      <c r="AK357" s="7">
        <f t="shared" si="215"/>
        <v>0.42891560969569864</v>
      </c>
      <c r="AL357" s="7">
        <f t="shared" si="216"/>
        <v>-1.5361935873318671</v>
      </c>
      <c r="AM357" s="7">
        <f t="shared" si="217"/>
        <v>-0.96598241700511256</v>
      </c>
      <c r="AN357" s="102">
        <f t="shared" ref="AN357:AT372" si="226">$AU357+$AB$7*SIN(AO357)</f>
        <v>10.583486196541314</v>
      </c>
      <c r="AO357" s="102">
        <f t="shared" si="226"/>
        <v>10.583472658869276</v>
      </c>
      <c r="AP357" s="102">
        <f t="shared" si="226"/>
        <v>10.583393912320856</v>
      </c>
      <c r="AQ357" s="102">
        <f t="shared" si="226"/>
        <v>10.582936136684088</v>
      </c>
      <c r="AR357" s="102">
        <f t="shared" si="226"/>
        <v>10.580284379056115</v>
      </c>
      <c r="AS357" s="102">
        <f t="shared" si="226"/>
        <v>10.565226291827953</v>
      </c>
      <c r="AT357" s="102">
        <f t="shared" si="226"/>
        <v>10.487605500745078</v>
      </c>
      <c r="AU357" s="102">
        <f t="shared" si="219"/>
        <v>10.190243542100669</v>
      </c>
    </row>
    <row r="358" spans="1:64" ht="12.95" customHeight="1">
      <c r="A358" s="20" t="s">
        <v>130</v>
      </c>
      <c r="C358" s="32">
        <v>50748.544000000002</v>
      </c>
      <c r="D358" s="32"/>
      <c r="E358" s="1">
        <f t="shared" si="202"/>
        <v>14196.935001387172</v>
      </c>
      <c r="F358" s="1">
        <f t="shared" si="225"/>
        <v>14197</v>
      </c>
      <c r="G358" s="1">
        <f t="shared" si="203"/>
        <v>-4.5216999998956453E-2</v>
      </c>
      <c r="I358" s="1">
        <f t="shared" si="221"/>
        <v>-4.5216999998956453E-2</v>
      </c>
      <c r="N358" s="2"/>
      <c r="O358" s="2"/>
      <c r="P358" s="2"/>
      <c r="Q358" s="5">
        <f t="shared" si="220"/>
        <v>35730.044000000002</v>
      </c>
      <c r="R358" s="1">
        <f t="shared" si="222"/>
        <v>2.0445770889056278E-3</v>
      </c>
      <c r="S358" s="100">
        <f t="shared" si="223"/>
        <v>0.1</v>
      </c>
      <c r="T358" s="1">
        <f t="shared" si="204"/>
        <v>2.044577088905628E-4</v>
      </c>
      <c r="U358" s="5"/>
      <c r="W358" s="1">
        <f t="shared" si="224"/>
        <v>-2.1078383554391664E-2</v>
      </c>
      <c r="Z358" s="7">
        <f t="shared" si="205"/>
        <v>14197</v>
      </c>
      <c r="AA358" s="102">
        <f t="shared" si="206"/>
        <v>-3.5460652608903583E-2</v>
      </c>
      <c r="AB358" s="102">
        <f t="shared" si="207"/>
        <v>-2.1078383554391664E-2</v>
      </c>
      <c r="AC358" s="102">
        <f t="shared" si="208"/>
        <v>-4.5216999998956453E-2</v>
      </c>
      <c r="AD358" s="102">
        <f t="shared" si="209"/>
        <v>-9.7563473900528705E-3</v>
      </c>
      <c r="AE358" s="102">
        <f t="shared" si="210"/>
        <v>9.5186314395391458E-6</v>
      </c>
      <c r="AF358" s="7">
        <f t="shared" si="211"/>
        <v>-4.5216999998956453E-2</v>
      </c>
      <c r="AG358" s="103"/>
      <c r="AH358" s="7">
        <f t="shared" si="212"/>
        <v>-2.4138616444564789E-2</v>
      </c>
      <c r="AI358" s="7">
        <f t="shared" si="213"/>
        <v>0.98467322752519937</v>
      </c>
      <c r="AJ358" s="7">
        <f t="shared" si="214"/>
        <v>-0.95339567050544616</v>
      </c>
      <c r="AK358" s="7">
        <f t="shared" si="215"/>
        <v>0.42889875374266084</v>
      </c>
      <c r="AL358" s="7">
        <f t="shared" si="216"/>
        <v>-1.5350763504022216</v>
      </c>
      <c r="AM358" s="7">
        <f t="shared" si="217"/>
        <v>-0.96490312163678715</v>
      </c>
      <c r="AN358" s="102">
        <f t="shared" si="226"/>
        <v>10.584510768026782</v>
      </c>
      <c r="AO358" s="102">
        <f t="shared" si="226"/>
        <v>10.58449739158924</v>
      </c>
      <c r="AP358" s="102">
        <f t="shared" si="226"/>
        <v>10.58441939999908</v>
      </c>
      <c r="AQ358" s="102">
        <f t="shared" si="226"/>
        <v>10.583964945949562</v>
      </c>
      <c r="AR358" s="102">
        <f t="shared" si="226"/>
        <v>10.58132620977886</v>
      </c>
      <c r="AS358" s="102">
        <f t="shared" si="226"/>
        <v>10.566306638488964</v>
      </c>
      <c r="AT358" s="102">
        <f t="shared" si="226"/>
        <v>10.488716636557708</v>
      </c>
      <c r="AU358" s="102">
        <f t="shared" si="219"/>
        <v>10.191092169556338</v>
      </c>
    </row>
    <row r="359" spans="1:64" ht="12.95" customHeight="1">
      <c r="A359" s="20" t="s">
        <v>130</v>
      </c>
      <c r="C359" s="32">
        <v>50755.516000000003</v>
      </c>
      <c r="D359" s="32"/>
      <c r="E359" s="1">
        <f t="shared" si="202"/>
        <v>14206.957124231491</v>
      </c>
      <c r="F359" s="1">
        <f t="shared" si="225"/>
        <v>14207</v>
      </c>
      <c r="G359" s="1">
        <f t="shared" si="203"/>
        <v>-2.9826999998476822E-2</v>
      </c>
      <c r="I359" s="1">
        <f t="shared" si="221"/>
        <v>-2.9826999998476822E-2</v>
      </c>
      <c r="N359" s="2"/>
      <c r="O359" s="2"/>
      <c r="P359" s="2"/>
      <c r="Q359" s="5">
        <f t="shared" si="220"/>
        <v>35737.016000000003</v>
      </c>
      <c r="R359" s="1">
        <f t="shared" si="222"/>
        <v>8.896499289091363E-4</v>
      </c>
      <c r="S359" s="100">
        <f t="shared" si="223"/>
        <v>0.1</v>
      </c>
      <c r="T359" s="1">
        <f t="shared" si="204"/>
        <v>8.8964992890913636E-5</v>
      </c>
      <c r="U359" s="5"/>
      <c r="W359" s="1">
        <f t="shared" si="224"/>
        <v>-5.6844063528887039E-3</v>
      </c>
      <c r="Z359" s="7">
        <f t="shared" si="205"/>
        <v>14207</v>
      </c>
      <c r="AA359" s="102">
        <f t="shared" si="206"/>
        <v>-3.5449335087799162E-2</v>
      </c>
      <c r="AB359" s="102">
        <f t="shared" si="207"/>
        <v>-5.6844063528887039E-3</v>
      </c>
      <c r="AC359" s="102">
        <f t="shared" si="208"/>
        <v>-2.9826999998476822E-2</v>
      </c>
      <c r="AD359" s="102">
        <f t="shared" si="209"/>
        <v>5.6223350893223403E-3</v>
      </c>
      <c r="AE359" s="102">
        <f t="shared" si="210"/>
        <v>3.161065185662525E-6</v>
      </c>
      <c r="AF359" s="7">
        <f t="shared" si="211"/>
        <v>-2.9826999998476822E-2</v>
      </c>
      <c r="AG359" s="103"/>
      <c r="AH359" s="7">
        <f t="shared" si="212"/>
        <v>-2.4142593645588118E-2</v>
      </c>
      <c r="AI359" s="7">
        <f t="shared" si="213"/>
        <v>0.98398951069487861</v>
      </c>
      <c r="AJ359" s="7">
        <f t="shared" si="214"/>
        <v>-0.95291346233681284</v>
      </c>
      <c r="AK359" s="7">
        <f t="shared" si="215"/>
        <v>0.4288737753100702</v>
      </c>
      <c r="AL359" s="7">
        <f t="shared" si="216"/>
        <v>-1.5334821825724878</v>
      </c>
      <c r="AM359" s="7">
        <f t="shared" si="217"/>
        <v>-0.96336510485722626</v>
      </c>
      <c r="AN359" s="102">
        <f t="shared" si="226"/>
        <v>10.585973576606811</v>
      </c>
      <c r="AO359" s="102">
        <f t="shared" si="226"/>
        <v>10.585960427884904</v>
      </c>
      <c r="AP359" s="102">
        <f t="shared" si="226"/>
        <v>10.58588350567495</v>
      </c>
      <c r="AQ359" s="102">
        <f t="shared" si="226"/>
        <v>10.585433770673163</v>
      </c>
      <c r="AR359" s="102">
        <f t="shared" si="226"/>
        <v>10.582813592419603</v>
      </c>
      <c r="AS359" s="102">
        <f t="shared" si="226"/>
        <v>10.567849109947325</v>
      </c>
      <c r="AT359" s="102">
        <f t="shared" si="226"/>
        <v>10.490303601572188</v>
      </c>
      <c r="AU359" s="102">
        <f t="shared" si="219"/>
        <v>10.192304494493008</v>
      </c>
    </row>
    <row r="360" spans="1:64" ht="12.95" customHeight="1">
      <c r="A360" s="20" t="s">
        <v>123</v>
      </c>
      <c r="C360" s="32">
        <v>50774.29</v>
      </c>
      <c r="D360" s="32">
        <v>6.0000000000000001E-3</v>
      </c>
      <c r="E360" s="1">
        <f t="shared" si="202"/>
        <v>14233.944406830338</v>
      </c>
      <c r="F360" s="1">
        <f t="shared" si="225"/>
        <v>14234</v>
      </c>
      <c r="G360" s="1">
        <f t="shared" si="203"/>
        <v>-3.8674000003084075E-2</v>
      </c>
      <c r="I360" s="1">
        <f t="shared" si="221"/>
        <v>-3.8674000003084075E-2</v>
      </c>
      <c r="N360" s="2"/>
      <c r="O360" s="2"/>
      <c r="P360" s="2"/>
      <c r="Q360" s="5">
        <f t="shared" si="220"/>
        <v>35755.79</v>
      </c>
      <c r="R360" s="1">
        <f t="shared" si="222"/>
        <v>1.4956782762385471E-3</v>
      </c>
      <c r="S360" s="100">
        <f t="shared" si="223"/>
        <v>0.1</v>
      </c>
      <c r="T360" s="1">
        <f t="shared" si="204"/>
        <v>1.4956782762385473E-4</v>
      </c>
      <c r="U360" s="5"/>
      <c r="W360" s="1">
        <f t="shared" si="224"/>
        <v>-1.4520939200229174E-2</v>
      </c>
      <c r="Z360" s="7">
        <f t="shared" si="205"/>
        <v>14234</v>
      </c>
      <c r="AA360" s="102">
        <f t="shared" si="206"/>
        <v>-3.5418475453939467E-2</v>
      </c>
      <c r="AB360" s="102">
        <f t="shared" si="207"/>
        <v>-1.4520939200229174E-2</v>
      </c>
      <c r="AC360" s="102">
        <f t="shared" si="208"/>
        <v>-3.8674000003084075E-2</v>
      </c>
      <c r="AD360" s="102">
        <f t="shared" si="209"/>
        <v>-3.2555245491446075E-3</v>
      </c>
      <c r="AE360" s="102">
        <f t="shared" si="210"/>
        <v>1.0598440090083201E-6</v>
      </c>
      <c r="AF360" s="7">
        <f t="shared" si="211"/>
        <v>-3.8674000003084075E-2</v>
      </c>
      <c r="AG360" s="103"/>
      <c r="AH360" s="7">
        <f t="shared" si="212"/>
        <v>-2.4153060802854901E-2</v>
      </c>
      <c r="AI360" s="7">
        <f t="shared" si="213"/>
        <v>0.98214841817331955</v>
      </c>
      <c r="AJ360" s="7">
        <f t="shared" si="214"/>
        <v>-0.9516028009096853</v>
      </c>
      <c r="AK360" s="7">
        <f t="shared" si="215"/>
        <v>0.42880108668564176</v>
      </c>
      <c r="AL360" s="7">
        <f t="shared" si="216"/>
        <v>-1.529188971297978</v>
      </c>
      <c r="AM360" s="7">
        <f t="shared" si="217"/>
        <v>-0.95923482885686939</v>
      </c>
      <c r="AN360" s="102">
        <f t="shared" si="226"/>
        <v>10.589918087673812</v>
      </c>
      <c r="AO360" s="102">
        <f t="shared" si="226"/>
        <v>10.589905538598003</v>
      </c>
      <c r="AP360" s="102">
        <f t="shared" si="226"/>
        <v>10.589831450468688</v>
      </c>
      <c r="AQ360" s="102">
        <f t="shared" si="226"/>
        <v>10.589394303812831</v>
      </c>
      <c r="AR360" s="102">
        <f t="shared" si="226"/>
        <v>10.586823969473818</v>
      </c>
      <c r="AS360" s="102">
        <f t="shared" si="226"/>
        <v>10.572008605035165</v>
      </c>
      <c r="AT360" s="102">
        <f t="shared" si="226"/>
        <v>10.494586217851314</v>
      </c>
      <c r="AU360" s="102">
        <f t="shared" si="219"/>
        <v>10.19557777182202</v>
      </c>
    </row>
    <row r="361" spans="1:64" ht="12.95" customHeight="1">
      <c r="A361" s="20" t="s">
        <v>130</v>
      </c>
      <c r="C361" s="32">
        <v>50780.552000000003</v>
      </c>
      <c r="D361" s="32"/>
      <c r="E361" s="1">
        <f t="shared" si="202"/>
        <v>14242.945917623674</v>
      </c>
      <c r="F361" s="1">
        <f t="shared" si="225"/>
        <v>14243</v>
      </c>
      <c r="G361" s="1">
        <f t="shared" si="203"/>
        <v>-3.7622999996528961E-2</v>
      </c>
      <c r="I361" s="1">
        <f t="shared" si="221"/>
        <v>-3.7622999996528961E-2</v>
      </c>
      <c r="N361" s="2"/>
      <c r="O361" s="2"/>
      <c r="P361" s="2"/>
      <c r="Q361" s="5">
        <f t="shared" si="220"/>
        <v>35762.052000000003</v>
      </c>
      <c r="R361" s="1">
        <f t="shared" si="222"/>
        <v>1.4154901287388182E-3</v>
      </c>
      <c r="S361" s="100">
        <f t="shared" si="223"/>
        <v>0.1</v>
      </c>
      <c r="T361" s="1">
        <f t="shared" si="204"/>
        <v>1.4154901287388182E-4</v>
      </c>
      <c r="U361" s="5"/>
      <c r="W361" s="1">
        <f t="shared" si="224"/>
        <v>-1.3466537869857385E-2</v>
      </c>
      <c r="Z361" s="7">
        <f t="shared" si="205"/>
        <v>14243</v>
      </c>
      <c r="AA361" s="102">
        <f t="shared" si="206"/>
        <v>-3.5408091113238886E-2</v>
      </c>
      <c r="AB361" s="102">
        <f t="shared" si="207"/>
        <v>-1.3466537869857385E-2</v>
      </c>
      <c r="AC361" s="102">
        <f t="shared" si="208"/>
        <v>-3.7622999996528961E-2</v>
      </c>
      <c r="AD361" s="102">
        <f t="shared" si="209"/>
        <v>-2.2149088832900746E-3</v>
      </c>
      <c r="AE361" s="102">
        <f t="shared" si="210"/>
        <v>4.9058213612772855E-7</v>
      </c>
      <c r="AF361" s="7">
        <f t="shared" si="211"/>
        <v>-3.7622999996528961E-2</v>
      </c>
      <c r="AG361" s="103"/>
      <c r="AH361" s="7">
        <f t="shared" si="212"/>
        <v>-2.4156462126671576E-2</v>
      </c>
      <c r="AI361" s="7">
        <f t="shared" si="213"/>
        <v>0.98153632256036594</v>
      </c>
      <c r="AJ361" s="7">
        <f t="shared" si="214"/>
        <v>-0.9511631167032607</v>
      </c>
      <c r="AK361" s="7">
        <f t="shared" si="215"/>
        <v>0.42877516664553589</v>
      </c>
      <c r="AL361" s="7">
        <f t="shared" si="216"/>
        <v>-1.5277614702293931</v>
      </c>
      <c r="AM361" s="7">
        <f t="shared" si="217"/>
        <v>-0.95786527144450129</v>
      </c>
      <c r="AN361" s="102">
        <f t="shared" si="226"/>
        <v>10.591231283375762</v>
      </c>
      <c r="AO361" s="102">
        <f t="shared" si="226"/>
        <v>10.591218929326496</v>
      </c>
      <c r="AP361" s="102">
        <f t="shared" si="226"/>
        <v>10.591145768763553</v>
      </c>
      <c r="AQ361" s="102">
        <f t="shared" si="226"/>
        <v>10.590712768633377</v>
      </c>
      <c r="AR361" s="102">
        <f t="shared" si="226"/>
        <v>10.588158962829114</v>
      </c>
      <c r="AS361" s="102">
        <f t="shared" si="226"/>
        <v>10.573393423710934</v>
      </c>
      <c r="AT361" s="102">
        <f t="shared" si="226"/>
        <v>10.496013045215937</v>
      </c>
      <c r="AU361" s="102">
        <f t="shared" si="219"/>
        <v>10.196668864265023</v>
      </c>
    </row>
    <row r="362" spans="1:64" ht="12.95" customHeight="1">
      <c r="A362" s="20" t="s">
        <v>130</v>
      </c>
      <c r="C362" s="32">
        <v>50812.553999999996</v>
      </c>
      <c r="D362" s="32"/>
      <c r="E362" s="1">
        <f t="shared" si="202"/>
        <v>14288.948208969592</v>
      </c>
      <c r="F362" s="1">
        <f t="shared" si="225"/>
        <v>14289</v>
      </c>
      <c r="G362" s="1">
        <f t="shared" si="203"/>
        <v>-3.6029000002599787E-2</v>
      </c>
      <c r="I362" s="1">
        <f t="shared" si="221"/>
        <v>-3.6029000002599787E-2</v>
      </c>
      <c r="N362" s="2"/>
      <c r="O362" s="2"/>
      <c r="P362" s="2"/>
      <c r="Q362" s="5">
        <f t="shared" si="220"/>
        <v>35794.053999999996</v>
      </c>
      <c r="R362" s="1">
        <f t="shared" si="222"/>
        <v>1.2980888411873355E-3</v>
      </c>
      <c r="S362" s="100">
        <f t="shared" si="223"/>
        <v>0.1</v>
      </c>
      <c r="T362" s="1">
        <f t="shared" si="204"/>
        <v>1.2980888411873355E-4</v>
      </c>
      <c r="U362" s="5"/>
      <c r="W362" s="1">
        <f t="shared" si="224"/>
        <v>-1.1855834822773855E-2</v>
      </c>
      <c r="Z362" s="7">
        <f t="shared" si="205"/>
        <v>14289</v>
      </c>
      <c r="AA362" s="102">
        <f t="shared" si="206"/>
        <v>-3.5354255489996413E-2</v>
      </c>
      <c r="AB362" s="102">
        <f t="shared" si="207"/>
        <v>-1.1855834822773855E-2</v>
      </c>
      <c r="AC362" s="102">
        <f t="shared" si="208"/>
        <v>-3.6029000002599787E-2</v>
      </c>
      <c r="AD362" s="102">
        <f t="shared" si="209"/>
        <v>-6.7474451260337437E-4</v>
      </c>
      <c r="AE362" s="102">
        <f t="shared" si="210"/>
        <v>4.5528015728836524E-8</v>
      </c>
      <c r="AF362" s="7">
        <f t="shared" si="211"/>
        <v>-3.6029000002599787E-2</v>
      </c>
      <c r="AG362" s="103"/>
      <c r="AH362" s="7">
        <f t="shared" si="212"/>
        <v>-2.4173165179825932E-2</v>
      </c>
      <c r="AI362" s="7">
        <f t="shared" si="213"/>
        <v>0.97842032478488727</v>
      </c>
      <c r="AJ362" s="7">
        <f t="shared" si="214"/>
        <v>-0.94889433609758511</v>
      </c>
      <c r="AK362" s="7">
        <f t="shared" si="215"/>
        <v>0.42862964028880712</v>
      </c>
      <c r="AL362" s="7">
        <f t="shared" si="216"/>
        <v>-1.5204930620465873</v>
      </c>
      <c r="AM362" s="7">
        <f t="shared" si="217"/>
        <v>-0.9509208073839136</v>
      </c>
      <c r="AN362" s="102">
        <f t="shared" si="226"/>
        <v>10.59793040725717</v>
      </c>
      <c r="AO362" s="102">
        <f t="shared" si="226"/>
        <v>10.597919013059169</v>
      </c>
      <c r="AP362" s="102">
        <f t="shared" si="226"/>
        <v>10.597850461643754</v>
      </c>
      <c r="AQ362" s="102">
        <f t="shared" si="226"/>
        <v>10.597438268591869</v>
      </c>
      <c r="AR362" s="102">
        <f t="shared" si="226"/>
        <v>10.594968256266348</v>
      </c>
      <c r="AS362" s="102">
        <f t="shared" si="226"/>
        <v>10.5804582648053</v>
      </c>
      <c r="AT362" s="102">
        <f t="shared" si="226"/>
        <v>10.503300144436794</v>
      </c>
      <c r="AU362" s="102">
        <f t="shared" si="219"/>
        <v>10.20224555897371</v>
      </c>
    </row>
    <row r="363" spans="1:64" ht="12.95" customHeight="1">
      <c r="A363" s="20" t="s">
        <v>130</v>
      </c>
      <c r="C363" s="32">
        <v>51056.724000000002</v>
      </c>
      <c r="D363" s="32"/>
      <c r="E363" s="1">
        <f t="shared" si="202"/>
        <v>14639.938130784967</v>
      </c>
      <c r="F363" s="1">
        <f t="shared" si="225"/>
        <v>14640</v>
      </c>
      <c r="G363" s="1">
        <f t="shared" si="203"/>
        <v>-4.3039999996835832E-2</v>
      </c>
      <c r="I363" s="1">
        <f t="shared" si="221"/>
        <v>-4.3039999996835832E-2</v>
      </c>
      <c r="N363" s="2"/>
      <c r="O363" s="2"/>
      <c r="P363" s="2"/>
      <c r="Q363" s="5">
        <f t="shared" si="220"/>
        <v>36038.224000000002</v>
      </c>
      <c r="R363" s="1">
        <f t="shared" si="222"/>
        <v>1.8524415997276285E-3</v>
      </c>
      <c r="S363" s="100">
        <f t="shared" si="223"/>
        <v>0.1</v>
      </c>
      <c r="T363" s="1">
        <f t="shared" si="204"/>
        <v>1.8524415997276286E-4</v>
      </c>
      <c r="U363" s="5"/>
      <c r="W363" s="1">
        <f t="shared" si="224"/>
        <v>-1.8775964932011249E-2</v>
      </c>
      <c r="Z363" s="7">
        <f t="shared" si="205"/>
        <v>14640</v>
      </c>
      <c r="AA363" s="102">
        <f t="shared" si="206"/>
        <v>-3.4902554751849335E-2</v>
      </c>
      <c r="AB363" s="102">
        <f t="shared" si="207"/>
        <v>-1.8775964932011249E-2</v>
      </c>
      <c r="AC363" s="102">
        <f t="shared" si="208"/>
        <v>-4.3039999996835832E-2</v>
      </c>
      <c r="AD363" s="102">
        <f t="shared" si="209"/>
        <v>-8.1374452449864965E-3</v>
      </c>
      <c r="AE363" s="102">
        <f t="shared" si="210"/>
        <v>6.6218015115153348E-6</v>
      </c>
      <c r="AF363" s="7">
        <f t="shared" si="211"/>
        <v>-4.3039999996835832E-2</v>
      </c>
      <c r="AG363" s="103"/>
      <c r="AH363" s="7">
        <f t="shared" si="212"/>
        <v>-2.4264035064824583E-2</v>
      </c>
      <c r="AI363" s="7">
        <f t="shared" si="213"/>
        <v>0.95532612261960981</v>
      </c>
      <c r="AJ363" s="7">
        <f t="shared" si="214"/>
        <v>-0.93048519880078728</v>
      </c>
      <c r="AK363" s="7">
        <f t="shared" si="215"/>
        <v>0.42684106596753763</v>
      </c>
      <c r="AL363" s="7">
        <f t="shared" si="216"/>
        <v>-1.4665143711080475</v>
      </c>
      <c r="AM363" s="7">
        <f t="shared" si="217"/>
        <v>-0.90080049016669261</v>
      </c>
      <c r="AN363" s="102">
        <f t="shared" si="226"/>
        <v>10.648358418941443</v>
      </c>
      <c r="AO363" s="102">
        <f t="shared" si="226"/>
        <v>10.648352565806482</v>
      </c>
      <c r="AP363" s="102">
        <f t="shared" si="226"/>
        <v>10.648312489501158</v>
      </c>
      <c r="AQ363" s="102">
        <f t="shared" si="226"/>
        <v>10.648038206909682</v>
      </c>
      <c r="AR363" s="102">
        <f t="shared" si="226"/>
        <v>10.646166559324833</v>
      </c>
      <c r="AS363" s="102">
        <f t="shared" si="226"/>
        <v>10.633642547499845</v>
      </c>
      <c r="AT363" s="102">
        <f t="shared" si="226"/>
        <v>10.558591776950067</v>
      </c>
      <c r="AU363" s="102">
        <f t="shared" si="219"/>
        <v>10.244798164250856</v>
      </c>
    </row>
    <row r="364" spans="1:64" ht="12.95" customHeight="1">
      <c r="A364" s="20" t="s">
        <v>130</v>
      </c>
      <c r="C364" s="32">
        <v>51100.565999999999</v>
      </c>
      <c r="D364" s="32"/>
      <c r="E364" s="1">
        <f t="shared" si="202"/>
        <v>14702.960206192382</v>
      </c>
      <c r="F364" s="1">
        <f t="shared" si="225"/>
        <v>14703</v>
      </c>
      <c r="G364" s="1">
        <f t="shared" si="203"/>
        <v>-2.7683000000251923E-2</v>
      </c>
      <c r="I364" s="1">
        <f t="shared" si="221"/>
        <v>-2.7683000000251923E-2</v>
      </c>
      <c r="N364" s="2"/>
      <c r="O364" s="2"/>
      <c r="P364" s="2"/>
      <c r="Q364" s="5">
        <f t="shared" si="220"/>
        <v>36082.065999999999</v>
      </c>
      <c r="R364" s="1">
        <f t="shared" si="222"/>
        <v>7.6634848901394796E-4</v>
      </c>
      <c r="S364" s="100">
        <f t="shared" si="223"/>
        <v>0.1</v>
      </c>
      <c r="T364" s="1">
        <f t="shared" si="204"/>
        <v>7.6634848901394802E-5</v>
      </c>
      <c r="U364" s="5"/>
      <c r="W364" s="1">
        <f t="shared" si="224"/>
        <v>-3.4093033549668465E-3</v>
      </c>
      <c r="Z364" s="7">
        <f t="shared" si="205"/>
        <v>14703</v>
      </c>
      <c r="AA364" s="102">
        <f t="shared" si="206"/>
        <v>-3.4814021429743457E-2</v>
      </c>
      <c r="AB364" s="102">
        <f t="shared" si="207"/>
        <v>-3.4093033549668465E-3</v>
      </c>
      <c r="AC364" s="102">
        <f t="shared" si="208"/>
        <v>-2.7683000000251923E-2</v>
      </c>
      <c r="AD364" s="102">
        <f t="shared" si="209"/>
        <v>7.1310214294915339E-3</v>
      </c>
      <c r="AE364" s="102">
        <f t="shared" si="210"/>
        <v>5.0851466627867487E-6</v>
      </c>
      <c r="AF364" s="7">
        <f t="shared" si="211"/>
        <v>-2.7683000000251923E-2</v>
      </c>
      <c r="AG364" s="103"/>
      <c r="AH364" s="7">
        <f t="shared" si="212"/>
        <v>-2.4273696645285076E-2</v>
      </c>
      <c r="AI364" s="7">
        <f t="shared" si="213"/>
        <v>0.95130728880524396</v>
      </c>
      <c r="AJ364" s="7">
        <f t="shared" si="214"/>
        <v>-0.92699311378900862</v>
      </c>
      <c r="AK364" s="7">
        <f t="shared" si="215"/>
        <v>0.42640130252264241</v>
      </c>
      <c r="AL364" s="7">
        <f t="shared" si="216"/>
        <v>-1.4570942948338663</v>
      </c>
      <c r="AM364" s="7">
        <f t="shared" si="217"/>
        <v>-0.892304515444724</v>
      </c>
      <c r="AN364" s="102">
        <f t="shared" si="226"/>
        <v>10.657283512575246</v>
      </c>
      <c r="AO364" s="102">
        <f t="shared" si="226"/>
        <v>10.657278370916558</v>
      </c>
      <c r="AP364" s="102">
        <f t="shared" si="226"/>
        <v>10.657242274185032</v>
      </c>
      <c r="AQ364" s="102">
        <f t="shared" si="226"/>
        <v>10.656988963247654</v>
      </c>
      <c r="AR364" s="102">
        <f t="shared" si="226"/>
        <v>10.655216438281139</v>
      </c>
      <c r="AS364" s="102">
        <f t="shared" si="226"/>
        <v>10.643052953849223</v>
      </c>
      <c r="AT364" s="102">
        <f t="shared" si="226"/>
        <v>10.56845643280178</v>
      </c>
      <c r="AU364" s="102">
        <f t="shared" si="219"/>
        <v>10.252435811351882</v>
      </c>
    </row>
    <row r="365" spans="1:64" ht="12.95" customHeight="1">
      <c r="A365" s="20" t="s">
        <v>130</v>
      </c>
      <c r="C365" s="32">
        <v>51109.6011</v>
      </c>
      <c r="D365" s="32"/>
      <c r="E365" s="1">
        <f t="shared" si="202"/>
        <v>14715.94799765978</v>
      </c>
      <c r="F365" s="1">
        <f t="shared" si="225"/>
        <v>14716</v>
      </c>
      <c r="G365" s="1">
        <f t="shared" si="203"/>
        <v>-3.617600000143284E-2</v>
      </c>
      <c r="I365" s="1">
        <f t="shared" si="221"/>
        <v>-3.617600000143284E-2</v>
      </c>
      <c r="N365" s="2"/>
      <c r="O365" s="2"/>
      <c r="P365" s="2"/>
      <c r="Q365" s="5">
        <f t="shared" si="220"/>
        <v>36091.1011</v>
      </c>
      <c r="R365" s="1">
        <f t="shared" si="222"/>
        <v>1.3087029761036687E-3</v>
      </c>
      <c r="S365" s="100">
        <f t="shared" si="223"/>
        <v>0.1</v>
      </c>
      <c r="T365" s="1">
        <f t="shared" si="204"/>
        <v>1.3087029761036688E-4</v>
      </c>
      <c r="U365" s="5"/>
      <c r="W365" s="1">
        <f t="shared" si="224"/>
        <v>-1.1900554679950381E-2</v>
      </c>
      <c r="Z365" s="7">
        <f t="shared" si="205"/>
        <v>14716</v>
      </c>
      <c r="AA365" s="102">
        <f t="shared" si="206"/>
        <v>-3.479547696614417E-2</v>
      </c>
      <c r="AB365" s="102">
        <f t="shared" si="207"/>
        <v>-1.1900554679950381E-2</v>
      </c>
      <c r="AC365" s="102">
        <f t="shared" si="208"/>
        <v>-3.617600000143284E-2</v>
      </c>
      <c r="AD365" s="102">
        <f t="shared" si="209"/>
        <v>-1.3805230352886694E-3</v>
      </c>
      <c r="AE365" s="102">
        <f t="shared" si="210"/>
        <v>1.9058438509626408E-7</v>
      </c>
      <c r="AF365" s="7">
        <f t="shared" si="211"/>
        <v>-3.617600000143284E-2</v>
      </c>
      <c r="AG365" s="103"/>
      <c r="AH365" s="7">
        <f t="shared" si="212"/>
        <v>-2.4275445321482458E-2</v>
      </c>
      <c r="AI365" s="7">
        <f t="shared" si="213"/>
        <v>0.95048273336090716</v>
      </c>
      <c r="AJ365" s="7">
        <f t="shared" si="214"/>
        <v>-0.92626599065290338</v>
      </c>
      <c r="AK365" s="7">
        <f t="shared" si="215"/>
        <v>0.42630633495304165</v>
      </c>
      <c r="AL365" s="7">
        <f t="shared" si="216"/>
        <v>-1.4551603255550758</v>
      </c>
      <c r="AM365" s="7">
        <f t="shared" si="217"/>
        <v>-0.89056910737662054</v>
      </c>
      <c r="AN365" s="102">
        <f t="shared" si="226"/>
        <v>10.659120523762875</v>
      </c>
      <c r="AO365" s="102">
        <f t="shared" si="226"/>
        <v>10.65911551986466</v>
      </c>
      <c r="AP365" s="102">
        <f t="shared" si="226"/>
        <v>10.659080205780542</v>
      </c>
      <c r="AQ365" s="102">
        <f t="shared" si="226"/>
        <v>10.658831084466108</v>
      </c>
      <c r="AR365" s="102">
        <f t="shared" si="226"/>
        <v>10.657078681983405</v>
      </c>
      <c r="AS365" s="102">
        <f t="shared" si="226"/>
        <v>10.644989652954957</v>
      </c>
      <c r="AT365" s="102">
        <f t="shared" si="226"/>
        <v>10.570489706517117</v>
      </c>
      <c r="AU365" s="102">
        <f t="shared" si="219"/>
        <v>10.254011833769555</v>
      </c>
    </row>
    <row r="366" spans="1:64" ht="12.95" customHeight="1">
      <c r="A366" s="20" t="s">
        <v>130</v>
      </c>
      <c r="C366" s="32">
        <v>51132.542000000001</v>
      </c>
      <c r="D366" s="32"/>
      <c r="E366" s="1">
        <f t="shared" si="202"/>
        <v>14748.925123012503</v>
      </c>
      <c r="F366" s="1">
        <f t="shared" si="225"/>
        <v>14749</v>
      </c>
      <c r="G366" s="1">
        <f t="shared" si="203"/>
        <v>-5.2088999997067731E-2</v>
      </c>
      <c r="I366" s="1">
        <f t="shared" si="221"/>
        <v>-5.2088999997067731E-2</v>
      </c>
      <c r="N366" s="2"/>
      <c r="O366" s="2"/>
      <c r="P366" s="2"/>
      <c r="Q366" s="5">
        <f t="shared" si="220"/>
        <v>36114.042000000001</v>
      </c>
      <c r="R366" s="1">
        <f t="shared" si="222"/>
        <v>2.713263920694522E-3</v>
      </c>
      <c r="S366" s="100">
        <f t="shared" si="223"/>
        <v>0.1</v>
      </c>
      <c r="T366" s="1">
        <f t="shared" si="204"/>
        <v>2.7132639206945222E-4</v>
      </c>
      <c r="U366" s="5"/>
      <c r="W366" s="1">
        <f t="shared" si="224"/>
        <v>-2.7809489487050351E-2</v>
      </c>
      <c r="Z366" s="7">
        <f t="shared" si="205"/>
        <v>14749</v>
      </c>
      <c r="AA366" s="102">
        <f t="shared" si="206"/>
        <v>-3.4747981631825457E-2</v>
      </c>
      <c r="AB366" s="102">
        <f t="shared" si="207"/>
        <v>-2.7809489487050351E-2</v>
      </c>
      <c r="AC366" s="102">
        <f t="shared" si="208"/>
        <v>-5.2088999997067731E-2</v>
      </c>
      <c r="AD366" s="102">
        <f t="shared" si="209"/>
        <v>-1.7341018365242274E-2</v>
      </c>
      <c r="AE366" s="102">
        <f t="shared" si="210"/>
        <v>3.0071091794366979E-5</v>
      </c>
      <c r="AF366" s="7">
        <f t="shared" si="211"/>
        <v>-5.2088999997067731E-2</v>
      </c>
      <c r="AG366" s="103"/>
      <c r="AH366" s="7">
        <f t="shared" si="212"/>
        <v>-2.427951051001738E-2</v>
      </c>
      <c r="AI366" s="7">
        <f t="shared" si="213"/>
        <v>0.94839687096525094</v>
      </c>
      <c r="AJ366" s="7">
        <f t="shared" si="214"/>
        <v>-0.92441039370086819</v>
      </c>
      <c r="AK366" s="7">
        <f t="shared" si="215"/>
        <v>0.42605887854887492</v>
      </c>
      <c r="AL366" s="7">
        <f t="shared" si="216"/>
        <v>-1.4502660426845793</v>
      </c>
      <c r="AM366" s="7">
        <f t="shared" si="217"/>
        <v>-0.88619063890522842</v>
      </c>
      <c r="AN366" s="102">
        <f t="shared" si="226"/>
        <v>10.663776562853336</v>
      </c>
      <c r="AO366" s="102">
        <f t="shared" si="226"/>
        <v>10.663771895356641</v>
      </c>
      <c r="AP366" s="102">
        <f t="shared" si="226"/>
        <v>10.663738510478522</v>
      </c>
      <c r="AQ366" s="102">
        <f t="shared" si="226"/>
        <v>10.66349981502891</v>
      </c>
      <c r="AR366" s="102">
        <f t="shared" si="226"/>
        <v>10.661797977730854</v>
      </c>
      <c r="AS366" s="102">
        <f t="shared" si="226"/>
        <v>10.649898008192615</v>
      </c>
      <c r="AT366" s="102">
        <f t="shared" si="226"/>
        <v>10.575647560636501</v>
      </c>
      <c r="AU366" s="102">
        <f t="shared" si="219"/>
        <v>10.258012506060568</v>
      </c>
    </row>
    <row r="367" spans="1:64" ht="12.95" customHeight="1">
      <c r="A367" s="59" t="s">
        <v>1086</v>
      </c>
      <c r="B367" s="59" t="s">
        <v>127</v>
      </c>
      <c r="C367" s="34">
        <v>51181.957999999999</v>
      </c>
      <c r="D367" s="34" t="s">
        <v>149</v>
      </c>
      <c r="E367" s="32">
        <f t="shared" si="202"/>
        <v>14819.959721761028</v>
      </c>
      <c r="F367" s="1">
        <f t="shared" si="225"/>
        <v>14820</v>
      </c>
      <c r="G367" s="1">
        <f t="shared" si="203"/>
        <v>-2.8019999997923151E-2</v>
      </c>
      <c r="H367" s="1">
        <f>G367</f>
        <v>-2.8019999997923151E-2</v>
      </c>
      <c r="N367" s="2"/>
      <c r="O367" s="2"/>
      <c r="P367" s="2"/>
      <c r="Q367" s="5">
        <f t="shared" si="220"/>
        <v>36163.457999999999</v>
      </c>
      <c r="R367" s="1">
        <f>+(P367-I367)^2</f>
        <v>0</v>
      </c>
      <c r="S367" s="100">
        <f>S$14</f>
        <v>0.2</v>
      </c>
      <c r="T367" s="1">
        <f t="shared" si="204"/>
        <v>0</v>
      </c>
      <c r="U367" s="5"/>
      <c r="V367" s="1">
        <f>AB367</f>
        <v>-3.7335475478876244E-3</v>
      </c>
      <c r="Z367" s="7">
        <f t="shared" si="205"/>
        <v>14820</v>
      </c>
      <c r="AA367" s="102">
        <f t="shared" si="206"/>
        <v>-3.4643760886703595E-2</v>
      </c>
      <c r="AB367" s="102">
        <f t="shared" si="207"/>
        <v>-3.7335475478876244E-3</v>
      </c>
      <c r="AC367" s="102">
        <f t="shared" si="208"/>
        <v>-2.8019999997923151E-2</v>
      </c>
      <c r="AD367" s="102">
        <f t="shared" si="209"/>
        <v>6.6237608887804444E-3</v>
      </c>
      <c r="AE367" s="102">
        <f t="shared" si="210"/>
        <v>8.7748416623475012E-6</v>
      </c>
      <c r="AF367" s="7">
        <f t="shared" si="211"/>
        <v>-2.8019999997923151E-2</v>
      </c>
      <c r="AG367" s="103"/>
      <c r="AH367" s="7">
        <f t="shared" si="212"/>
        <v>-2.4286452450035526E-2</v>
      </c>
      <c r="AI367" s="7">
        <f t="shared" si="213"/>
        <v>0.94394419450320111</v>
      </c>
      <c r="AJ367" s="7">
        <f t="shared" si="214"/>
        <v>-0.92037137425372884</v>
      </c>
      <c r="AK367" s="7">
        <f t="shared" si="215"/>
        <v>0.42549594309065625</v>
      </c>
      <c r="AL367" s="7">
        <f t="shared" si="216"/>
        <v>-1.4398083815473079</v>
      </c>
      <c r="AM367" s="7">
        <f t="shared" si="217"/>
        <v>-0.87689840382550122</v>
      </c>
      <c r="AN367" s="102">
        <f t="shared" si="226"/>
        <v>10.673759559800937</v>
      </c>
      <c r="AO367" s="102">
        <f t="shared" si="226"/>
        <v>10.673755554476983</v>
      </c>
      <c r="AP367" s="102">
        <f t="shared" si="226"/>
        <v>10.673726049335063</v>
      </c>
      <c r="AQ367" s="102">
        <f t="shared" si="226"/>
        <v>10.673508780674176</v>
      </c>
      <c r="AR367" s="102">
        <f t="shared" si="226"/>
        <v>10.671913202310014</v>
      </c>
      <c r="AS367" s="102">
        <f t="shared" si="226"/>
        <v>10.660420087880913</v>
      </c>
      <c r="AT367" s="102">
        <f t="shared" si="226"/>
        <v>10.586727502283804</v>
      </c>
      <c r="AU367" s="102">
        <f t="shared" si="219"/>
        <v>10.266620013110931</v>
      </c>
    </row>
    <row r="368" spans="1:64" ht="12.95" customHeight="1">
      <c r="A368" s="20" t="s">
        <v>125</v>
      </c>
      <c r="C368" s="32">
        <v>51185.446000000004</v>
      </c>
      <c r="D368" s="32">
        <v>5.0000000000000001E-3</v>
      </c>
      <c r="E368" s="1">
        <f t="shared" si="202"/>
        <v>14824.973658146717</v>
      </c>
      <c r="F368" s="1">
        <f t="shared" si="225"/>
        <v>14825</v>
      </c>
      <c r="G368" s="1">
        <f t="shared" si="203"/>
        <v>-1.8324999997275881E-2</v>
      </c>
      <c r="I368" s="1">
        <f>G368</f>
        <v>-1.8324999997275881E-2</v>
      </c>
      <c r="N368" s="2"/>
      <c r="O368" s="2"/>
      <c r="P368" s="2"/>
      <c r="Q368" s="5">
        <f t="shared" si="220"/>
        <v>36166.946000000004</v>
      </c>
      <c r="R368" s="1">
        <f>+(P368-G368)^2</f>
        <v>3.3580562490016108E-4</v>
      </c>
      <c r="S368" s="100">
        <f>S$15</f>
        <v>0.1</v>
      </c>
      <c r="T368" s="1">
        <f t="shared" si="204"/>
        <v>3.3580562490016106E-5</v>
      </c>
      <c r="U368" s="5"/>
      <c r="W368" s="1">
        <f>AB368</f>
        <v>5.9618491173975829E-3</v>
      </c>
      <c r="Z368" s="7">
        <f t="shared" si="205"/>
        <v>14825</v>
      </c>
      <c r="AA368" s="102">
        <f t="shared" si="206"/>
        <v>-3.4636317385700555E-2</v>
      </c>
      <c r="AB368" s="102">
        <f t="shared" si="207"/>
        <v>5.9618491173975829E-3</v>
      </c>
      <c r="AC368" s="102">
        <f t="shared" si="208"/>
        <v>-1.8324999997275881E-2</v>
      </c>
      <c r="AD368" s="102">
        <f t="shared" si="209"/>
        <v>1.6311317388424673E-2</v>
      </c>
      <c r="AE368" s="102">
        <f t="shared" si="210"/>
        <v>2.6605907494592511E-5</v>
      </c>
      <c r="AF368" s="7">
        <f t="shared" si="211"/>
        <v>-1.8324999997275881E-2</v>
      </c>
      <c r="AG368" s="103"/>
      <c r="AH368" s="7">
        <f t="shared" si="212"/>
        <v>-2.4286849114673464E-2</v>
      </c>
      <c r="AI368" s="7">
        <f t="shared" si="213"/>
        <v>0.94363242516952717</v>
      </c>
      <c r="AJ368" s="7">
        <f t="shared" si="214"/>
        <v>-0.92008458657262382</v>
      </c>
      <c r="AK368" s="7">
        <f t="shared" si="215"/>
        <v>0.42545475367450419</v>
      </c>
      <c r="AL368" s="7">
        <f t="shared" si="216"/>
        <v>-1.4390756262398401</v>
      </c>
      <c r="AM368" s="7">
        <f t="shared" si="217"/>
        <v>-0.87625050790233927</v>
      </c>
      <c r="AN368" s="102">
        <f t="shared" si="226"/>
        <v>10.674460819932873</v>
      </c>
      <c r="AO368" s="102">
        <f t="shared" si="226"/>
        <v>10.674456858215411</v>
      </c>
      <c r="AP368" s="102">
        <f t="shared" si="226"/>
        <v>10.674427612768463</v>
      </c>
      <c r="AQ368" s="102">
        <f t="shared" si="226"/>
        <v>10.674211802010523</v>
      </c>
      <c r="AR368" s="102">
        <f t="shared" si="226"/>
        <v>10.672623575066378</v>
      </c>
      <c r="AS368" s="102">
        <f t="shared" si="226"/>
        <v>10.661159108094322</v>
      </c>
      <c r="AT368" s="102">
        <f t="shared" si="226"/>
        <v>10.587506888101794</v>
      </c>
      <c r="AU368" s="102">
        <f t="shared" si="219"/>
        <v>10.267226175579268</v>
      </c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</row>
    <row r="369" spans="1:47" ht="12.95" customHeight="1">
      <c r="A369" s="59" t="s">
        <v>1184</v>
      </c>
      <c r="B369" s="59" t="s">
        <v>127</v>
      </c>
      <c r="C369" s="34">
        <v>51431.684999999998</v>
      </c>
      <c r="D369" s="34" t="s">
        <v>149</v>
      </c>
      <c r="E369" s="32">
        <f t="shared" si="202"/>
        <v>15178.93772972755</v>
      </c>
      <c r="F369" s="1">
        <f t="shared" si="225"/>
        <v>15179</v>
      </c>
      <c r="G369" s="1">
        <f t="shared" si="203"/>
        <v>-4.3319000003975816E-2</v>
      </c>
      <c r="H369" s="1">
        <f>G369</f>
        <v>-4.3319000003975816E-2</v>
      </c>
      <c r="N369" s="2"/>
      <c r="O369" s="2"/>
      <c r="P369" s="2"/>
      <c r="Q369" s="5">
        <f t="shared" si="220"/>
        <v>36413.184999999998</v>
      </c>
      <c r="R369" s="1">
        <f>+(P369-I369)^2</f>
        <v>0</v>
      </c>
      <c r="S369" s="100">
        <f>S$14</f>
        <v>0.2</v>
      </c>
      <c r="T369" s="1">
        <f t="shared" si="204"/>
        <v>0</v>
      </c>
      <c r="U369" s="5"/>
      <c r="V369" s="1">
        <f>AB369</f>
        <v>-1.9034057828329023E-2</v>
      </c>
      <c r="Z369" s="7">
        <f t="shared" si="205"/>
        <v>15179</v>
      </c>
      <c r="AA369" s="102">
        <f t="shared" si="206"/>
        <v>-3.4075377845403362E-2</v>
      </c>
      <c r="AB369" s="102">
        <f t="shared" si="207"/>
        <v>-1.9034057828329023E-2</v>
      </c>
      <c r="AC369" s="102">
        <f t="shared" si="208"/>
        <v>-4.3319000003975816E-2</v>
      </c>
      <c r="AD369" s="102">
        <f t="shared" si="209"/>
        <v>-9.2436221585724537E-3</v>
      </c>
      <c r="AE369" s="102">
        <f t="shared" si="210"/>
        <v>1.7088910122090335E-5</v>
      </c>
      <c r="AF369" s="7">
        <f t="shared" si="211"/>
        <v>-4.3319000003975816E-2</v>
      </c>
      <c r="AG369" s="103"/>
      <c r="AH369" s="7">
        <f t="shared" si="212"/>
        <v>-2.4284942175646793E-2</v>
      </c>
      <c r="AI369" s="7">
        <f t="shared" si="213"/>
        <v>0.9221521343610416</v>
      </c>
      <c r="AJ369" s="7">
        <f t="shared" si="214"/>
        <v>-0.89905953833419205</v>
      </c>
      <c r="AK369" s="7">
        <f t="shared" si="215"/>
        <v>0.42205303071055023</v>
      </c>
      <c r="AL369" s="7">
        <f t="shared" si="216"/>
        <v>-1.3883959901033378</v>
      </c>
      <c r="AM369" s="7">
        <f t="shared" si="217"/>
        <v>-0.83241826885305925</v>
      </c>
      <c r="AN369" s="102">
        <f t="shared" si="226"/>
        <v>10.723531562835003</v>
      </c>
      <c r="AO369" s="102">
        <f t="shared" si="226"/>
        <v>10.723529851108259</v>
      </c>
      <c r="AP369" s="102">
        <f t="shared" si="226"/>
        <v>10.72351500812162</v>
      </c>
      <c r="AQ369" s="102">
        <f t="shared" si="226"/>
        <v>10.723386332445553</v>
      </c>
      <c r="AR369" s="102">
        <f t="shared" si="226"/>
        <v>10.722273303310585</v>
      </c>
      <c r="AS369" s="102">
        <f t="shared" si="226"/>
        <v>10.712823975755366</v>
      </c>
      <c r="AT369" s="102">
        <f t="shared" si="226"/>
        <v>10.642384573047575</v>
      </c>
      <c r="AU369" s="102">
        <f t="shared" si="219"/>
        <v>10.310142478337415</v>
      </c>
    </row>
    <row r="370" spans="1:47" ht="12.95" customHeight="1">
      <c r="A370" s="59" t="s">
        <v>1184</v>
      </c>
      <c r="B370" s="59" t="s">
        <v>127</v>
      </c>
      <c r="C370" s="34">
        <v>51431.69</v>
      </c>
      <c r="D370" s="34" t="s">
        <v>149</v>
      </c>
      <c r="E370" s="32">
        <f t="shared" si="202"/>
        <v>15178.944917136367</v>
      </c>
      <c r="F370" s="1">
        <f t="shared" si="225"/>
        <v>15179</v>
      </c>
      <c r="G370" s="1">
        <f t="shared" si="203"/>
        <v>-3.8318999999319203E-2</v>
      </c>
      <c r="H370" s="1">
        <f>G370</f>
        <v>-3.8318999999319203E-2</v>
      </c>
      <c r="N370" s="2"/>
      <c r="O370" s="2"/>
      <c r="P370" s="2"/>
      <c r="Q370" s="5">
        <f t="shared" si="220"/>
        <v>36413.19</v>
      </c>
      <c r="R370" s="1">
        <f>+(P370-I370)^2</f>
        <v>0</v>
      </c>
      <c r="S370" s="100">
        <f>S$14</f>
        <v>0.2</v>
      </c>
      <c r="T370" s="1">
        <f t="shared" si="204"/>
        <v>0</v>
      </c>
      <c r="U370" s="5"/>
      <c r="V370" s="1">
        <f>AB370</f>
        <v>-1.4034057823672411E-2</v>
      </c>
      <c r="Z370" s="7">
        <f t="shared" si="205"/>
        <v>15179</v>
      </c>
      <c r="AA370" s="102">
        <f t="shared" si="206"/>
        <v>-3.4075377845403362E-2</v>
      </c>
      <c r="AB370" s="102">
        <f t="shared" si="207"/>
        <v>-1.4034057823672411E-2</v>
      </c>
      <c r="AC370" s="102">
        <f t="shared" si="208"/>
        <v>-3.8318999999319203E-2</v>
      </c>
      <c r="AD370" s="102">
        <f t="shared" si="209"/>
        <v>-4.2436221539158409E-3</v>
      </c>
      <c r="AE370" s="102">
        <f t="shared" si="210"/>
        <v>3.6016657970410642E-6</v>
      </c>
      <c r="AF370" s="7">
        <f t="shared" si="211"/>
        <v>-3.8318999999319203E-2</v>
      </c>
      <c r="AG370" s="103"/>
      <c r="AH370" s="7">
        <f t="shared" si="212"/>
        <v>-2.4284942175646793E-2</v>
      </c>
      <c r="AI370" s="7">
        <f t="shared" si="213"/>
        <v>0.9221521343610416</v>
      </c>
      <c r="AJ370" s="7">
        <f t="shared" si="214"/>
        <v>-0.89905953833419205</v>
      </c>
      <c r="AK370" s="7">
        <f t="shared" si="215"/>
        <v>0.42205303071055023</v>
      </c>
      <c r="AL370" s="7">
        <f t="shared" si="216"/>
        <v>-1.3883959901033378</v>
      </c>
      <c r="AM370" s="7">
        <f t="shared" si="217"/>
        <v>-0.83241826885305925</v>
      </c>
      <c r="AN370" s="102">
        <f t="shared" si="226"/>
        <v>10.723531562835003</v>
      </c>
      <c r="AO370" s="102">
        <f t="shared" si="226"/>
        <v>10.723529851108259</v>
      </c>
      <c r="AP370" s="102">
        <f t="shared" si="226"/>
        <v>10.72351500812162</v>
      </c>
      <c r="AQ370" s="102">
        <f t="shared" si="226"/>
        <v>10.723386332445553</v>
      </c>
      <c r="AR370" s="102">
        <f t="shared" si="226"/>
        <v>10.722273303310585</v>
      </c>
      <c r="AS370" s="102">
        <f t="shared" si="226"/>
        <v>10.712823975755366</v>
      </c>
      <c r="AT370" s="102">
        <f t="shared" si="226"/>
        <v>10.642384573047575</v>
      </c>
      <c r="AU370" s="102">
        <f t="shared" si="219"/>
        <v>10.310142478337415</v>
      </c>
    </row>
    <row r="371" spans="1:47" ht="12.95" customHeight="1">
      <c r="A371" s="59" t="s">
        <v>1184</v>
      </c>
      <c r="B371" s="59" t="s">
        <v>127</v>
      </c>
      <c r="C371" s="34">
        <v>51438.656000000003</v>
      </c>
      <c r="D371" s="34" t="s">
        <v>149</v>
      </c>
      <c r="E371" s="32">
        <f t="shared" si="202"/>
        <v>15188.958415090112</v>
      </c>
      <c r="F371" s="1">
        <f t="shared" si="225"/>
        <v>15189</v>
      </c>
      <c r="G371" s="1">
        <f t="shared" si="203"/>
        <v>-2.8929000000061933E-2</v>
      </c>
      <c r="H371" s="1">
        <f>G371</f>
        <v>-2.8929000000061933E-2</v>
      </c>
      <c r="N371" s="2"/>
      <c r="O371" s="2"/>
      <c r="P371" s="2"/>
      <c r="Q371" s="5">
        <f t="shared" si="220"/>
        <v>36420.156000000003</v>
      </c>
      <c r="R371" s="1">
        <f>+(P371-I371)^2</f>
        <v>0</v>
      </c>
      <c r="S371" s="100">
        <f>S$14</f>
        <v>0.2</v>
      </c>
      <c r="T371" s="1">
        <f t="shared" si="204"/>
        <v>0</v>
      </c>
      <c r="U371" s="5"/>
      <c r="V371" s="1">
        <f>AB371</f>
        <v>-4.6449502866390928E-3</v>
      </c>
      <c r="Z371" s="7">
        <f t="shared" si="205"/>
        <v>15189</v>
      </c>
      <c r="AA371" s="102">
        <f t="shared" si="206"/>
        <v>-3.4058580398055011E-2</v>
      </c>
      <c r="AB371" s="102">
        <f t="shared" si="207"/>
        <v>-4.6449502866390928E-3</v>
      </c>
      <c r="AC371" s="102">
        <f t="shared" si="208"/>
        <v>-2.8929000000061933E-2</v>
      </c>
      <c r="AD371" s="102">
        <f t="shared" si="209"/>
        <v>5.1295803979930776E-3</v>
      </c>
      <c r="AE371" s="102">
        <f t="shared" si="210"/>
        <v>5.2625190118949645E-6</v>
      </c>
      <c r="AF371" s="7">
        <f t="shared" si="211"/>
        <v>-2.8929000000061933E-2</v>
      </c>
      <c r="AG371" s="103"/>
      <c r="AH371" s="7">
        <f t="shared" si="212"/>
        <v>-2.428404971342284E-2</v>
      </c>
      <c r="AI371" s="7">
        <f t="shared" si="213"/>
        <v>0.92156210323021392</v>
      </c>
      <c r="AJ371" s="7">
        <f t="shared" si="214"/>
        <v>-0.89844649828231382</v>
      </c>
      <c r="AK371" s="7">
        <f t="shared" si="215"/>
        <v>0.42194377263663263</v>
      </c>
      <c r="AL371" s="7">
        <f t="shared" si="216"/>
        <v>-1.3869978070003548</v>
      </c>
      <c r="AM371" s="7">
        <f t="shared" si="217"/>
        <v>-0.83123545079424466</v>
      </c>
      <c r="AN371" s="102">
        <f t="shared" si="226"/>
        <v>10.724901482882828</v>
      </c>
      <c r="AO371" s="102">
        <f t="shared" si="226"/>
        <v>10.724899814632414</v>
      </c>
      <c r="AP371" s="102">
        <f t="shared" si="226"/>
        <v>10.724885277232232</v>
      </c>
      <c r="AQ371" s="102">
        <f t="shared" si="226"/>
        <v>10.724758628227248</v>
      </c>
      <c r="AR371" s="102">
        <f t="shared" si="226"/>
        <v>10.72365770349959</v>
      </c>
      <c r="AS371" s="102">
        <f t="shared" si="226"/>
        <v>10.714264643988011</v>
      </c>
      <c r="AT371" s="102">
        <f t="shared" si="226"/>
        <v>10.643926005290451</v>
      </c>
      <c r="AU371" s="102">
        <f t="shared" si="219"/>
        <v>10.311354803274085</v>
      </c>
    </row>
    <row r="372" spans="1:47" ht="12.95" customHeight="1">
      <c r="A372" s="20" t="s">
        <v>43</v>
      </c>
      <c r="C372" s="32">
        <v>51471.344899999996</v>
      </c>
      <c r="D372" s="32">
        <v>1E-4</v>
      </c>
      <c r="E372" s="1">
        <f t="shared" si="202"/>
        <v>15235.948112658314</v>
      </c>
      <c r="F372" s="1">
        <f t="shared" si="225"/>
        <v>15236</v>
      </c>
      <c r="G372" s="1">
        <f t="shared" si="203"/>
        <v>-3.609600000345381E-2</v>
      </c>
      <c r="J372" s="1">
        <f>G372</f>
        <v>-3.609600000345381E-2</v>
      </c>
      <c r="N372" s="2"/>
      <c r="O372" s="2"/>
      <c r="P372" s="2"/>
      <c r="Q372" s="5">
        <f t="shared" si="220"/>
        <v>36452.844899999996</v>
      </c>
      <c r="R372" s="1">
        <f>+(P372-G372)^2</f>
        <v>1.3029212162493375E-3</v>
      </c>
      <c r="S372" s="100">
        <f>S$16</f>
        <v>1</v>
      </c>
      <c r="T372" s="1">
        <f t="shared" si="204"/>
        <v>1.3029212162493375E-3</v>
      </c>
      <c r="U372" s="5"/>
      <c r="X372" s="1">
        <f>AB372</f>
        <v>-1.1816745630802632E-2</v>
      </c>
      <c r="Z372" s="7">
        <f t="shared" si="205"/>
        <v>15236</v>
      </c>
      <c r="AA372" s="102">
        <f t="shared" si="206"/>
        <v>-3.397894838409439E-2</v>
      </c>
      <c r="AB372" s="102">
        <f t="shared" si="207"/>
        <v>-1.1816745630802632E-2</v>
      </c>
      <c r="AC372" s="102">
        <f t="shared" si="208"/>
        <v>-3.609600000345381E-2</v>
      </c>
      <c r="AD372" s="102">
        <f t="shared" si="209"/>
        <v>-2.1170516193594197E-3</v>
      </c>
      <c r="AE372" s="102">
        <f t="shared" si="210"/>
        <v>4.4819075590323408E-6</v>
      </c>
      <c r="AF372" s="7">
        <f t="shared" si="211"/>
        <v>-3.609600000345381E-2</v>
      </c>
      <c r="AG372" s="103"/>
      <c r="AH372" s="7">
        <f t="shared" si="212"/>
        <v>-2.4279254372651177E-2</v>
      </c>
      <c r="AI372" s="7">
        <f t="shared" si="213"/>
        <v>0.918801096160478</v>
      </c>
      <c r="AJ372" s="7">
        <f t="shared" si="214"/>
        <v>-0.89555233178852034</v>
      </c>
      <c r="AK372" s="7">
        <f t="shared" si="215"/>
        <v>0.421421153873132</v>
      </c>
      <c r="AL372" s="7">
        <f t="shared" si="216"/>
        <v>-1.3804502328267643</v>
      </c>
      <c r="AM372" s="7">
        <f t="shared" si="217"/>
        <v>-0.82571463674663204</v>
      </c>
      <c r="AN372" s="102">
        <f t="shared" si="226"/>
        <v>10.731328391244878</v>
      </c>
      <c r="AO372" s="102">
        <f t="shared" si="226"/>
        <v>10.731326915451469</v>
      </c>
      <c r="AP372" s="102">
        <f t="shared" si="226"/>
        <v>10.731313749918083</v>
      </c>
      <c r="AQ372" s="102">
        <f t="shared" si="226"/>
        <v>10.731196328704181</v>
      </c>
      <c r="AR372" s="102">
        <f t="shared" si="226"/>
        <v>10.730151312252088</v>
      </c>
      <c r="AS372" s="102">
        <f t="shared" si="226"/>
        <v>10.721022002594387</v>
      </c>
      <c r="AT372" s="102">
        <f t="shared" si="226"/>
        <v>10.651164181513552</v>
      </c>
      <c r="AU372" s="102">
        <f t="shared" si="219"/>
        <v>10.317052730476439</v>
      </c>
    </row>
    <row r="373" spans="1:47" ht="12.95" customHeight="1">
      <c r="A373" s="59" t="s">
        <v>1184</v>
      </c>
      <c r="B373" s="59" t="s">
        <v>127</v>
      </c>
      <c r="C373" s="34">
        <v>51493.612000000001</v>
      </c>
      <c r="D373" s="34" t="s">
        <v>149</v>
      </c>
      <c r="E373" s="32">
        <f t="shared" si="202"/>
        <v>15267.956662799841</v>
      </c>
      <c r="F373" s="1">
        <f t="shared" si="225"/>
        <v>15268</v>
      </c>
      <c r="G373" s="1">
        <f t="shared" si="203"/>
        <v>-3.0147999998007435E-2</v>
      </c>
      <c r="H373" s="1">
        <f>G373</f>
        <v>-3.0147999998007435E-2</v>
      </c>
      <c r="N373" s="2"/>
      <c r="O373" s="2"/>
      <c r="P373" s="2"/>
      <c r="Q373" s="5">
        <f t="shared" si="220"/>
        <v>36475.112000000001</v>
      </c>
      <c r="R373" s="1">
        <f>+(P373-I373)^2</f>
        <v>0</v>
      </c>
      <c r="S373" s="100">
        <f>S$14</f>
        <v>0.2</v>
      </c>
      <c r="T373" s="1">
        <f t="shared" si="204"/>
        <v>0</v>
      </c>
      <c r="U373" s="5"/>
      <c r="V373" s="1">
        <f>AB373</f>
        <v>-5.8725741526538429E-3</v>
      </c>
      <c r="Z373" s="7">
        <f t="shared" si="205"/>
        <v>15268</v>
      </c>
      <c r="AA373" s="102">
        <f t="shared" si="206"/>
        <v>-3.3924088677078905E-2</v>
      </c>
      <c r="AB373" s="102">
        <f t="shared" si="207"/>
        <v>-5.8725741526538429E-3</v>
      </c>
      <c r="AC373" s="102">
        <f t="shared" si="208"/>
        <v>-3.0147999998007435E-2</v>
      </c>
      <c r="AD373" s="102">
        <f t="shared" si="209"/>
        <v>3.7760886790714696E-3</v>
      </c>
      <c r="AE373" s="102">
        <f t="shared" si="210"/>
        <v>2.8517691424423431E-6</v>
      </c>
      <c r="AF373" s="7">
        <f t="shared" si="211"/>
        <v>-3.0147999998007435E-2</v>
      </c>
      <c r="AG373" s="103"/>
      <c r="AH373" s="7">
        <f t="shared" si="212"/>
        <v>-2.4275425845353592E-2</v>
      </c>
      <c r="AI373" s="7">
        <f t="shared" si="213"/>
        <v>0.91693267567431325</v>
      </c>
      <c r="AJ373" s="7">
        <f t="shared" si="214"/>
        <v>-0.89356991303911726</v>
      </c>
      <c r="AK373" s="7">
        <f t="shared" si="215"/>
        <v>0.42105684954157097</v>
      </c>
      <c r="AL373" s="7">
        <f t="shared" si="216"/>
        <v>-1.3760147047409756</v>
      </c>
      <c r="AM373" s="7">
        <f t="shared" si="217"/>
        <v>-0.82199160250773684</v>
      </c>
      <c r="AN373" s="102">
        <f t="shared" ref="AN373:AT388" si="227">$AU373+$AB$7*SIN(AO373)</f>
        <v>10.735693153671376</v>
      </c>
      <c r="AO373" s="102">
        <f t="shared" si="227"/>
        <v>10.73569179822878</v>
      </c>
      <c r="AP373" s="102">
        <f t="shared" si="227"/>
        <v>10.735679507946671</v>
      </c>
      <c r="AQ373" s="102">
        <f t="shared" si="227"/>
        <v>10.73556809348549</v>
      </c>
      <c r="AR373" s="102">
        <f t="shared" si="227"/>
        <v>10.734560214274488</v>
      </c>
      <c r="AS373" s="102">
        <f t="shared" si="227"/>
        <v>10.725609763762158</v>
      </c>
      <c r="AT373" s="102">
        <f t="shared" si="227"/>
        <v>10.656086097616503</v>
      </c>
      <c r="AU373" s="102">
        <f t="shared" si="219"/>
        <v>10.320932170273785</v>
      </c>
    </row>
    <row r="374" spans="1:47" ht="12.95" customHeight="1">
      <c r="A374" s="25" t="s">
        <v>17</v>
      </c>
      <c r="C374" s="32">
        <v>51513.781000000003</v>
      </c>
      <c r="D374" s="32">
        <v>1E-4</v>
      </c>
      <c r="E374" s="1">
        <f t="shared" si="202"/>
        <v>15296.949232456616</v>
      </c>
      <c r="F374" s="1">
        <f t="shared" si="225"/>
        <v>15297</v>
      </c>
      <c r="G374" s="1">
        <f t="shared" si="203"/>
        <v>-3.531700000166893E-2</v>
      </c>
      <c r="K374" s="1">
        <f>G374</f>
        <v>-3.531700000166893E-2</v>
      </c>
      <c r="N374" s="2"/>
      <c r="O374" s="2">
        <f ca="1">+C$11+C$12*F374</f>
        <v>-3.6143448076588196E-2</v>
      </c>
      <c r="P374" s="2"/>
      <c r="Q374" s="5">
        <f t="shared" si="220"/>
        <v>36495.281000000003</v>
      </c>
      <c r="R374" s="1">
        <f>+(P374-G374)^2</f>
        <v>1.2472904891178832E-3</v>
      </c>
      <c r="S374" s="100">
        <f>S$16</f>
        <v>1</v>
      </c>
      <c r="T374" s="1">
        <f t="shared" si="204"/>
        <v>1.2472904891178832E-3</v>
      </c>
      <c r="U374" s="5"/>
      <c r="Y374" s="1">
        <f>AB374</f>
        <v>-1.1045435374739947E-2</v>
      </c>
      <c r="Z374" s="7">
        <f t="shared" si="205"/>
        <v>15297</v>
      </c>
      <c r="AA374" s="102">
        <f t="shared" si="206"/>
        <v>-3.3873925484863808E-2</v>
      </c>
      <c r="AB374" s="102">
        <f t="shared" si="207"/>
        <v>-1.1045435374739947E-2</v>
      </c>
      <c r="AC374" s="102">
        <f t="shared" si="208"/>
        <v>-3.531700000166893E-2</v>
      </c>
      <c r="AD374" s="102">
        <f t="shared" si="209"/>
        <v>-1.4430745168051221E-3</v>
      </c>
      <c r="AE374" s="102">
        <f t="shared" si="210"/>
        <v>2.0824640610523364E-6</v>
      </c>
      <c r="AF374" s="7">
        <f t="shared" si="211"/>
        <v>-3.531700000166893E-2</v>
      </c>
      <c r="AG374" s="103"/>
      <c r="AH374" s="7">
        <f t="shared" si="212"/>
        <v>-2.4271564626928983E-2</v>
      </c>
      <c r="AI374" s="7">
        <f t="shared" si="213"/>
        <v>0.91524737177605187</v>
      </c>
      <c r="AJ374" s="7">
        <f t="shared" si="214"/>
        <v>-0.89176519568030133</v>
      </c>
      <c r="AK374" s="7">
        <f t="shared" si="215"/>
        <v>0.42072086105354362</v>
      </c>
      <c r="AL374" s="7">
        <f t="shared" si="216"/>
        <v>-1.3720105558420137</v>
      </c>
      <c r="AM374" s="7">
        <f t="shared" si="217"/>
        <v>-0.81864229346935191</v>
      </c>
      <c r="AN374" s="102">
        <f t="shared" si="227"/>
        <v>10.739641061509021</v>
      </c>
      <c r="AO374" s="102">
        <f t="shared" si="227"/>
        <v>10.73963980809272</v>
      </c>
      <c r="AP374" s="102">
        <f t="shared" si="227"/>
        <v>10.739628271523316</v>
      </c>
      <c r="AQ374" s="102">
        <f t="shared" si="227"/>
        <v>10.73952211165458</v>
      </c>
      <c r="AR374" s="102">
        <f t="shared" si="227"/>
        <v>10.738547238261441</v>
      </c>
      <c r="AS374" s="102">
        <f t="shared" si="227"/>
        <v>10.729758340152223</v>
      </c>
      <c r="AT374" s="102">
        <f t="shared" si="227"/>
        <v>10.660542227585847</v>
      </c>
      <c r="AU374" s="102">
        <f t="shared" si="219"/>
        <v>10.324447912590131</v>
      </c>
    </row>
    <row r="375" spans="1:47" ht="12.95" customHeight="1">
      <c r="A375" s="59" t="s">
        <v>1204</v>
      </c>
      <c r="B375" s="59" t="s">
        <v>127</v>
      </c>
      <c r="C375" s="34">
        <v>51551.366999999998</v>
      </c>
      <c r="D375" s="34" t="s">
        <v>149</v>
      </c>
      <c r="E375" s="32">
        <f t="shared" si="202"/>
        <v>15350.978421961268</v>
      </c>
      <c r="F375" s="1">
        <f t="shared" si="225"/>
        <v>15351</v>
      </c>
      <c r="G375" s="1">
        <f t="shared" si="203"/>
        <v>-1.5011000003141817E-2</v>
      </c>
      <c r="H375" s="1">
        <f>G375</f>
        <v>-1.5011000003141817E-2</v>
      </c>
      <c r="N375" s="2"/>
      <c r="O375" s="2"/>
      <c r="P375" s="2"/>
      <c r="Q375" s="5">
        <f t="shared" si="220"/>
        <v>36532.866999999998</v>
      </c>
      <c r="R375" s="1">
        <f t="shared" ref="R375:R383" si="228">+(P375-I375)^2</f>
        <v>0</v>
      </c>
      <c r="S375" s="100">
        <f>S$14</f>
        <v>0.2</v>
      </c>
      <c r="T375" s="1">
        <f t="shared" si="204"/>
        <v>0</v>
      </c>
      <c r="U375" s="5"/>
      <c r="V375" s="1">
        <f>AB375</f>
        <v>9.2523900059876887E-3</v>
      </c>
      <c r="Z375" s="7">
        <f t="shared" si="205"/>
        <v>15351</v>
      </c>
      <c r="AA375" s="102">
        <f t="shared" si="206"/>
        <v>-3.3779394131888026E-2</v>
      </c>
      <c r="AB375" s="102">
        <f t="shared" si="207"/>
        <v>9.2523900059876887E-3</v>
      </c>
      <c r="AC375" s="102">
        <f t="shared" si="208"/>
        <v>-1.5011000003141817E-2</v>
      </c>
      <c r="AD375" s="102">
        <f t="shared" si="209"/>
        <v>1.8768394128746209E-2</v>
      </c>
      <c r="AE375" s="102">
        <f t="shared" si="210"/>
        <v>7.0450523634391034E-5</v>
      </c>
      <c r="AF375" s="7">
        <f t="shared" si="211"/>
        <v>-1.5011000003141817E-2</v>
      </c>
      <c r="AG375" s="103"/>
      <c r="AH375" s="7">
        <f t="shared" si="212"/>
        <v>-2.4263390009129505E-2</v>
      </c>
      <c r="AI375" s="7">
        <f t="shared" si="213"/>
        <v>0.91212927221698981</v>
      </c>
      <c r="AJ375" s="7">
        <f t="shared" si="214"/>
        <v>-0.88838454660981703</v>
      </c>
      <c r="AK375" s="7">
        <f t="shared" si="215"/>
        <v>0.42008069000536796</v>
      </c>
      <c r="AL375" s="7">
        <f t="shared" si="216"/>
        <v>-1.3645936207495575</v>
      </c>
      <c r="AM375" s="7">
        <f t="shared" si="217"/>
        <v>-0.8124672215708133</v>
      </c>
      <c r="AN375" s="102">
        <f t="shared" si="227"/>
        <v>10.74697305006918</v>
      </c>
      <c r="AO375" s="102">
        <f t="shared" si="227"/>
        <v>10.746971969912254</v>
      </c>
      <c r="AP375" s="102">
        <f t="shared" si="227"/>
        <v>10.746961741134616</v>
      </c>
      <c r="AQ375" s="102">
        <f t="shared" si="227"/>
        <v>10.746864897954325</v>
      </c>
      <c r="AR375" s="102">
        <f t="shared" si="227"/>
        <v>10.745949837247439</v>
      </c>
      <c r="AS375" s="102">
        <f t="shared" si="227"/>
        <v>10.737460293836302</v>
      </c>
      <c r="AT375" s="102">
        <f t="shared" si="227"/>
        <v>10.6688287702233</v>
      </c>
      <c r="AU375" s="102">
        <f t="shared" si="219"/>
        <v>10.330994467248154</v>
      </c>
    </row>
    <row r="376" spans="1:47" ht="12.95" customHeight="1">
      <c r="A376" s="59" t="s">
        <v>1184</v>
      </c>
      <c r="B376" s="59" t="s">
        <v>127</v>
      </c>
      <c r="C376" s="34">
        <v>51836.563999999998</v>
      </c>
      <c r="D376" s="34" t="s">
        <v>149</v>
      </c>
      <c r="E376" s="32">
        <f t="shared" si="202"/>
        <v>15760.943908024165</v>
      </c>
      <c r="F376" s="1">
        <f t="shared" si="225"/>
        <v>15761</v>
      </c>
      <c r="G376" s="1">
        <f t="shared" si="203"/>
        <v>-3.902100000414066E-2</v>
      </c>
      <c r="H376" s="1">
        <f>G376</f>
        <v>-3.902100000414066E-2</v>
      </c>
      <c r="N376" s="2"/>
      <c r="O376" s="2"/>
      <c r="P376" s="2"/>
      <c r="Q376" s="5">
        <f t="shared" si="220"/>
        <v>36818.063999999998</v>
      </c>
      <c r="R376" s="1">
        <f t="shared" si="228"/>
        <v>0</v>
      </c>
      <c r="S376" s="100">
        <f>S$14</f>
        <v>0.2</v>
      </c>
      <c r="T376" s="1">
        <f t="shared" si="204"/>
        <v>0</v>
      </c>
      <c r="U376" s="5"/>
      <c r="V376" s="1">
        <f>AB376</f>
        <v>-1.4860151568343142E-2</v>
      </c>
      <c r="Z376" s="7">
        <f t="shared" si="205"/>
        <v>15761</v>
      </c>
      <c r="AA376" s="102">
        <f t="shared" si="206"/>
        <v>-3.3015269827086136E-2</v>
      </c>
      <c r="AB376" s="102">
        <f t="shared" si="207"/>
        <v>-1.4860151568343142E-2</v>
      </c>
      <c r="AC376" s="102">
        <f t="shared" si="208"/>
        <v>-3.902100000414066E-2</v>
      </c>
      <c r="AD376" s="102">
        <f t="shared" si="209"/>
        <v>-6.0057301770545246E-3</v>
      </c>
      <c r="AE376" s="102">
        <f t="shared" si="210"/>
        <v>7.2137589919166746E-6</v>
      </c>
      <c r="AF376" s="7">
        <f t="shared" si="211"/>
        <v>-3.902100000414066E-2</v>
      </c>
      <c r="AG376" s="103"/>
      <c r="AH376" s="7">
        <f t="shared" si="212"/>
        <v>-2.4160848435797518E-2</v>
      </c>
      <c r="AI376" s="7">
        <f t="shared" si="213"/>
        <v>0.88928814996273398</v>
      </c>
      <c r="AJ376" s="7">
        <f t="shared" si="214"/>
        <v>-0.86194872418394586</v>
      </c>
      <c r="AK376" s="7">
        <f t="shared" si="215"/>
        <v>0.41464676192854549</v>
      </c>
      <c r="AL376" s="7">
        <f t="shared" si="216"/>
        <v>-1.3098801358049805</v>
      </c>
      <c r="AM376" s="7">
        <f t="shared" si="217"/>
        <v>-0.76802883328637883</v>
      </c>
      <c r="AN376" s="102">
        <f t="shared" si="227"/>
        <v>10.801843687446071</v>
      </c>
      <c r="AO376" s="102">
        <f t="shared" si="227"/>
        <v>10.801843387881094</v>
      </c>
      <c r="AP376" s="102">
        <f t="shared" si="227"/>
        <v>10.801839762311362</v>
      </c>
      <c r="AQ376" s="102">
        <f t="shared" si="227"/>
        <v>10.801795888140827</v>
      </c>
      <c r="AR376" s="102">
        <f t="shared" si="227"/>
        <v>10.801265728332684</v>
      </c>
      <c r="AS376" s="102">
        <f t="shared" si="227"/>
        <v>10.79496879869647</v>
      </c>
      <c r="AT376" s="102">
        <f t="shared" si="227"/>
        <v>10.731267580575603</v>
      </c>
      <c r="AU376" s="102">
        <f t="shared" si="219"/>
        <v>10.380699789651658</v>
      </c>
    </row>
    <row r="377" spans="1:47" ht="12.95" customHeight="1">
      <c r="A377" s="59" t="s">
        <v>1184</v>
      </c>
      <c r="B377" s="59" t="s">
        <v>127</v>
      </c>
      <c r="C377" s="34">
        <v>51849.786</v>
      </c>
      <c r="D377" s="34" t="s">
        <v>149</v>
      </c>
      <c r="E377" s="32">
        <f t="shared" si="202"/>
        <v>15779.950291880672</v>
      </c>
      <c r="F377" s="1">
        <f t="shared" si="225"/>
        <v>15780</v>
      </c>
      <c r="G377" s="1">
        <f t="shared" si="203"/>
        <v>-3.4579999999550637E-2</v>
      </c>
      <c r="H377" s="1">
        <f>G377</f>
        <v>-3.4579999999550637E-2</v>
      </c>
      <c r="N377" s="2"/>
      <c r="O377" s="2"/>
      <c r="P377" s="2"/>
      <c r="Q377" s="5">
        <f t="shared" si="220"/>
        <v>36831.286</v>
      </c>
      <c r="R377" s="1">
        <f t="shared" si="228"/>
        <v>0</v>
      </c>
      <c r="S377" s="100">
        <f>S$14</f>
        <v>0.2</v>
      </c>
      <c r="T377" s="1">
        <f t="shared" si="204"/>
        <v>0</v>
      </c>
      <c r="U377" s="5"/>
      <c r="V377" s="1">
        <f>AB377</f>
        <v>-1.0425583407488736E-2</v>
      </c>
      <c r="Z377" s="7">
        <f t="shared" si="205"/>
        <v>15780</v>
      </c>
      <c r="AA377" s="102">
        <f t="shared" si="206"/>
        <v>-3.2977925999831764E-2</v>
      </c>
      <c r="AB377" s="102">
        <f t="shared" si="207"/>
        <v>-1.0425583407488736E-2</v>
      </c>
      <c r="AC377" s="102">
        <f t="shared" si="208"/>
        <v>-3.4579999999550637E-2</v>
      </c>
      <c r="AD377" s="102">
        <f t="shared" si="209"/>
        <v>-1.6020739997188727E-3</v>
      </c>
      <c r="AE377" s="102">
        <f t="shared" si="210"/>
        <v>5.1332822011504529E-7</v>
      </c>
      <c r="AF377" s="7">
        <f t="shared" si="211"/>
        <v>-3.4579999999550637E-2</v>
      </c>
      <c r="AG377" s="103"/>
      <c r="AH377" s="7">
        <f t="shared" si="212"/>
        <v>-2.4154416592061901E-2</v>
      </c>
      <c r="AI377" s="7">
        <f t="shared" si="213"/>
        <v>0.88826460210076097</v>
      </c>
      <c r="AJ377" s="7">
        <f t="shared" si="214"/>
        <v>-0.86069417472999299</v>
      </c>
      <c r="AK377" s="7">
        <f t="shared" si="215"/>
        <v>0.41437211751371578</v>
      </c>
      <c r="AL377" s="7">
        <f t="shared" si="216"/>
        <v>-1.3074108377774687</v>
      </c>
      <c r="AM377" s="7">
        <f t="shared" si="217"/>
        <v>-0.76606776255276265</v>
      </c>
      <c r="AN377" s="102">
        <f t="shared" si="227"/>
        <v>10.80435312184869</v>
      </c>
      <c r="AO377" s="102">
        <f t="shared" si="227"/>
        <v>10.804352841757003</v>
      </c>
      <c r="AP377" s="102">
        <f t="shared" si="227"/>
        <v>10.804349407934783</v>
      </c>
      <c r="AQ377" s="102">
        <f t="shared" si="227"/>
        <v>10.804307315472455</v>
      </c>
      <c r="AR377" s="102">
        <f t="shared" si="227"/>
        <v>10.803792079410934</v>
      </c>
      <c r="AS377" s="102">
        <f t="shared" si="227"/>
        <v>10.797592590066312</v>
      </c>
      <c r="AT377" s="102">
        <f t="shared" si="227"/>
        <v>10.734140326203974</v>
      </c>
      <c r="AU377" s="102">
        <f t="shared" si="219"/>
        <v>10.383003207031333</v>
      </c>
    </row>
    <row r="378" spans="1:47" ht="12.95" customHeight="1">
      <c r="A378" s="59" t="s">
        <v>1184</v>
      </c>
      <c r="B378" s="59" t="s">
        <v>127</v>
      </c>
      <c r="C378" s="34">
        <v>51868.572999999997</v>
      </c>
      <c r="D378" s="34" t="s">
        <v>149</v>
      </c>
      <c r="E378" s="32">
        <f t="shared" si="202"/>
        <v>15806.956261742424</v>
      </c>
      <c r="F378" s="1">
        <f t="shared" si="225"/>
        <v>15807</v>
      </c>
      <c r="G378" s="1">
        <f t="shared" si="203"/>
        <v>-3.042700000514742E-2</v>
      </c>
      <c r="H378" s="1">
        <f>G378</f>
        <v>-3.042700000514742E-2</v>
      </c>
      <c r="N378" s="2"/>
      <c r="O378" s="2"/>
      <c r="P378" s="2"/>
      <c r="Q378" s="5">
        <f t="shared" si="220"/>
        <v>36850.072999999997</v>
      </c>
      <c r="R378" s="1">
        <f t="shared" si="228"/>
        <v>0</v>
      </c>
      <c r="S378" s="100">
        <f>S$14</f>
        <v>0.2</v>
      </c>
      <c r="T378" s="1">
        <f t="shared" si="204"/>
        <v>0</v>
      </c>
      <c r="U378" s="5"/>
      <c r="V378" s="1">
        <f>AB378</f>
        <v>-6.281971752797471E-3</v>
      </c>
      <c r="Z378" s="7">
        <f t="shared" si="205"/>
        <v>15807</v>
      </c>
      <c r="AA378" s="102">
        <f t="shared" si="206"/>
        <v>-3.2924571512605291E-2</v>
      </c>
      <c r="AB378" s="102">
        <f t="shared" si="207"/>
        <v>-6.281971752797471E-3</v>
      </c>
      <c r="AC378" s="102">
        <f t="shared" si="208"/>
        <v>-3.042700000514742E-2</v>
      </c>
      <c r="AD378" s="102">
        <f t="shared" si="209"/>
        <v>2.4975715074578714E-3</v>
      </c>
      <c r="AE378" s="102">
        <f t="shared" si="210"/>
        <v>1.2475726869730769E-6</v>
      </c>
      <c r="AF378" s="7">
        <f t="shared" si="211"/>
        <v>-3.042700000514742E-2</v>
      </c>
      <c r="AG378" s="103"/>
      <c r="AH378" s="7">
        <f t="shared" si="212"/>
        <v>-2.4145028252349949E-2</v>
      </c>
      <c r="AI378" s="7">
        <f t="shared" si="213"/>
        <v>0.88681529988870711</v>
      </c>
      <c r="AJ378" s="7">
        <f t="shared" si="214"/>
        <v>-0.85890736553611546</v>
      </c>
      <c r="AK378" s="7">
        <f t="shared" si="215"/>
        <v>0.41397859193105463</v>
      </c>
      <c r="AL378" s="7">
        <f t="shared" si="216"/>
        <v>-1.3039115935161392</v>
      </c>
      <c r="AM378" s="7">
        <f t="shared" si="217"/>
        <v>-0.76329507098897142</v>
      </c>
      <c r="AN378" s="102">
        <f t="shared" si="227"/>
        <v>10.807914198037246</v>
      </c>
      <c r="AO378" s="102">
        <f t="shared" si="227"/>
        <v>10.807913943817965</v>
      </c>
      <c r="AP378" s="102">
        <f t="shared" si="227"/>
        <v>10.80791076875393</v>
      </c>
      <c r="AQ378" s="102">
        <f t="shared" si="227"/>
        <v>10.807871118358335</v>
      </c>
      <c r="AR378" s="102">
        <f t="shared" si="227"/>
        <v>10.807376657040603</v>
      </c>
      <c r="AS378" s="102">
        <f t="shared" si="227"/>
        <v>10.801314899228831</v>
      </c>
      <c r="AT378" s="102">
        <f t="shared" si="227"/>
        <v>10.738219443372692</v>
      </c>
      <c r="AU378" s="102">
        <f t="shared" si="219"/>
        <v>10.386276484360344</v>
      </c>
    </row>
    <row r="379" spans="1:47" ht="12.95" customHeight="1">
      <c r="A379" s="59" t="s">
        <v>1184</v>
      </c>
      <c r="B379" s="59" t="s">
        <v>127</v>
      </c>
      <c r="C379" s="34">
        <v>51872.743000000002</v>
      </c>
      <c r="D379" s="34" t="s">
        <v>149</v>
      </c>
      <c r="E379" s="32">
        <f t="shared" si="202"/>
        <v>15812.950560689764</v>
      </c>
      <c r="F379" s="1">
        <f t="shared" si="225"/>
        <v>15813</v>
      </c>
      <c r="G379" s="1">
        <f t="shared" si="203"/>
        <v>-3.4392999994452111E-2</v>
      </c>
      <c r="H379" s="1">
        <f>G379</f>
        <v>-3.4392999994452111E-2</v>
      </c>
      <c r="N379" s="2"/>
      <c r="O379" s="2"/>
      <c r="P379" s="2"/>
      <c r="Q379" s="5">
        <f t="shared" si="220"/>
        <v>36854.243000000002</v>
      </c>
      <c r="R379" s="1">
        <f t="shared" si="228"/>
        <v>0</v>
      </c>
      <c r="S379" s="100">
        <f>S$14</f>
        <v>0.2</v>
      </c>
      <c r="T379" s="1">
        <f t="shared" si="204"/>
        <v>0</v>
      </c>
      <c r="U379" s="5"/>
      <c r="V379" s="1">
        <f>AB379</f>
        <v>-1.0250097496419162E-2</v>
      </c>
      <c r="Z379" s="7">
        <f t="shared" si="205"/>
        <v>15813</v>
      </c>
      <c r="AA379" s="102">
        <f t="shared" si="206"/>
        <v>-3.2912669350939158E-2</v>
      </c>
      <c r="AB379" s="102">
        <f t="shared" si="207"/>
        <v>-1.0250097496419162E-2</v>
      </c>
      <c r="AC379" s="102">
        <f t="shared" si="208"/>
        <v>-3.4392999994452111E-2</v>
      </c>
      <c r="AD379" s="102">
        <f t="shared" si="209"/>
        <v>-1.4803306435129532E-3</v>
      </c>
      <c r="AE379" s="102">
        <f t="shared" si="210"/>
        <v>4.3827576282469485E-7</v>
      </c>
      <c r="AF379" s="7">
        <f t="shared" si="211"/>
        <v>-3.4392999994452111E-2</v>
      </c>
      <c r="AG379" s="103"/>
      <c r="AH379" s="7">
        <f t="shared" si="212"/>
        <v>-2.4142902498032949E-2</v>
      </c>
      <c r="AI379" s="7">
        <f t="shared" si="213"/>
        <v>0.88649406177253443</v>
      </c>
      <c r="AJ379" s="7">
        <f t="shared" si="214"/>
        <v>-0.85850966255578198</v>
      </c>
      <c r="AK379" s="7">
        <f t="shared" si="215"/>
        <v>0.41389062915654989</v>
      </c>
      <c r="AL379" s="7">
        <f t="shared" si="216"/>
        <v>-1.3031355335011816</v>
      </c>
      <c r="AM379" s="7">
        <f t="shared" si="217"/>
        <v>-0.76268114898624195</v>
      </c>
      <c r="AN379" s="102">
        <f t="shared" si="227"/>
        <v>10.808704759370674</v>
      </c>
      <c r="AO379" s="102">
        <f t="shared" si="227"/>
        <v>10.808704510625082</v>
      </c>
      <c r="AP379" s="102">
        <f t="shared" si="227"/>
        <v>10.808701390935363</v>
      </c>
      <c r="AQ379" s="102">
        <f t="shared" si="227"/>
        <v>10.808662269128726</v>
      </c>
      <c r="AR379" s="102">
        <f t="shared" si="227"/>
        <v>10.808172355701107</v>
      </c>
      <c r="AS379" s="102">
        <f t="shared" si="227"/>
        <v>10.802141085753671</v>
      </c>
      <c r="AT379" s="102">
        <f t="shared" si="227"/>
        <v>10.739125402069162</v>
      </c>
      <c r="AU379" s="102">
        <f t="shared" si="219"/>
        <v>10.387003879322346</v>
      </c>
    </row>
    <row r="380" spans="1:47" ht="12.95" customHeight="1">
      <c r="A380" s="59" t="s">
        <v>1184</v>
      </c>
      <c r="B380" s="59" t="s">
        <v>127</v>
      </c>
      <c r="C380" s="34">
        <v>51909.614300000001</v>
      </c>
      <c r="D380" s="34" t="s">
        <v>149</v>
      </c>
      <c r="E380" s="32">
        <f t="shared" si="202"/>
        <v>15865.952381979154</v>
      </c>
      <c r="F380" s="1">
        <f t="shared" si="225"/>
        <v>15866</v>
      </c>
      <c r="G380" s="1">
        <f t="shared" si="203"/>
        <v>-3.3126000002084766E-2</v>
      </c>
      <c r="K380" s="1">
        <f>G380</f>
        <v>-3.3126000002084766E-2</v>
      </c>
      <c r="N380" s="2"/>
      <c r="O380" s="2">
        <f ca="1">+C$11+C$12*F380</f>
        <v>-3.4280741809739876E-2</v>
      </c>
      <c r="P380" s="2"/>
      <c r="Q380" s="5">
        <f t="shared" si="220"/>
        <v>36891.114300000001</v>
      </c>
      <c r="R380" s="1">
        <f t="shared" si="228"/>
        <v>0</v>
      </c>
      <c r="S380" s="100">
        <f>S$16</f>
        <v>1</v>
      </c>
      <c r="T380" s="1">
        <f t="shared" si="204"/>
        <v>0</v>
      </c>
      <c r="U380" s="5"/>
      <c r="Y380" s="1">
        <f>AB380</f>
        <v>-9.0024946109976654E-3</v>
      </c>
      <c r="Z380" s="7">
        <f t="shared" si="205"/>
        <v>15866</v>
      </c>
      <c r="AA380" s="102">
        <f t="shared" si="206"/>
        <v>-3.280681681551241E-2</v>
      </c>
      <c r="AB380" s="102">
        <f t="shared" si="207"/>
        <v>-9.0024946109976654E-3</v>
      </c>
      <c r="AC380" s="102">
        <f t="shared" si="208"/>
        <v>-3.3126000002084766E-2</v>
      </c>
      <c r="AD380" s="102">
        <f t="shared" si="209"/>
        <v>-3.1918318657235545E-4</v>
      </c>
      <c r="AE380" s="102">
        <f t="shared" si="210"/>
        <v>1.0187790659048306E-7</v>
      </c>
      <c r="AF380" s="7">
        <f t="shared" si="211"/>
        <v>-3.3126000002084766E-2</v>
      </c>
      <c r="AG380" s="103"/>
      <c r="AH380" s="7">
        <f t="shared" si="212"/>
        <v>-2.41235053910871E-2</v>
      </c>
      <c r="AI380" s="7">
        <f t="shared" si="213"/>
        <v>0.88366949796560157</v>
      </c>
      <c r="AJ380" s="7">
        <f t="shared" si="214"/>
        <v>-0.85498680717170628</v>
      </c>
      <c r="AK380" s="7">
        <f t="shared" si="215"/>
        <v>0.41310563444829312</v>
      </c>
      <c r="AL380" s="7">
        <f t="shared" si="216"/>
        <v>-1.2963046614690026</v>
      </c>
      <c r="AM380" s="7">
        <f t="shared" si="217"/>
        <v>-0.75729302799422471</v>
      </c>
      <c r="AN380" s="102">
        <f t="shared" si="227"/>
        <v>10.815675647315587</v>
      </c>
      <c r="AO380" s="102">
        <f t="shared" si="227"/>
        <v>10.815675442847617</v>
      </c>
      <c r="AP380" s="102">
        <f t="shared" si="227"/>
        <v>10.815672780241572</v>
      </c>
      <c r="AQ380" s="102">
        <f t="shared" si="227"/>
        <v>10.81563811102955</v>
      </c>
      <c r="AR380" s="102">
        <f t="shared" si="227"/>
        <v>10.815187292432244</v>
      </c>
      <c r="AS380" s="102">
        <f t="shared" si="227"/>
        <v>10.809423404528671</v>
      </c>
      <c r="AT380" s="102">
        <f t="shared" si="227"/>
        <v>10.747119935047287</v>
      </c>
      <c r="AU380" s="102">
        <f t="shared" si="219"/>
        <v>10.393429201486702</v>
      </c>
    </row>
    <row r="381" spans="1:47" ht="12.95" customHeight="1">
      <c r="A381" s="59" t="s">
        <v>1184</v>
      </c>
      <c r="B381" s="59" t="s">
        <v>127</v>
      </c>
      <c r="C381" s="34">
        <v>51916.571300000003</v>
      </c>
      <c r="D381" s="34" t="s">
        <v>149</v>
      </c>
      <c r="E381" s="32">
        <f t="shared" si="202"/>
        <v>15875.952942597045</v>
      </c>
      <c r="F381" s="1">
        <f t="shared" si="225"/>
        <v>15876</v>
      </c>
      <c r="G381" s="1">
        <f t="shared" si="203"/>
        <v>-3.2736000001023058E-2</v>
      </c>
      <c r="K381" s="1">
        <f>G381</f>
        <v>-3.2736000001023058E-2</v>
      </c>
      <c r="N381" s="2"/>
      <c r="O381" s="2">
        <f ca="1">+C$11+C$12*F381</f>
        <v>-3.4248005319988589E-2</v>
      </c>
      <c r="P381" s="2"/>
      <c r="Q381" s="5">
        <f t="shared" si="220"/>
        <v>36898.071300000003</v>
      </c>
      <c r="R381" s="1">
        <f t="shared" si="228"/>
        <v>0</v>
      </c>
      <c r="S381" s="100">
        <f>S$16</f>
        <v>1</v>
      </c>
      <c r="T381" s="1">
        <f t="shared" si="204"/>
        <v>0</v>
      </c>
      <c r="U381" s="5"/>
      <c r="Y381" s="1">
        <f>AB381</f>
        <v>-8.6162787078178475E-3</v>
      </c>
      <c r="Z381" s="7">
        <f t="shared" si="205"/>
        <v>15876</v>
      </c>
      <c r="AA381" s="102">
        <f t="shared" si="206"/>
        <v>-3.2786700796988096E-2</v>
      </c>
      <c r="AB381" s="102">
        <f t="shared" si="207"/>
        <v>-8.6162787078178475E-3</v>
      </c>
      <c r="AC381" s="102">
        <f t="shared" si="208"/>
        <v>-3.2736000001023058E-2</v>
      </c>
      <c r="AD381" s="102">
        <f t="shared" si="209"/>
        <v>5.0700795965037682E-5</v>
      </c>
      <c r="AE381" s="102">
        <f t="shared" si="210"/>
        <v>2.5705707114883814E-9</v>
      </c>
      <c r="AF381" s="7">
        <f t="shared" si="211"/>
        <v>-3.2736000001023058E-2</v>
      </c>
      <c r="AG381" s="103"/>
      <c r="AH381" s="7">
        <f t="shared" si="212"/>
        <v>-2.411972129320521E-2</v>
      </c>
      <c r="AI381" s="7">
        <f t="shared" si="213"/>
        <v>0.88313917983925039</v>
      </c>
      <c r="AJ381" s="7">
        <f t="shared" si="214"/>
        <v>-0.85432017324161535</v>
      </c>
      <c r="AK381" s="7">
        <f t="shared" si="215"/>
        <v>0.41295592940150266</v>
      </c>
      <c r="AL381" s="7">
        <f t="shared" si="216"/>
        <v>-1.2950206940827851</v>
      </c>
      <c r="AM381" s="7">
        <f t="shared" si="217"/>
        <v>-0.75628336205053559</v>
      </c>
      <c r="AN381" s="102">
        <f t="shared" si="227"/>
        <v>10.816988419149709</v>
      </c>
      <c r="AO381" s="102">
        <f t="shared" si="227"/>
        <v>10.816988222259033</v>
      </c>
      <c r="AP381" s="102">
        <f t="shared" si="227"/>
        <v>10.816985639680608</v>
      </c>
      <c r="AQ381" s="102">
        <f t="shared" si="227"/>
        <v>10.81695176789925</v>
      </c>
      <c r="AR381" s="102">
        <f t="shared" si="227"/>
        <v>10.816508109650178</v>
      </c>
      <c r="AS381" s="102">
        <f t="shared" si="227"/>
        <v>10.810794275526124</v>
      </c>
      <c r="AT381" s="102">
        <f t="shared" si="227"/>
        <v>10.74862670199027</v>
      </c>
      <c r="AU381" s="102">
        <f t="shared" si="219"/>
        <v>10.394641526423372</v>
      </c>
    </row>
    <row r="382" spans="1:47" ht="12.95" customHeight="1">
      <c r="A382" s="59" t="s">
        <v>1184</v>
      </c>
      <c r="B382" s="59" t="s">
        <v>127</v>
      </c>
      <c r="C382" s="34">
        <v>51923.525300000001</v>
      </c>
      <c r="D382" s="34" t="s">
        <v>149</v>
      </c>
      <c r="E382" s="32">
        <f t="shared" si="202"/>
        <v>15885.949190769643</v>
      </c>
      <c r="F382" s="1">
        <f t="shared" si="225"/>
        <v>15886</v>
      </c>
      <c r="G382" s="1">
        <f t="shared" si="203"/>
        <v>-3.5345999996934552E-2</v>
      </c>
      <c r="K382" s="1">
        <f>G382</f>
        <v>-3.5345999996934552E-2</v>
      </c>
      <c r="N382" s="2"/>
      <c r="O382" s="2">
        <f ca="1">+C$11+C$12*F382</f>
        <v>-3.4215268830237303E-2</v>
      </c>
      <c r="P382" s="2"/>
      <c r="Q382" s="5">
        <f t="shared" si="220"/>
        <v>36905.025300000001</v>
      </c>
      <c r="R382" s="1">
        <f t="shared" si="228"/>
        <v>0</v>
      </c>
      <c r="S382" s="100">
        <f>S$16</f>
        <v>1</v>
      </c>
      <c r="T382" s="1">
        <f t="shared" si="204"/>
        <v>0</v>
      </c>
      <c r="U382" s="5"/>
      <c r="Y382" s="1">
        <f>AB382</f>
        <v>-1.1230102061467635E-2</v>
      </c>
      <c r="Z382" s="7">
        <f t="shared" si="205"/>
        <v>15886</v>
      </c>
      <c r="AA382" s="102">
        <f t="shared" si="206"/>
        <v>-3.2766539304116576E-2</v>
      </c>
      <c r="AB382" s="102">
        <f t="shared" si="207"/>
        <v>-1.1230102061467635E-2</v>
      </c>
      <c r="AC382" s="102">
        <f t="shared" si="208"/>
        <v>-3.5345999996934552E-2</v>
      </c>
      <c r="AD382" s="102">
        <f t="shared" si="209"/>
        <v>-2.5794606928179753E-3</v>
      </c>
      <c r="AE382" s="102">
        <f t="shared" si="210"/>
        <v>6.6536174657929891E-6</v>
      </c>
      <c r="AF382" s="7">
        <f t="shared" si="211"/>
        <v>-3.5345999996934552E-2</v>
      </c>
      <c r="AG382" s="103"/>
      <c r="AH382" s="7">
        <f t="shared" si="212"/>
        <v>-2.4115897935466916E-2</v>
      </c>
      <c r="AI382" s="7">
        <f t="shared" si="213"/>
        <v>0.88260969005538847</v>
      </c>
      <c r="AJ382" s="7">
        <f t="shared" si="214"/>
        <v>-0.85365293296134348</v>
      </c>
      <c r="AK382" s="7">
        <f t="shared" si="215"/>
        <v>0.41280572433968254</v>
      </c>
      <c r="AL382" s="7">
        <f t="shared" si="216"/>
        <v>-1.2937382666198591</v>
      </c>
      <c r="AM382" s="7">
        <f t="shared" si="217"/>
        <v>-0.75527588523955669</v>
      </c>
      <c r="AN382" s="102">
        <f t="shared" si="227"/>
        <v>10.818300403498679</v>
      </c>
      <c r="AO382" s="102">
        <f t="shared" si="227"/>
        <v>10.818300213952822</v>
      </c>
      <c r="AP382" s="102">
        <f t="shared" si="227"/>
        <v>10.818297709509448</v>
      </c>
      <c r="AQ382" s="102">
        <f t="shared" si="227"/>
        <v>10.818264621929895</v>
      </c>
      <c r="AR382" s="102">
        <f t="shared" si="227"/>
        <v>10.817828055859112</v>
      </c>
      <c r="AS382" s="102">
        <f t="shared" si="227"/>
        <v>10.81216414745861</v>
      </c>
      <c r="AT382" s="102">
        <f t="shared" si="227"/>
        <v>10.750132948670066</v>
      </c>
      <c r="AU382" s="102">
        <f t="shared" si="219"/>
        <v>10.395853851360043</v>
      </c>
    </row>
    <row r="383" spans="1:47" ht="12.95" customHeight="1">
      <c r="A383" s="59" t="s">
        <v>1231</v>
      </c>
      <c r="B383" s="59" t="s">
        <v>127</v>
      </c>
      <c r="C383" s="34">
        <v>52138.493999999999</v>
      </c>
      <c r="D383" s="34" t="s">
        <v>149</v>
      </c>
      <c r="E383" s="32">
        <f t="shared" si="202"/>
        <v>16194.962776409771</v>
      </c>
      <c r="F383" s="1">
        <f t="shared" si="225"/>
        <v>16195</v>
      </c>
      <c r="G383" s="1">
        <f t="shared" si="203"/>
        <v>-2.5895000006130431E-2</v>
      </c>
      <c r="H383" s="1">
        <f>G383</f>
        <v>-2.5895000006130431E-2</v>
      </c>
      <c r="N383" s="2"/>
      <c r="O383" s="2"/>
      <c r="P383" s="2"/>
      <c r="Q383" s="5">
        <f t="shared" si="220"/>
        <v>37119.993999999999</v>
      </c>
      <c r="R383" s="1">
        <f t="shared" si="228"/>
        <v>0</v>
      </c>
      <c r="S383" s="100">
        <f>S$14</f>
        <v>0.2</v>
      </c>
      <c r="T383" s="1">
        <f t="shared" si="204"/>
        <v>0</v>
      </c>
      <c r="U383" s="5"/>
      <c r="V383" s="1">
        <f>AB383</f>
        <v>-1.916179251600883E-3</v>
      </c>
      <c r="Z383" s="7">
        <f t="shared" si="205"/>
        <v>16195</v>
      </c>
      <c r="AA383" s="102">
        <f t="shared" si="206"/>
        <v>-3.2121550904698974E-2</v>
      </c>
      <c r="AB383" s="102">
        <f t="shared" si="207"/>
        <v>-1.916179251600883E-3</v>
      </c>
      <c r="AC383" s="102">
        <f t="shared" si="208"/>
        <v>-2.5895000006130431E-2</v>
      </c>
      <c r="AD383" s="102">
        <f t="shared" si="209"/>
        <v>6.2265508985685433E-3</v>
      </c>
      <c r="AE383" s="102">
        <f t="shared" si="210"/>
        <v>7.7539872184929467E-6</v>
      </c>
      <c r="AF383" s="7">
        <f t="shared" si="211"/>
        <v>-2.5895000006130431E-2</v>
      </c>
      <c r="AG383" s="103"/>
      <c r="AH383" s="7">
        <f t="shared" si="212"/>
        <v>-2.3978820754529548E-2</v>
      </c>
      <c r="AI383" s="7">
        <f t="shared" si="213"/>
        <v>0.86665022676782477</v>
      </c>
      <c r="AJ383" s="7">
        <f t="shared" si="214"/>
        <v>-0.83275938428952678</v>
      </c>
      <c r="AK383" s="7">
        <f t="shared" si="215"/>
        <v>0.40793000489719972</v>
      </c>
      <c r="AL383" s="7">
        <f t="shared" si="216"/>
        <v>-1.2548525409385902</v>
      </c>
      <c r="AM383" s="7">
        <f t="shared" si="217"/>
        <v>-0.72518015846761552</v>
      </c>
      <c r="AN383" s="102">
        <f t="shared" si="227"/>
        <v>10.858459184436231</v>
      </c>
      <c r="AO383" s="102">
        <f t="shared" si="227"/>
        <v>10.858459133920629</v>
      </c>
      <c r="AP383" s="102">
        <f t="shared" si="227"/>
        <v>10.858458272791047</v>
      </c>
      <c r="AQ383" s="102">
        <f t="shared" si="227"/>
        <v>10.858443594110382</v>
      </c>
      <c r="AR383" s="102">
        <f t="shared" si="227"/>
        <v>10.858193623313383</v>
      </c>
      <c r="AS383" s="102">
        <f t="shared" si="227"/>
        <v>10.854004058391263</v>
      </c>
      <c r="AT383" s="102">
        <f t="shared" si="227"/>
        <v>10.796417252953296</v>
      </c>
      <c r="AU383" s="102">
        <f t="shared" si="219"/>
        <v>10.433314691903172</v>
      </c>
    </row>
    <row r="384" spans="1:47" ht="12.95" customHeight="1">
      <c r="A384" s="42" t="s">
        <v>148</v>
      </c>
      <c r="B384" s="43" t="s">
        <v>127</v>
      </c>
      <c r="C384" s="42">
        <v>52138.494299999998</v>
      </c>
      <c r="D384" s="36" t="s">
        <v>150</v>
      </c>
      <c r="E384" s="1">
        <f t="shared" si="202"/>
        <v>16194.9632076543</v>
      </c>
      <c r="F384" s="1">
        <f t="shared" si="225"/>
        <v>16195</v>
      </c>
      <c r="N384" s="2"/>
      <c r="O384" s="2">
        <f ca="1">+C$11+C$12*F384</f>
        <v>-3.3203711296922483E-2</v>
      </c>
      <c r="P384" s="2"/>
      <c r="Q384" s="5">
        <f t="shared" si="220"/>
        <v>37119.994299999998</v>
      </c>
      <c r="R384" s="1">
        <f>+(P384-G384)^2</f>
        <v>0</v>
      </c>
      <c r="S384" s="100"/>
      <c r="U384" s="35">
        <v>2.9468000000633765E-2</v>
      </c>
      <c r="Z384" s="7">
        <f t="shared" si="205"/>
        <v>16195</v>
      </c>
      <c r="AA384" s="102">
        <f t="shared" si="206"/>
        <v>-3.2121550904698974E-2</v>
      </c>
      <c r="AB384" s="102"/>
      <c r="AC384" s="102"/>
      <c r="AD384" s="102"/>
      <c r="AE384" s="102"/>
      <c r="AG384" s="103"/>
      <c r="AH384" s="7">
        <f t="shared" si="212"/>
        <v>-2.3978820754529548E-2</v>
      </c>
      <c r="AI384" s="7">
        <f t="shared" si="213"/>
        <v>0.86665022676782477</v>
      </c>
      <c r="AJ384" s="7">
        <f t="shared" si="214"/>
        <v>-0.83275938428952678</v>
      </c>
      <c r="AK384" s="7">
        <f t="shared" si="215"/>
        <v>0.40793000489719972</v>
      </c>
      <c r="AL384" s="7">
        <f t="shared" si="216"/>
        <v>-1.2548525409385902</v>
      </c>
      <c r="AM384" s="7">
        <f t="shared" si="217"/>
        <v>-0.72518015846761552</v>
      </c>
      <c r="AN384" s="102">
        <f t="shared" si="227"/>
        <v>10.858459184436231</v>
      </c>
      <c r="AO384" s="102">
        <f t="shared" si="227"/>
        <v>10.858459133920629</v>
      </c>
      <c r="AP384" s="102">
        <f t="shared" si="227"/>
        <v>10.858458272791047</v>
      </c>
      <c r="AQ384" s="102">
        <f t="shared" si="227"/>
        <v>10.858443594110382</v>
      </c>
      <c r="AR384" s="102">
        <f t="shared" si="227"/>
        <v>10.858193623313383</v>
      </c>
      <c r="AS384" s="102">
        <f t="shared" si="227"/>
        <v>10.854004058391263</v>
      </c>
      <c r="AT384" s="102">
        <f t="shared" si="227"/>
        <v>10.796417252953296</v>
      </c>
      <c r="AU384" s="102">
        <f t="shared" si="219"/>
        <v>10.433314691903172</v>
      </c>
    </row>
    <row r="385" spans="1:64" ht="12.95" customHeight="1">
      <c r="A385" s="59" t="s">
        <v>1184</v>
      </c>
      <c r="B385" s="59" t="s">
        <v>127</v>
      </c>
      <c r="C385" s="34">
        <v>52224.750099999997</v>
      </c>
      <c r="D385" s="34" t="s">
        <v>149</v>
      </c>
      <c r="E385" s="32">
        <f t="shared" si="202"/>
        <v>16318.954347016717</v>
      </c>
      <c r="F385" s="1">
        <f t="shared" si="225"/>
        <v>16319</v>
      </c>
      <c r="G385" s="1">
        <f t="shared" ref="G385:G407" si="229">C385-(C$7+C$8*F385)</f>
        <v>-3.1759000004967675E-2</v>
      </c>
      <c r="K385" s="1">
        <f>G385</f>
        <v>-3.1759000004967675E-2</v>
      </c>
      <c r="N385" s="2"/>
      <c r="O385" s="2">
        <f ca="1">+C$11+C$12*F385</f>
        <v>-3.2797778824006509E-2</v>
      </c>
      <c r="P385" s="2"/>
      <c r="Q385" s="5">
        <f t="shared" si="220"/>
        <v>37206.250099999997</v>
      </c>
      <c r="R385" s="1">
        <f>+(P385-I385)^2</f>
        <v>0</v>
      </c>
      <c r="S385" s="100">
        <f>S$16</f>
        <v>1</v>
      </c>
      <c r="T385" s="1">
        <f t="shared" ref="T385:T407" si="230">+R385*S385</f>
        <v>0</v>
      </c>
      <c r="U385" s="5"/>
      <c r="Y385" s="1">
        <f>AB385</f>
        <v>-7.8452046307639946E-3</v>
      </c>
      <c r="Z385" s="7">
        <f t="shared" si="205"/>
        <v>16319</v>
      </c>
      <c r="AA385" s="102">
        <f t="shared" si="206"/>
        <v>-3.1851035204530143E-2</v>
      </c>
      <c r="AB385" s="102">
        <f t="shared" ref="AB385:AB407" si="231">IF(S385&lt;&gt;0,G385-AH385, -9999)</f>
        <v>-7.8452046307639946E-3</v>
      </c>
      <c r="AC385" s="102">
        <f t="shared" ref="AC385:AC407" si="232">+G385-P385</f>
        <v>-3.1759000004967675E-2</v>
      </c>
      <c r="AD385" s="102">
        <f t="shared" ref="AD385:AD407" si="233">IF(S385&lt;&gt;0,G385-AA385, -9999)</f>
        <v>9.2035199562467973E-5</v>
      </c>
      <c r="AE385" s="102">
        <f t="shared" ref="AE385:AE407" si="234">+(G385-AA385)^2*S385</f>
        <v>8.4704779585033043E-9</v>
      </c>
      <c r="AF385" s="7">
        <f t="shared" ref="AF385:AF407" si="235">IF(S385&lt;&gt;0,G385-P385, -9999)</f>
        <v>-3.1759000004967675E-2</v>
      </c>
      <c r="AG385" s="103"/>
      <c r="AH385" s="7">
        <f t="shared" si="212"/>
        <v>-2.391379537420368E-2</v>
      </c>
      <c r="AI385" s="7">
        <f t="shared" si="213"/>
        <v>0.86045986658912632</v>
      </c>
      <c r="AJ385" s="7">
        <f t="shared" si="214"/>
        <v>-0.82424062897509853</v>
      </c>
      <c r="AK385" s="7">
        <f t="shared" si="215"/>
        <v>0.40585416356639431</v>
      </c>
      <c r="AL385" s="7">
        <f t="shared" si="216"/>
        <v>-1.2396390702869966</v>
      </c>
      <c r="AM385" s="7">
        <f t="shared" si="217"/>
        <v>-0.71363660008126695</v>
      </c>
      <c r="AN385" s="102">
        <f t="shared" si="227"/>
        <v>10.874371604048129</v>
      </c>
      <c r="AO385" s="102">
        <f t="shared" si="227"/>
        <v>10.874371577205022</v>
      </c>
      <c r="AP385" s="102">
        <f t="shared" si="227"/>
        <v>10.874371059894349</v>
      </c>
      <c r="AQ385" s="102">
        <f t="shared" si="227"/>
        <v>10.874361090898583</v>
      </c>
      <c r="AR385" s="102">
        <f t="shared" si="227"/>
        <v>10.874169139374992</v>
      </c>
      <c r="AS385" s="102">
        <f t="shared" si="227"/>
        <v>10.870530305436912</v>
      </c>
      <c r="AT385" s="102">
        <f t="shared" si="227"/>
        <v>10.814848309911326</v>
      </c>
      <c r="AU385" s="102">
        <f t="shared" si="219"/>
        <v>10.44834752111789</v>
      </c>
    </row>
    <row r="386" spans="1:64" ht="12.95" customHeight="1">
      <c r="A386" s="59" t="s">
        <v>1184</v>
      </c>
      <c r="B386" s="59" t="s">
        <v>127</v>
      </c>
      <c r="C386" s="34">
        <v>52259.531600000002</v>
      </c>
      <c r="D386" s="34" t="s">
        <v>149</v>
      </c>
      <c r="E386" s="32">
        <f t="shared" si="202"/>
        <v>16368.952118919993</v>
      </c>
      <c r="F386" s="1">
        <f t="shared" si="225"/>
        <v>16369</v>
      </c>
      <c r="G386" s="1">
        <f t="shared" si="229"/>
        <v>-3.330899999855319E-2</v>
      </c>
      <c r="K386" s="1">
        <f>G386</f>
        <v>-3.330899999855319E-2</v>
      </c>
      <c r="N386" s="2"/>
      <c r="O386" s="2">
        <f ca="1">+C$11+C$12*F386</f>
        <v>-3.2634096375250062E-2</v>
      </c>
      <c r="P386" s="2"/>
      <c r="Q386" s="5">
        <f t="shared" si="220"/>
        <v>37241.031600000002</v>
      </c>
      <c r="R386" s="1">
        <f>+(P386-I386)^2</f>
        <v>0</v>
      </c>
      <c r="S386" s="100">
        <f>S$16</f>
        <v>1</v>
      </c>
      <c r="T386" s="1">
        <f t="shared" si="230"/>
        <v>0</v>
      </c>
      <c r="U386" s="5"/>
      <c r="Y386" s="1">
        <f>AB386</f>
        <v>-9.4229963922904184E-3</v>
      </c>
      <c r="Z386" s="7">
        <f t="shared" si="205"/>
        <v>16369</v>
      </c>
      <c r="AA386" s="102">
        <f t="shared" si="206"/>
        <v>-3.1740114106302716E-2</v>
      </c>
      <c r="AB386" s="102">
        <f t="shared" si="231"/>
        <v>-9.4229963922904184E-3</v>
      </c>
      <c r="AC386" s="102">
        <f t="shared" si="232"/>
        <v>-3.330899999855319E-2</v>
      </c>
      <c r="AD386" s="102">
        <f t="shared" si="233"/>
        <v>-1.5688858922504739E-3</v>
      </c>
      <c r="AE386" s="102">
        <f t="shared" si="234"/>
        <v>2.4614029429025658E-6</v>
      </c>
      <c r="AF386" s="7">
        <f t="shared" si="235"/>
        <v>-3.330899999855319E-2</v>
      </c>
      <c r="AG386" s="103"/>
      <c r="AH386" s="7">
        <f t="shared" si="212"/>
        <v>-2.3886003606262772E-2</v>
      </c>
      <c r="AI386" s="7">
        <f t="shared" si="213"/>
        <v>0.85799760207922204</v>
      </c>
      <c r="AJ386" s="7">
        <f t="shared" si="214"/>
        <v>-0.82078653518910627</v>
      </c>
      <c r="AK386" s="7">
        <f t="shared" si="215"/>
        <v>0.40499922209956279</v>
      </c>
      <c r="AL386" s="7">
        <f t="shared" si="216"/>
        <v>-1.2335658220643813</v>
      </c>
      <c r="AM386" s="7">
        <f t="shared" si="217"/>
        <v>-0.70906338885719489</v>
      </c>
      <c r="AN386" s="102">
        <f t="shared" si="227"/>
        <v>10.880755819283245</v>
      </c>
      <c r="AO386" s="102">
        <f t="shared" si="227"/>
        <v>10.880755798925444</v>
      </c>
      <c r="AP386" s="102">
        <f t="shared" si="227"/>
        <v>10.880755384886674</v>
      </c>
      <c r="AQ386" s="102">
        <f t="shared" si="227"/>
        <v>10.880746964451792</v>
      </c>
      <c r="AR386" s="102">
        <f t="shared" si="227"/>
        <v>10.880575848643639</v>
      </c>
      <c r="AS386" s="102">
        <f t="shared" si="227"/>
        <v>10.877151837966611</v>
      </c>
      <c r="AT386" s="102">
        <f t="shared" si="227"/>
        <v>10.822256799128517</v>
      </c>
      <c r="AU386" s="102">
        <f t="shared" si="219"/>
        <v>10.454409145801245</v>
      </c>
    </row>
    <row r="387" spans="1:64" ht="12.95" customHeight="1">
      <c r="A387" s="25" t="s">
        <v>128</v>
      </c>
      <c r="B387" s="20"/>
      <c r="C387" s="33">
        <v>52513.797700000003</v>
      </c>
      <c r="D387" s="40">
        <v>2.0000000000000001E-4</v>
      </c>
      <c r="E387" s="1">
        <f t="shared" si="202"/>
        <v>16734.455000352187</v>
      </c>
      <c r="F387" s="1">
        <f t="shared" si="225"/>
        <v>16734.5</v>
      </c>
      <c r="G387" s="1">
        <f t="shared" si="229"/>
        <v>-3.1304500000260305E-2</v>
      </c>
      <c r="K387" s="1">
        <f>G387</f>
        <v>-3.1304500000260305E-2</v>
      </c>
      <c r="N387" s="2"/>
      <c r="O387" s="2">
        <f ca="1">+C$11+C$12*F387</f>
        <v>-3.1437577674840469E-2</v>
      </c>
      <c r="P387" s="2"/>
      <c r="Q387" s="5">
        <f t="shared" si="220"/>
        <v>37495.297700000003</v>
      </c>
      <c r="R387" s="1">
        <f>+(P387-G387)^2</f>
        <v>9.799717202662974E-4</v>
      </c>
      <c r="S387" s="100">
        <f>S$16</f>
        <v>1</v>
      </c>
      <c r="T387" s="1">
        <f t="shared" si="230"/>
        <v>9.799717202662974E-4</v>
      </c>
      <c r="U387" s="5"/>
      <c r="Y387" s="1">
        <f>AB387</f>
        <v>-7.6481330519158654E-3</v>
      </c>
      <c r="Z387" s="7">
        <f t="shared" si="205"/>
        <v>16734.5</v>
      </c>
      <c r="AA387" s="102">
        <f t="shared" si="206"/>
        <v>-3.0898083217994421E-2</v>
      </c>
      <c r="AB387" s="102">
        <f t="shared" si="231"/>
        <v>-7.6481330519158654E-3</v>
      </c>
      <c r="AC387" s="102">
        <f t="shared" si="232"/>
        <v>-3.1304500000260305E-2</v>
      </c>
      <c r="AD387" s="102">
        <f t="shared" si="233"/>
        <v>-4.0641678226588374E-4</v>
      </c>
      <c r="AE387" s="102">
        <f t="shared" si="234"/>
        <v>1.6517460090735474E-7</v>
      </c>
      <c r="AF387" s="7">
        <f t="shared" si="235"/>
        <v>-3.1304500000260305E-2</v>
      </c>
      <c r="AG387" s="103"/>
      <c r="AH387" s="7">
        <f t="shared" si="212"/>
        <v>-2.3656366948344439E-2</v>
      </c>
      <c r="AI387" s="7">
        <f t="shared" si="213"/>
        <v>0.84057301222355307</v>
      </c>
      <c r="AJ387" s="7">
        <f t="shared" si="214"/>
        <v>-0.7952498391155679</v>
      </c>
      <c r="AK387" s="7">
        <f t="shared" si="215"/>
        <v>0.39846215188525824</v>
      </c>
      <c r="AL387" s="7">
        <f t="shared" si="216"/>
        <v>-1.1901988116048574</v>
      </c>
      <c r="AM387" s="7">
        <f t="shared" si="217"/>
        <v>-0.67696650679247239</v>
      </c>
      <c r="AN387" s="102">
        <f t="shared" si="227"/>
        <v>10.926879924737538</v>
      </c>
      <c r="AO387" s="102">
        <f t="shared" si="227"/>
        <v>10.926879923214416</v>
      </c>
      <c r="AP387" s="102">
        <f t="shared" si="227"/>
        <v>10.926879871510573</v>
      </c>
      <c r="AQ387" s="102">
        <f t="shared" si="227"/>
        <v>10.926878116395621</v>
      </c>
      <c r="AR387" s="102">
        <f t="shared" si="227"/>
        <v>10.92681856459977</v>
      </c>
      <c r="AS387" s="102">
        <f t="shared" si="227"/>
        <v>10.924827600049424</v>
      </c>
      <c r="AT387" s="102">
        <f t="shared" si="227"/>
        <v>10.875999249007636</v>
      </c>
      <c r="AU387" s="102">
        <f t="shared" si="219"/>
        <v>10.498719622236564</v>
      </c>
    </row>
    <row r="388" spans="1:64" ht="12.95" customHeight="1">
      <c r="A388" s="20" t="s">
        <v>126</v>
      </c>
      <c r="B388" s="41" t="s">
        <v>127</v>
      </c>
      <c r="C388" s="33">
        <v>52577.450700000001</v>
      </c>
      <c r="D388" s="33">
        <v>1E-4</v>
      </c>
      <c r="E388" s="1">
        <f t="shared" si="202"/>
        <v>16825.955026945598</v>
      </c>
      <c r="F388" s="1">
        <f t="shared" si="225"/>
        <v>16826</v>
      </c>
      <c r="G388" s="1">
        <f t="shared" si="229"/>
        <v>-3.1285999997635372E-2</v>
      </c>
      <c r="K388" s="1">
        <f>G388</f>
        <v>-3.1285999997635372E-2</v>
      </c>
      <c r="N388" s="2"/>
      <c r="O388" s="2">
        <f ca="1">+C$11+C$12*F388</f>
        <v>-3.113803879361618E-2</v>
      </c>
      <c r="P388" s="2"/>
      <c r="Q388" s="5">
        <f t="shared" si="220"/>
        <v>37558.950700000001</v>
      </c>
      <c r="R388" s="1">
        <f>+(P388-G388)^2</f>
        <v>9.7881379585204055E-4</v>
      </c>
      <c r="S388" s="100">
        <f>S$16</f>
        <v>1</v>
      </c>
      <c r="T388" s="1">
        <f t="shared" si="230"/>
        <v>9.7881379585204055E-4</v>
      </c>
      <c r="U388" s="5"/>
      <c r="Y388" s="1">
        <f>AB388</f>
        <v>-7.6941709385483122E-3</v>
      </c>
      <c r="Z388" s="7">
        <f t="shared" si="205"/>
        <v>16826</v>
      </c>
      <c r="AA388" s="102">
        <f t="shared" si="206"/>
        <v>-3.0678938023787829E-2</v>
      </c>
      <c r="AB388" s="102">
        <f t="shared" si="231"/>
        <v>-7.6941709385483122E-3</v>
      </c>
      <c r="AC388" s="102">
        <f t="shared" si="232"/>
        <v>-3.1285999997635372E-2</v>
      </c>
      <c r="AD388" s="102">
        <f t="shared" si="233"/>
        <v>-6.0706197384754329E-4</v>
      </c>
      <c r="AE388" s="102">
        <f t="shared" si="234"/>
        <v>3.6852424009167532E-7</v>
      </c>
      <c r="AF388" s="7">
        <f t="shared" si="235"/>
        <v>-3.1285999997635372E-2</v>
      </c>
      <c r="AG388" s="103"/>
      <c r="AH388" s="7">
        <f t="shared" si="212"/>
        <v>-2.359182905908706E-2</v>
      </c>
      <c r="AI388" s="7">
        <f t="shared" si="213"/>
        <v>0.83636493197411821</v>
      </c>
      <c r="AJ388" s="7">
        <f t="shared" si="214"/>
        <v>-0.78878889371905636</v>
      </c>
      <c r="AK388" s="7">
        <f t="shared" si="215"/>
        <v>0.39675258717324957</v>
      </c>
      <c r="AL388" s="7">
        <f t="shared" si="216"/>
        <v>-1.1796154037169719</v>
      </c>
      <c r="AM388" s="7">
        <f t="shared" si="217"/>
        <v>-0.66927717521193608</v>
      </c>
      <c r="AN388" s="102">
        <f t="shared" si="227"/>
        <v>10.938280716039243</v>
      </c>
      <c r="AO388" s="102">
        <f t="shared" si="227"/>
        <v>10.938280715419564</v>
      </c>
      <c r="AP388" s="102">
        <f t="shared" si="227"/>
        <v>10.938280690204177</v>
      </c>
      <c r="AQ388" s="102">
        <f t="shared" si="227"/>
        <v>10.938279664171054</v>
      </c>
      <c r="AR388" s="102">
        <f t="shared" si="227"/>
        <v>10.938237929665858</v>
      </c>
      <c r="AS388" s="102">
        <f t="shared" si="227"/>
        <v>10.936565339579776</v>
      </c>
      <c r="AT388" s="102">
        <f t="shared" si="227"/>
        <v>10.889338019186249</v>
      </c>
      <c r="AU388" s="102">
        <f t="shared" si="219"/>
        <v>10.509812395407103</v>
      </c>
    </row>
    <row r="389" spans="1:64" ht="12.95" customHeight="1">
      <c r="A389" s="59" t="s">
        <v>1184</v>
      </c>
      <c r="B389" s="59" t="s">
        <v>127</v>
      </c>
      <c r="C389" s="34">
        <v>52585.800999999999</v>
      </c>
      <c r="D389" s="34" t="s">
        <v>149</v>
      </c>
      <c r="E389" s="32">
        <f t="shared" si="202"/>
        <v>16837.958430902407</v>
      </c>
      <c r="F389" s="1">
        <f t="shared" ref="F389:F420" si="236">ROUND(2*E389,0)/2</f>
        <v>16838</v>
      </c>
      <c r="G389" s="1">
        <f t="shared" si="229"/>
        <v>-2.8918000003613997E-2</v>
      </c>
      <c r="H389" s="1">
        <f>G389</f>
        <v>-2.8918000003613997E-2</v>
      </c>
      <c r="N389" s="2"/>
      <c r="O389" s="2"/>
      <c r="P389" s="2"/>
      <c r="Q389" s="5">
        <f t="shared" si="220"/>
        <v>37567.300999999999</v>
      </c>
      <c r="R389" s="1">
        <f t="shared" ref="R389:R394" si="237">+(P389-I389)^2</f>
        <v>0</v>
      </c>
      <c r="S389" s="100">
        <f>S$14</f>
        <v>0.2</v>
      </c>
      <c r="T389" s="1">
        <f t="shared" si="230"/>
        <v>0</v>
      </c>
      <c r="U389" s="5"/>
      <c r="V389" s="1">
        <f>AB389</f>
        <v>-5.3348378885203426E-3</v>
      </c>
      <c r="Z389" s="7">
        <f t="shared" si="205"/>
        <v>16838</v>
      </c>
      <c r="AA389" s="102">
        <f t="shared" si="206"/>
        <v>-3.0649956119944359E-2</v>
      </c>
      <c r="AB389" s="102">
        <f t="shared" si="231"/>
        <v>-5.3348378885203426E-3</v>
      </c>
      <c r="AC389" s="102">
        <f t="shared" si="232"/>
        <v>-2.8918000003613997E-2</v>
      </c>
      <c r="AD389" s="102">
        <f t="shared" si="233"/>
        <v>1.7319561163303618E-3</v>
      </c>
      <c r="AE389" s="102">
        <f t="shared" si="234"/>
        <v>5.9993439777882997E-7</v>
      </c>
      <c r="AF389" s="7">
        <f t="shared" si="235"/>
        <v>-2.8918000003613997E-2</v>
      </c>
      <c r="AG389" s="103"/>
      <c r="AH389" s="7">
        <f t="shared" si="212"/>
        <v>-2.3583162115093655E-2</v>
      </c>
      <c r="AI389" s="7">
        <f t="shared" si="213"/>
        <v>0.83581751374801583</v>
      </c>
      <c r="AJ389" s="7">
        <f t="shared" si="214"/>
        <v>-0.78793981989903905</v>
      </c>
      <c r="AK389" s="7">
        <f t="shared" si="215"/>
        <v>0.39652637002426327</v>
      </c>
      <c r="AL389" s="7">
        <f t="shared" si="216"/>
        <v>-1.1782352633911946</v>
      </c>
      <c r="AM389" s="7">
        <f t="shared" si="217"/>
        <v>-0.66827846167966798</v>
      </c>
      <c r="AN389" s="102">
        <f t="shared" ref="AN389:AT404" si="238">$AU389+$AB$7*SIN(AO389)</f>
        <v>10.939771670487723</v>
      </c>
      <c r="AO389" s="102">
        <f t="shared" si="238"/>
        <v>10.939771669943513</v>
      </c>
      <c r="AP389" s="102">
        <f t="shared" si="238"/>
        <v>10.939771647207969</v>
      </c>
      <c r="AQ389" s="102">
        <f t="shared" si="238"/>
        <v>10.939770697389941</v>
      </c>
      <c r="AR389" s="102">
        <f t="shared" si="238"/>
        <v>10.939731031461436</v>
      </c>
      <c r="AS389" s="102">
        <f t="shared" si="238"/>
        <v>10.938098930927485</v>
      </c>
      <c r="AT389" s="102">
        <f t="shared" si="238"/>
        <v>10.891083908058366</v>
      </c>
      <c r="AU389" s="102">
        <f t="shared" si="219"/>
        <v>10.511267185331107</v>
      </c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</row>
    <row r="390" spans="1:64" ht="12.95" customHeight="1">
      <c r="A390" s="59" t="s">
        <v>1249</v>
      </c>
      <c r="B390" s="59" t="s">
        <v>127</v>
      </c>
      <c r="C390" s="34">
        <v>52585.800999999999</v>
      </c>
      <c r="D390" s="34" t="s">
        <v>149</v>
      </c>
      <c r="E390" s="32">
        <f t="shared" si="202"/>
        <v>16837.958430902407</v>
      </c>
      <c r="F390" s="1">
        <f t="shared" si="236"/>
        <v>16838</v>
      </c>
      <c r="G390" s="1">
        <f t="shared" si="229"/>
        <v>-2.8918000003613997E-2</v>
      </c>
      <c r="H390" s="1">
        <f>G390</f>
        <v>-2.8918000003613997E-2</v>
      </c>
      <c r="N390" s="2"/>
      <c r="O390" s="2"/>
      <c r="P390" s="2"/>
      <c r="Q390" s="5">
        <f t="shared" si="220"/>
        <v>37567.300999999999</v>
      </c>
      <c r="R390" s="1">
        <f t="shared" si="237"/>
        <v>0</v>
      </c>
      <c r="S390" s="100">
        <f>S$14</f>
        <v>0.2</v>
      </c>
      <c r="T390" s="1">
        <f t="shared" si="230"/>
        <v>0</v>
      </c>
      <c r="U390" s="5"/>
      <c r="V390" s="1">
        <f>AB390</f>
        <v>-5.3348378885203426E-3</v>
      </c>
      <c r="Z390" s="7">
        <f t="shared" si="205"/>
        <v>16838</v>
      </c>
      <c r="AA390" s="102">
        <f t="shared" si="206"/>
        <v>-3.0649956119944359E-2</v>
      </c>
      <c r="AB390" s="102">
        <f t="shared" si="231"/>
        <v>-5.3348378885203426E-3</v>
      </c>
      <c r="AC390" s="102">
        <f t="shared" si="232"/>
        <v>-2.8918000003613997E-2</v>
      </c>
      <c r="AD390" s="102">
        <f t="shared" si="233"/>
        <v>1.7319561163303618E-3</v>
      </c>
      <c r="AE390" s="102">
        <f t="shared" si="234"/>
        <v>5.9993439777882997E-7</v>
      </c>
      <c r="AF390" s="7">
        <f t="shared" si="235"/>
        <v>-2.8918000003613997E-2</v>
      </c>
      <c r="AG390" s="103"/>
      <c r="AH390" s="7">
        <f t="shared" si="212"/>
        <v>-2.3583162115093655E-2</v>
      </c>
      <c r="AI390" s="7">
        <f t="shared" si="213"/>
        <v>0.83581751374801583</v>
      </c>
      <c r="AJ390" s="7">
        <f t="shared" si="214"/>
        <v>-0.78793981989903905</v>
      </c>
      <c r="AK390" s="7">
        <f t="shared" si="215"/>
        <v>0.39652637002426327</v>
      </c>
      <c r="AL390" s="7">
        <f t="shared" si="216"/>
        <v>-1.1782352633911946</v>
      </c>
      <c r="AM390" s="7">
        <f t="shared" si="217"/>
        <v>-0.66827846167966798</v>
      </c>
      <c r="AN390" s="102">
        <f t="shared" si="238"/>
        <v>10.939771670487723</v>
      </c>
      <c r="AO390" s="102">
        <f t="shared" si="238"/>
        <v>10.939771669943513</v>
      </c>
      <c r="AP390" s="102">
        <f t="shared" si="238"/>
        <v>10.939771647207969</v>
      </c>
      <c r="AQ390" s="102">
        <f t="shared" si="238"/>
        <v>10.939770697389941</v>
      </c>
      <c r="AR390" s="102">
        <f t="shared" si="238"/>
        <v>10.939731031461436</v>
      </c>
      <c r="AS390" s="102">
        <f t="shared" si="238"/>
        <v>10.938098930927485</v>
      </c>
      <c r="AT390" s="102">
        <f t="shared" si="238"/>
        <v>10.891083908058366</v>
      </c>
      <c r="AU390" s="102">
        <f t="shared" si="219"/>
        <v>10.511267185331107</v>
      </c>
    </row>
    <row r="391" spans="1:64" ht="12.95" customHeight="1">
      <c r="A391" s="59" t="s">
        <v>1184</v>
      </c>
      <c r="B391" s="59" t="s">
        <v>127</v>
      </c>
      <c r="C391" s="34">
        <v>52604.581299999998</v>
      </c>
      <c r="D391" s="34" t="s">
        <v>149</v>
      </c>
      <c r="E391" s="32">
        <f t="shared" si="202"/>
        <v>16864.954769636355</v>
      </c>
      <c r="F391" s="1">
        <f t="shared" si="236"/>
        <v>16865</v>
      </c>
      <c r="G391" s="1">
        <f t="shared" si="229"/>
        <v>-3.1465000000025611E-2</v>
      </c>
      <c r="K391" s="1">
        <f>G391</f>
        <v>-3.1465000000025611E-2</v>
      </c>
      <c r="N391" s="2"/>
      <c r="O391" s="2">
        <f ca="1">+C$11+C$12*F391</f>
        <v>-3.1010366483586155E-2</v>
      </c>
      <c r="P391" s="2"/>
      <c r="Q391" s="5">
        <f t="shared" si="220"/>
        <v>37586.081299999998</v>
      </c>
      <c r="R391" s="1">
        <f t="shared" si="237"/>
        <v>0</v>
      </c>
      <c r="S391" s="100">
        <f>S$16</f>
        <v>1</v>
      </c>
      <c r="T391" s="1">
        <f t="shared" si="230"/>
        <v>0</v>
      </c>
      <c r="U391" s="5"/>
      <c r="Y391" s="1">
        <f>AB391</f>
        <v>-7.9015090987248383E-3</v>
      </c>
      <c r="Z391" s="7">
        <f t="shared" si="205"/>
        <v>16865</v>
      </c>
      <c r="AA391" s="102">
        <f t="shared" si="206"/>
        <v>-3.0584543527194762E-2</v>
      </c>
      <c r="AB391" s="102">
        <f t="shared" si="231"/>
        <v>-7.9015090987248383E-3</v>
      </c>
      <c r="AC391" s="102">
        <f t="shared" si="232"/>
        <v>-3.1465000000025611E-2</v>
      </c>
      <c r="AD391" s="102">
        <f t="shared" si="233"/>
        <v>-8.8045647283084907E-4</v>
      </c>
      <c r="AE391" s="102">
        <f t="shared" si="234"/>
        <v>7.7520360054973967E-7</v>
      </c>
      <c r="AF391" s="7">
        <f t="shared" si="235"/>
        <v>-3.1465000000025611E-2</v>
      </c>
      <c r="AG391" s="103"/>
      <c r="AH391" s="7">
        <f t="shared" si="212"/>
        <v>-2.3563490901300773E-2</v>
      </c>
      <c r="AI391" s="7">
        <f t="shared" si="213"/>
        <v>0.83458957846442028</v>
      </c>
      <c r="AJ391" s="7">
        <f t="shared" si="214"/>
        <v>-0.78602799416961178</v>
      </c>
      <c r="AK391" s="7">
        <f t="shared" si="215"/>
        <v>0.39601571100642435</v>
      </c>
      <c r="AL391" s="7">
        <f t="shared" si="216"/>
        <v>-1.1751365401046361</v>
      </c>
      <c r="AM391" s="7">
        <f t="shared" si="217"/>
        <v>-0.66603947762911642</v>
      </c>
      <c r="AN391" s="102">
        <f t="shared" si="238"/>
        <v>10.943122754979118</v>
      </c>
      <c r="AO391" s="102">
        <f t="shared" si="238"/>
        <v>10.943122754577649</v>
      </c>
      <c r="AP391" s="102">
        <f t="shared" si="238"/>
        <v>10.943122736734869</v>
      </c>
      <c r="AQ391" s="102">
        <f t="shared" si="238"/>
        <v>10.943121943744083</v>
      </c>
      <c r="AR391" s="102">
        <f t="shared" si="238"/>
        <v>10.943086712757694</v>
      </c>
      <c r="AS391" s="102">
        <f t="shared" si="238"/>
        <v>10.941544627507673</v>
      </c>
      <c r="AT391" s="102">
        <f t="shared" si="238"/>
        <v>10.895009218011241</v>
      </c>
      <c r="AU391" s="102">
        <f t="shared" si="219"/>
        <v>10.514540462660118</v>
      </c>
      <c r="AV391" s="102"/>
    </row>
    <row r="392" spans="1:64" ht="12.95" customHeight="1">
      <c r="A392" s="59" t="s">
        <v>1184</v>
      </c>
      <c r="B392" s="59" t="s">
        <v>127</v>
      </c>
      <c r="C392" s="34">
        <v>52611.5383</v>
      </c>
      <c r="D392" s="34" t="s">
        <v>149</v>
      </c>
      <c r="E392" s="32">
        <f t="shared" si="202"/>
        <v>16874.955330254248</v>
      </c>
      <c r="F392" s="1">
        <f t="shared" si="236"/>
        <v>16875</v>
      </c>
      <c r="G392" s="1">
        <f t="shared" si="229"/>
        <v>-3.1074999998963904E-2</v>
      </c>
      <c r="K392" s="1">
        <f>G392</f>
        <v>-3.1074999998963904E-2</v>
      </c>
      <c r="N392" s="2"/>
      <c r="O392" s="2">
        <f ca="1">+C$11+C$12*F392</f>
        <v>-3.0977629993834868E-2</v>
      </c>
      <c r="P392" s="2"/>
      <c r="Q392" s="5">
        <f t="shared" si="220"/>
        <v>37593.0383</v>
      </c>
      <c r="R392" s="1">
        <f t="shared" si="237"/>
        <v>0</v>
      </c>
      <c r="S392" s="100">
        <f>S$16</f>
        <v>1</v>
      </c>
      <c r="T392" s="1">
        <f t="shared" si="230"/>
        <v>0</v>
      </c>
      <c r="U392" s="5"/>
      <c r="Y392" s="1">
        <f>AB392</f>
        <v>-7.518854479337464E-3</v>
      </c>
      <c r="Z392" s="7">
        <f t="shared" si="205"/>
        <v>16875</v>
      </c>
      <c r="AA392" s="102">
        <f t="shared" si="206"/>
        <v>-3.0560245397246999E-2</v>
      </c>
      <c r="AB392" s="102">
        <f t="shared" si="231"/>
        <v>-7.518854479337464E-3</v>
      </c>
      <c r="AC392" s="102">
        <f t="shared" si="232"/>
        <v>-3.1074999998963904E-2</v>
      </c>
      <c r="AD392" s="102">
        <f t="shared" si="233"/>
        <v>-5.1475460171690468E-4</v>
      </c>
      <c r="AE392" s="102">
        <f t="shared" si="234"/>
        <v>2.6497229998872917E-7</v>
      </c>
      <c r="AF392" s="7">
        <f t="shared" si="235"/>
        <v>-3.1074999998963904E-2</v>
      </c>
      <c r="AG392" s="103"/>
      <c r="AH392" s="7">
        <f t="shared" si="212"/>
        <v>-2.355614551962644E-2</v>
      </c>
      <c r="AI392" s="7">
        <f t="shared" si="213"/>
        <v>0.83413610380199776</v>
      </c>
      <c r="AJ392" s="7">
        <f t="shared" si="214"/>
        <v>-0.78531942338816363</v>
      </c>
      <c r="AK392" s="7">
        <f t="shared" si="215"/>
        <v>0.39582599567805077</v>
      </c>
      <c r="AL392" s="7">
        <f t="shared" si="216"/>
        <v>-1.1739911732743222</v>
      </c>
      <c r="AM392" s="7">
        <f t="shared" si="217"/>
        <v>-0.66521306206322095</v>
      </c>
      <c r="AN392" s="102">
        <f t="shared" si="238"/>
        <v>10.944362648619816</v>
      </c>
      <c r="AO392" s="102">
        <f t="shared" si="238"/>
        <v>10.944362648262743</v>
      </c>
      <c r="AP392" s="102">
        <f t="shared" si="238"/>
        <v>10.944362632009314</v>
      </c>
      <c r="AQ392" s="102">
        <f t="shared" si="238"/>
        <v>10.944361892180924</v>
      </c>
      <c r="AR392" s="102">
        <f t="shared" si="238"/>
        <v>10.944328227751377</v>
      </c>
      <c r="AS392" s="102">
        <f t="shared" si="238"/>
        <v>10.942819098005812</v>
      </c>
      <c r="AT392" s="102">
        <f t="shared" si="238"/>
        <v>10.89646200238797</v>
      </c>
      <c r="AU392" s="102">
        <f t="shared" si="219"/>
        <v>10.51575278759679</v>
      </c>
    </row>
    <row r="393" spans="1:64" ht="12.95" customHeight="1">
      <c r="A393" s="59" t="s">
        <v>1184</v>
      </c>
      <c r="B393" s="59" t="s">
        <v>127</v>
      </c>
      <c r="C393" s="34">
        <v>52684.582999999999</v>
      </c>
      <c r="D393" s="34" t="s">
        <v>149</v>
      </c>
      <c r="E393" s="32">
        <f t="shared" si="202"/>
        <v>16979.955754311366</v>
      </c>
      <c r="F393" s="1">
        <f t="shared" si="236"/>
        <v>16980</v>
      </c>
      <c r="G393" s="1">
        <f t="shared" si="229"/>
        <v>-3.0780000000959262E-2</v>
      </c>
      <c r="H393" s="1">
        <f>G393</f>
        <v>-3.0780000000959262E-2</v>
      </c>
      <c r="N393" s="2"/>
      <c r="O393" s="2"/>
      <c r="P393" s="2"/>
      <c r="Q393" s="5">
        <f t="shared" si="220"/>
        <v>37666.082999999999</v>
      </c>
      <c r="R393" s="1">
        <f t="shared" si="237"/>
        <v>0</v>
      </c>
      <c r="S393" s="100">
        <f>S$14</f>
        <v>0.2</v>
      </c>
      <c r="T393" s="1">
        <f t="shared" si="230"/>
        <v>0</v>
      </c>
      <c r="U393" s="5"/>
      <c r="V393" s="1">
        <f>AB393</f>
        <v>-7.3029125915440654E-3</v>
      </c>
      <c r="Z393" s="7">
        <f t="shared" si="205"/>
        <v>16980</v>
      </c>
      <c r="AA393" s="102">
        <f t="shared" si="206"/>
        <v>-3.0302808230282627E-2</v>
      </c>
      <c r="AB393" s="102">
        <f t="shared" si="231"/>
        <v>-7.3029125915440654E-3</v>
      </c>
      <c r="AC393" s="102">
        <f t="shared" si="232"/>
        <v>-3.0780000000959262E-2</v>
      </c>
      <c r="AD393" s="102">
        <f t="shared" si="233"/>
        <v>-4.7719177067663543E-4</v>
      </c>
      <c r="AE393" s="102">
        <f t="shared" si="234"/>
        <v>4.5542397200300524E-8</v>
      </c>
      <c r="AF393" s="7">
        <f t="shared" si="235"/>
        <v>-3.0780000000959262E-2</v>
      </c>
      <c r="AG393" s="103"/>
      <c r="AH393" s="7">
        <f t="shared" si="212"/>
        <v>-2.3477087409415197E-2</v>
      </c>
      <c r="AI393" s="7">
        <f t="shared" si="213"/>
        <v>0.82941724462719035</v>
      </c>
      <c r="AJ393" s="7">
        <f t="shared" si="214"/>
        <v>-0.77786428521615603</v>
      </c>
      <c r="AK393" s="7">
        <f t="shared" si="215"/>
        <v>0.39381540661320263</v>
      </c>
      <c r="AL393" s="7">
        <f t="shared" si="216"/>
        <v>-1.1620394114011121</v>
      </c>
      <c r="AM393" s="7">
        <f t="shared" si="217"/>
        <v>-0.65662683356721385</v>
      </c>
      <c r="AN393" s="102">
        <f t="shared" si="238"/>
        <v>10.957341078941399</v>
      </c>
      <c r="AO393" s="102">
        <f t="shared" si="238"/>
        <v>10.957341078854871</v>
      </c>
      <c r="AP393" s="102">
        <f t="shared" si="238"/>
        <v>10.957341073580269</v>
      </c>
      <c r="AQ393" s="102">
        <f t="shared" si="238"/>
        <v>10.957340752050646</v>
      </c>
      <c r="AR393" s="102">
        <f t="shared" si="238"/>
        <v>10.957321157323545</v>
      </c>
      <c r="AS393" s="102">
        <f t="shared" si="238"/>
        <v>10.95614537773659</v>
      </c>
      <c r="AT393" s="102">
        <f t="shared" si="238"/>
        <v>10.911682389018933</v>
      </c>
      <c r="AU393" s="102">
        <f t="shared" si="219"/>
        <v>10.528482199431833</v>
      </c>
    </row>
    <row r="394" spans="1:64" ht="12.95" customHeight="1">
      <c r="A394" s="59" t="s">
        <v>1231</v>
      </c>
      <c r="B394" s="59" t="s">
        <v>127</v>
      </c>
      <c r="C394" s="34">
        <v>52904.409</v>
      </c>
      <c r="D394" s="34" t="s">
        <v>149</v>
      </c>
      <c r="E394" s="32">
        <f t="shared" si="202"/>
        <v>17295.951620113818</v>
      </c>
      <c r="F394" s="1">
        <f t="shared" si="236"/>
        <v>17296</v>
      </c>
      <c r="G394" s="1">
        <f t="shared" si="229"/>
        <v>-3.3655999999609776E-2</v>
      </c>
      <c r="H394" s="1">
        <f>G394</f>
        <v>-3.3655999999609776E-2</v>
      </c>
      <c r="N394" s="2"/>
      <c r="O394" s="2"/>
      <c r="P394" s="2"/>
      <c r="Q394" s="5">
        <f t="shared" si="220"/>
        <v>37885.909</v>
      </c>
      <c r="R394" s="1">
        <f t="shared" si="237"/>
        <v>0</v>
      </c>
      <c r="S394" s="100">
        <f>S$14</f>
        <v>0.2</v>
      </c>
      <c r="T394" s="1">
        <f t="shared" si="230"/>
        <v>0</v>
      </c>
      <c r="U394" s="5"/>
      <c r="V394" s="1">
        <f>AB394</f>
        <v>-1.043752463257765E-2</v>
      </c>
      <c r="Z394" s="7">
        <f t="shared" si="205"/>
        <v>17296</v>
      </c>
      <c r="AA394" s="102">
        <f t="shared" si="206"/>
        <v>-2.9503226414489658E-2</v>
      </c>
      <c r="AB394" s="102">
        <f t="shared" si="231"/>
        <v>-1.043752463257765E-2</v>
      </c>
      <c r="AC394" s="102">
        <f t="shared" si="232"/>
        <v>-3.3655999999609776E-2</v>
      </c>
      <c r="AD394" s="102">
        <f t="shared" si="233"/>
        <v>-4.1527735851201175E-3</v>
      </c>
      <c r="AE394" s="102">
        <f t="shared" si="234"/>
        <v>3.4491056898542788E-6</v>
      </c>
      <c r="AF394" s="7">
        <f t="shared" si="235"/>
        <v>-3.3655999999609776E-2</v>
      </c>
      <c r="AG394" s="103"/>
      <c r="AH394" s="7">
        <f t="shared" si="212"/>
        <v>-2.3218475367032126E-2</v>
      </c>
      <c r="AI394" s="7">
        <f t="shared" si="213"/>
        <v>0.8156744705924085</v>
      </c>
      <c r="AJ394" s="7">
        <f t="shared" si="214"/>
        <v>-0.75528478051369352</v>
      </c>
      <c r="AK394" s="7">
        <f t="shared" si="215"/>
        <v>0.3875734125622049</v>
      </c>
      <c r="AL394" s="7">
        <f t="shared" si="216"/>
        <v>-1.1268677862948602</v>
      </c>
      <c r="AM394" s="7">
        <f t="shared" si="217"/>
        <v>-0.63174351357327085</v>
      </c>
      <c r="AN394" s="102">
        <f t="shared" si="238"/>
        <v>10.995964153641696</v>
      </c>
      <c r="AO394" s="102">
        <f t="shared" si="238"/>
        <v>10.995964153641696</v>
      </c>
      <c r="AP394" s="102">
        <f t="shared" si="238"/>
        <v>10.995964153641697</v>
      </c>
      <c r="AQ394" s="102">
        <f t="shared" si="238"/>
        <v>10.995964153636427</v>
      </c>
      <c r="AR394" s="102">
        <f t="shared" si="238"/>
        <v>10.995964185130086</v>
      </c>
      <c r="AS394" s="102">
        <f t="shared" si="238"/>
        <v>10.995646782671825</v>
      </c>
      <c r="AT394" s="102">
        <f t="shared" si="238"/>
        <v>10.957112299437254</v>
      </c>
      <c r="AU394" s="102">
        <f t="shared" si="219"/>
        <v>10.566791667430632</v>
      </c>
    </row>
    <row r="395" spans="1:64" ht="12.95" customHeight="1">
      <c r="A395" s="42" t="s">
        <v>148</v>
      </c>
      <c r="B395" s="43" t="s">
        <v>127</v>
      </c>
      <c r="C395" s="42">
        <v>52904.409800000001</v>
      </c>
      <c r="D395" s="42" t="s">
        <v>149</v>
      </c>
      <c r="E395" s="1">
        <f t="shared" si="202"/>
        <v>17295.952770099229</v>
      </c>
      <c r="F395" s="1">
        <f t="shared" si="236"/>
        <v>17296</v>
      </c>
      <c r="G395" s="1">
        <f t="shared" si="229"/>
        <v>-3.2855999997991603E-2</v>
      </c>
      <c r="K395" s="1">
        <f>G395</f>
        <v>-3.2855999997991603E-2</v>
      </c>
      <c r="N395" s="2"/>
      <c r="O395" s="2">
        <f ca="1">+C$11+C$12*F395</f>
        <v>-2.9599423775305618E-2</v>
      </c>
      <c r="P395" s="2"/>
      <c r="Q395" s="5">
        <f t="shared" si="220"/>
        <v>37885.909800000001</v>
      </c>
      <c r="R395" s="1">
        <f>+(P395-G395)^2</f>
        <v>1.0795167358680243E-3</v>
      </c>
      <c r="S395" s="100">
        <f t="shared" ref="S395:S404" si="239">S$16</f>
        <v>1</v>
      </c>
      <c r="T395" s="1">
        <f t="shared" si="230"/>
        <v>1.0795167358680243E-3</v>
      </c>
      <c r="U395" s="5"/>
      <c r="Y395" s="1">
        <f>AB395</f>
        <v>-9.6375246309594771E-3</v>
      </c>
      <c r="Z395" s="7">
        <f t="shared" si="205"/>
        <v>17296</v>
      </c>
      <c r="AA395" s="102">
        <f t="shared" si="206"/>
        <v>-2.9503226414489658E-2</v>
      </c>
      <c r="AB395" s="102">
        <f t="shared" si="231"/>
        <v>-9.6375246309594771E-3</v>
      </c>
      <c r="AC395" s="102">
        <f t="shared" si="232"/>
        <v>-3.2855999997991603E-2</v>
      </c>
      <c r="AD395" s="102">
        <f t="shared" si="233"/>
        <v>-3.3527735835019445E-3</v>
      </c>
      <c r="AE395" s="102">
        <f t="shared" si="234"/>
        <v>1.1241090702228471E-5</v>
      </c>
      <c r="AF395" s="7">
        <f t="shared" si="235"/>
        <v>-3.2855999997991603E-2</v>
      </c>
      <c r="AG395" s="103"/>
      <c r="AH395" s="7">
        <f t="shared" si="212"/>
        <v>-2.3218475367032126E-2</v>
      </c>
      <c r="AI395" s="7">
        <f t="shared" si="213"/>
        <v>0.8156744705924085</v>
      </c>
      <c r="AJ395" s="7">
        <f t="shared" si="214"/>
        <v>-0.75528478051369352</v>
      </c>
      <c r="AK395" s="7">
        <f t="shared" si="215"/>
        <v>0.3875734125622049</v>
      </c>
      <c r="AL395" s="7">
        <f t="shared" si="216"/>
        <v>-1.1268677862948602</v>
      </c>
      <c r="AM395" s="7">
        <f t="shared" si="217"/>
        <v>-0.63174351357327085</v>
      </c>
      <c r="AN395" s="102">
        <f t="shared" si="238"/>
        <v>10.995964153641696</v>
      </c>
      <c r="AO395" s="102">
        <f t="shared" si="238"/>
        <v>10.995964153641696</v>
      </c>
      <c r="AP395" s="102">
        <f t="shared" si="238"/>
        <v>10.995964153641697</v>
      </c>
      <c r="AQ395" s="102">
        <f t="shared" si="238"/>
        <v>10.995964153636427</v>
      </c>
      <c r="AR395" s="102">
        <f t="shared" si="238"/>
        <v>10.995964185130086</v>
      </c>
      <c r="AS395" s="102">
        <f t="shared" si="238"/>
        <v>10.995646782671825</v>
      </c>
      <c r="AT395" s="102">
        <f t="shared" si="238"/>
        <v>10.957112299437254</v>
      </c>
      <c r="AU395" s="102">
        <f t="shared" si="219"/>
        <v>10.566791667430632</v>
      </c>
    </row>
    <row r="396" spans="1:64" ht="12.95" customHeight="1">
      <c r="A396" s="23" t="s">
        <v>138</v>
      </c>
      <c r="B396" s="44"/>
      <c r="C396" s="42">
        <v>52913.4568</v>
      </c>
      <c r="D396" s="42">
        <v>1E-4</v>
      </c>
      <c r="E396" s="1">
        <f t="shared" si="202"/>
        <v>17308.957667599592</v>
      </c>
      <c r="F396" s="1">
        <f t="shared" si="236"/>
        <v>17309</v>
      </c>
      <c r="G396" s="1">
        <f t="shared" si="229"/>
        <v>-2.9449000001477543E-2</v>
      </c>
      <c r="J396" s="1">
        <f>G396</f>
        <v>-2.9449000001477543E-2</v>
      </c>
      <c r="N396" s="2"/>
      <c r="O396" s="2"/>
      <c r="P396" s="2"/>
      <c r="Q396" s="5">
        <f t="shared" si="220"/>
        <v>37894.9568</v>
      </c>
      <c r="R396" s="1">
        <f>+(P396-G396)^2</f>
        <v>8.672436010870243E-4</v>
      </c>
      <c r="S396" s="100">
        <f t="shared" si="239"/>
        <v>1</v>
      </c>
      <c r="T396" s="1">
        <f t="shared" si="230"/>
        <v>8.672436010870243E-4</v>
      </c>
      <c r="U396" s="5"/>
      <c r="X396" s="1">
        <f>AB396</f>
        <v>-6.2418098408046491E-3</v>
      </c>
      <c r="Z396" s="7">
        <f t="shared" si="205"/>
        <v>17309</v>
      </c>
      <c r="AA396" s="102">
        <f t="shared" si="206"/>
        <v>-2.9469553225629684E-2</v>
      </c>
      <c r="AB396" s="102">
        <f t="shared" si="231"/>
        <v>-6.2418098408046491E-3</v>
      </c>
      <c r="AC396" s="102">
        <f t="shared" si="232"/>
        <v>-2.9449000001477543E-2</v>
      </c>
      <c r="AD396" s="102">
        <f t="shared" si="233"/>
        <v>2.0553224152140837E-5</v>
      </c>
      <c r="AE396" s="102">
        <f t="shared" si="234"/>
        <v>4.2243502304814539E-10</v>
      </c>
      <c r="AF396" s="7">
        <f t="shared" si="235"/>
        <v>-2.9449000001477543E-2</v>
      </c>
      <c r="AG396" s="103"/>
      <c r="AH396" s="7">
        <f t="shared" si="212"/>
        <v>-2.3207190160672894E-2</v>
      </c>
      <c r="AI396" s="7">
        <f t="shared" si="213"/>
        <v>0.81512350396464139</v>
      </c>
      <c r="AJ396" s="7">
        <f t="shared" si="214"/>
        <v>-0.75435200271575076</v>
      </c>
      <c r="AK396" s="7">
        <f t="shared" si="215"/>
        <v>0.3873108985430051</v>
      </c>
      <c r="AL396" s="7">
        <f t="shared" si="216"/>
        <v>-1.1254457248928647</v>
      </c>
      <c r="AM396" s="7">
        <f t="shared" si="217"/>
        <v>-0.63074915710056545</v>
      </c>
      <c r="AN396" s="102">
        <f t="shared" si="238"/>
        <v>10.997539380031983</v>
      </c>
      <c r="AO396" s="102">
        <f t="shared" si="238"/>
        <v>10.997539380031981</v>
      </c>
      <c r="AP396" s="102">
        <f t="shared" si="238"/>
        <v>10.997539380032141</v>
      </c>
      <c r="AQ396" s="102">
        <f t="shared" si="238"/>
        <v>10.997539379842944</v>
      </c>
      <c r="AR396" s="102">
        <f t="shared" si="238"/>
        <v>10.997539604166192</v>
      </c>
      <c r="AS396" s="102">
        <f t="shared" si="238"/>
        <v>10.997252707392938</v>
      </c>
      <c r="AT396" s="102">
        <f t="shared" si="238"/>
        <v>10.958969053693311</v>
      </c>
      <c r="AU396" s="102">
        <f t="shared" si="219"/>
        <v>10.568367689848305</v>
      </c>
    </row>
    <row r="397" spans="1:64" ht="12.95" customHeight="1">
      <c r="A397" s="23" t="s">
        <v>137</v>
      </c>
      <c r="B397" s="45" t="s">
        <v>127</v>
      </c>
      <c r="C397" s="46">
        <v>52935.7186</v>
      </c>
      <c r="D397" s="46">
        <v>2.9999999999999997E-4</v>
      </c>
      <c r="E397" s="1">
        <f t="shared" si="202"/>
        <v>17340.958599087775</v>
      </c>
      <c r="F397" s="1">
        <f t="shared" si="236"/>
        <v>17341</v>
      </c>
      <c r="G397" s="1">
        <f t="shared" si="229"/>
        <v>-2.8801000000385102E-2</v>
      </c>
      <c r="K397" s="1">
        <f t="shared" ref="K397:K404" si="240">G397</f>
        <v>-2.8801000000385102E-2</v>
      </c>
      <c r="N397" s="2"/>
      <c r="O397" s="2">
        <f t="shared" ref="O397:O404" ca="1" si="241">+C$11+C$12*F397</f>
        <v>-2.9452109571424821E-2</v>
      </c>
      <c r="P397" s="2"/>
      <c r="Q397" s="5">
        <f t="shared" si="220"/>
        <v>37917.2186</v>
      </c>
      <c r="R397" s="1">
        <f>+(P397-G397)^2</f>
        <v>8.2949760102218266E-4</v>
      </c>
      <c r="S397" s="100">
        <f t="shared" si="239"/>
        <v>1</v>
      </c>
      <c r="T397" s="1">
        <f t="shared" si="230"/>
        <v>8.2949760102218266E-4</v>
      </c>
      <c r="U397" s="5"/>
      <c r="Y397" s="1">
        <f t="shared" ref="Y397:Y404" si="242">AB397</f>
        <v>-5.6218011711898844E-3</v>
      </c>
      <c r="Z397" s="7">
        <f t="shared" si="205"/>
        <v>17341</v>
      </c>
      <c r="AA397" s="102">
        <f t="shared" si="206"/>
        <v>-2.9386408269816418E-2</v>
      </c>
      <c r="AB397" s="102">
        <f t="shared" si="231"/>
        <v>-5.6218011711898844E-3</v>
      </c>
      <c r="AC397" s="102">
        <f t="shared" si="232"/>
        <v>-2.8801000000385102E-2</v>
      </c>
      <c r="AD397" s="102">
        <f t="shared" si="233"/>
        <v>5.854082694313166E-4</v>
      </c>
      <c r="AE397" s="102">
        <f t="shared" si="234"/>
        <v>3.4270284191856896E-7</v>
      </c>
      <c r="AF397" s="7">
        <f t="shared" si="235"/>
        <v>-2.8801000000385102E-2</v>
      </c>
      <c r="AG397" s="103"/>
      <c r="AH397" s="7">
        <f t="shared" si="212"/>
        <v>-2.3179198829195218E-2</v>
      </c>
      <c r="AI397" s="7">
        <f t="shared" si="213"/>
        <v>0.81377203088907202</v>
      </c>
      <c r="AJ397" s="7">
        <f t="shared" si="214"/>
        <v>-0.75205482107450905</v>
      </c>
      <c r="AK397" s="7">
        <f t="shared" si="215"/>
        <v>0.38666289508733731</v>
      </c>
      <c r="AL397" s="7">
        <f t="shared" si="216"/>
        <v>-1.1219534317089563</v>
      </c>
      <c r="AM397" s="7">
        <f t="shared" si="217"/>
        <v>-0.62831099855448691</v>
      </c>
      <c r="AN397" s="102">
        <f t="shared" si="238"/>
        <v>11.001412334794058</v>
      </c>
      <c r="AO397" s="102">
        <f t="shared" si="238"/>
        <v>11.00141233479405</v>
      </c>
      <c r="AP397" s="102">
        <f t="shared" si="238"/>
        <v>11.001412334797347</v>
      </c>
      <c r="AQ397" s="102">
        <f t="shared" si="238"/>
        <v>11.001412333481635</v>
      </c>
      <c r="AR397" s="102">
        <f t="shared" si="238"/>
        <v>11.001412858584496</v>
      </c>
      <c r="AS397" s="102">
        <f t="shared" si="238"/>
        <v>11.001199396471916</v>
      </c>
      <c r="AT397" s="102">
        <f t="shared" si="238"/>
        <v>10.963535390896944</v>
      </c>
      <c r="AU397" s="102">
        <f t="shared" si="219"/>
        <v>10.572247129645651</v>
      </c>
    </row>
    <row r="398" spans="1:64" ht="12.95" customHeight="1">
      <c r="A398" s="59" t="s">
        <v>1249</v>
      </c>
      <c r="B398" s="59" t="s">
        <v>127</v>
      </c>
      <c r="C398" s="34">
        <v>52963.544199999997</v>
      </c>
      <c r="D398" s="34" t="s">
        <v>149</v>
      </c>
      <c r="E398" s="32">
        <f t="shared" si="202"/>
        <v>17380.957391603089</v>
      </c>
      <c r="F398" s="1">
        <f t="shared" si="236"/>
        <v>17381</v>
      </c>
      <c r="G398" s="1">
        <f t="shared" si="229"/>
        <v>-2.9641000008268747E-2</v>
      </c>
      <c r="K398" s="1">
        <f t="shared" si="240"/>
        <v>-2.9641000008268747E-2</v>
      </c>
      <c r="N398" s="2"/>
      <c r="O398" s="2">
        <f t="shared" ca="1" si="241"/>
        <v>-2.9321163612419668E-2</v>
      </c>
      <c r="P398" s="2"/>
      <c r="Q398" s="5">
        <f t="shared" si="220"/>
        <v>37945.044199999997</v>
      </c>
      <c r="R398" s="1">
        <f>+(P398-I398)^2</f>
        <v>0</v>
      </c>
      <c r="S398" s="100">
        <f t="shared" si="239"/>
        <v>1</v>
      </c>
      <c r="T398" s="1">
        <f t="shared" si="230"/>
        <v>0</v>
      </c>
      <c r="U398" s="5"/>
      <c r="Y398" s="1">
        <f t="shared" si="242"/>
        <v>-6.4972126801852124E-3</v>
      </c>
      <c r="Z398" s="7">
        <f t="shared" si="205"/>
        <v>17381</v>
      </c>
      <c r="AA398" s="102">
        <f t="shared" si="206"/>
        <v>-2.9281965249617715E-2</v>
      </c>
      <c r="AB398" s="102">
        <f t="shared" si="231"/>
        <v>-6.4972126801852124E-3</v>
      </c>
      <c r="AC398" s="102">
        <f t="shared" si="232"/>
        <v>-2.9641000008268747E-2</v>
      </c>
      <c r="AD398" s="102">
        <f t="shared" si="233"/>
        <v>-3.5903475865103202E-4</v>
      </c>
      <c r="AE398" s="102">
        <f t="shared" si="234"/>
        <v>1.289059579196048E-7</v>
      </c>
      <c r="AF398" s="7">
        <f t="shared" si="235"/>
        <v>-2.9641000008268747E-2</v>
      </c>
      <c r="AG398" s="103"/>
      <c r="AH398" s="7">
        <f t="shared" si="212"/>
        <v>-2.3143787328083535E-2</v>
      </c>
      <c r="AI398" s="7">
        <f t="shared" si="213"/>
        <v>0.81209214984030875</v>
      </c>
      <c r="AJ398" s="7">
        <f t="shared" si="214"/>
        <v>-0.74918120289969137</v>
      </c>
      <c r="AK398" s="7">
        <f t="shared" si="215"/>
        <v>0.38584931095553998</v>
      </c>
      <c r="AL398" s="7">
        <f t="shared" si="216"/>
        <v>-1.1176043006849607</v>
      </c>
      <c r="AM398" s="7">
        <f t="shared" si="217"/>
        <v>-0.62528210318698885</v>
      </c>
      <c r="AN398" s="102">
        <f t="shared" si="238"/>
        <v>11.006244516991147</v>
      </c>
      <c r="AO398" s="102">
        <f t="shared" si="238"/>
        <v>11.006244516991094</v>
      </c>
      <c r="AP398" s="102">
        <f t="shared" si="238"/>
        <v>11.006244517003028</v>
      </c>
      <c r="AQ398" s="102">
        <f t="shared" si="238"/>
        <v>11.006244514397</v>
      </c>
      <c r="AR398" s="102">
        <f t="shared" si="238"/>
        <v>11.006245083472548</v>
      </c>
      <c r="AS398" s="102">
        <f t="shared" si="238"/>
        <v>11.006120086215306</v>
      </c>
      <c r="AT398" s="102">
        <f t="shared" si="238"/>
        <v>10.969235029930385</v>
      </c>
      <c r="AU398" s="102">
        <f t="shared" si="219"/>
        <v>10.577096429392334</v>
      </c>
    </row>
    <row r="399" spans="1:64" ht="12.95" customHeight="1">
      <c r="A399" s="25" t="s">
        <v>145</v>
      </c>
      <c r="B399" s="20"/>
      <c r="C399" s="33">
        <v>52974.674898425619</v>
      </c>
      <c r="D399" s="33">
        <v>2.0000000000000001E-4</v>
      </c>
      <c r="E399" s="1">
        <f t="shared" si="202"/>
        <v>17396.957567587688</v>
      </c>
      <c r="F399" s="1">
        <f t="shared" si="236"/>
        <v>17397</v>
      </c>
      <c r="G399" s="1">
        <f t="shared" si="229"/>
        <v>-2.9518574381654616E-2</v>
      </c>
      <c r="K399" s="1">
        <f t="shared" si="240"/>
        <v>-2.9518574381654616E-2</v>
      </c>
      <c r="N399" s="2"/>
      <c r="O399" s="2">
        <f t="shared" ca="1" si="241"/>
        <v>-2.9268785228817602E-2</v>
      </c>
      <c r="P399" s="2"/>
      <c r="Q399" s="5">
        <f t="shared" si="220"/>
        <v>37956.174898425619</v>
      </c>
      <c r="R399" s="1">
        <f>+(P399-G399)^2</f>
        <v>8.7134623352527621E-4</v>
      </c>
      <c r="S399" s="100">
        <f t="shared" si="239"/>
        <v>1</v>
      </c>
      <c r="T399" s="1">
        <f t="shared" si="230"/>
        <v>8.7134623352527621E-4</v>
      </c>
      <c r="U399" s="5"/>
      <c r="Y399" s="1">
        <f t="shared" si="242"/>
        <v>-6.3890822826056341E-3</v>
      </c>
      <c r="Z399" s="7">
        <f t="shared" si="205"/>
        <v>17397</v>
      </c>
      <c r="AA399" s="102">
        <f t="shared" si="206"/>
        <v>-2.9240029572029563E-2</v>
      </c>
      <c r="AB399" s="102">
        <f t="shared" si="231"/>
        <v>-6.3890822826056341E-3</v>
      </c>
      <c r="AC399" s="102">
        <f t="shared" si="232"/>
        <v>-2.9518574381654616E-2</v>
      </c>
      <c r="AD399" s="102">
        <f t="shared" si="233"/>
        <v>-2.7854480962505312E-4</v>
      </c>
      <c r="AE399" s="102">
        <f t="shared" si="234"/>
        <v>7.7587210969057082E-8</v>
      </c>
      <c r="AF399" s="7">
        <f t="shared" si="235"/>
        <v>-2.9518574381654616E-2</v>
      </c>
      <c r="AG399" s="103"/>
      <c r="AH399" s="7">
        <f t="shared" si="212"/>
        <v>-2.3129492099048982E-2</v>
      </c>
      <c r="AI399" s="7">
        <f t="shared" si="213"/>
        <v>0.81142312629214497</v>
      </c>
      <c r="AJ399" s="7">
        <f t="shared" si="214"/>
        <v>-0.74803111661315347</v>
      </c>
      <c r="AK399" s="7">
        <f t="shared" si="215"/>
        <v>0.38552277963704512</v>
      </c>
      <c r="AL399" s="7">
        <f t="shared" si="216"/>
        <v>-1.115869668621996</v>
      </c>
      <c r="AM399" s="7">
        <f t="shared" si="217"/>
        <v>-0.62407633952493857</v>
      </c>
      <c r="AN399" s="102">
        <f t="shared" si="238"/>
        <v>11.008174599169395</v>
      </c>
      <c r="AO399" s="102">
        <f t="shared" si="238"/>
        <v>11.008174599169319</v>
      </c>
      <c r="AP399" s="102">
        <f t="shared" si="238"/>
        <v>11.008174599183603</v>
      </c>
      <c r="AQ399" s="102">
        <f t="shared" si="238"/>
        <v>11.008174596542165</v>
      </c>
      <c r="AR399" s="102">
        <f t="shared" si="238"/>
        <v>11.008175085003412</v>
      </c>
      <c r="AS399" s="102">
        <f t="shared" si="238"/>
        <v>11.008084433170113</v>
      </c>
      <c r="AT399" s="102">
        <f t="shared" si="238"/>
        <v>10.971512304664618</v>
      </c>
      <c r="AU399" s="102">
        <f t="shared" si="219"/>
        <v>10.579036149291008</v>
      </c>
    </row>
    <row r="400" spans="1:64" ht="12.95" customHeight="1">
      <c r="A400" s="59" t="s">
        <v>1277</v>
      </c>
      <c r="B400" s="59" t="s">
        <v>127</v>
      </c>
      <c r="C400" s="34">
        <v>52974.674899999998</v>
      </c>
      <c r="D400" s="34" t="s">
        <v>149</v>
      </c>
      <c r="E400" s="32">
        <f t="shared" si="202"/>
        <v>17396.957569850831</v>
      </c>
      <c r="F400" s="1">
        <f t="shared" si="236"/>
        <v>17397</v>
      </c>
      <c r="G400" s="1">
        <f t="shared" si="229"/>
        <v>-2.9517000002670102E-2</v>
      </c>
      <c r="K400" s="1">
        <f t="shared" si="240"/>
        <v>-2.9517000002670102E-2</v>
      </c>
      <c r="N400" s="2"/>
      <c r="O400" s="2">
        <f t="shared" ca="1" si="241"/>
        <v>-2.9268785228817602E-2</v>
      </c>
      <c r="P400" s="2"/>
      <c r="Q400" s="5">
        <f t="shared" si="220"/>
        <v>37956.174899999998</v>
      </c>
      <c r="R400" s="1">
        <f>+(P400-I400)^2</f>
        <v>0</v>
      </c>
      <c r="S400" s="100">
        <f t="shared" si="239"/>
        <v>1</v>
      </c>
      <c r="T400" s="1">
        <f t="shared" si="230"/>
        <v>0</v>
      </c>
      <c r="U400" s="5"/>
      <c r="Y400" s="1">
        <f t="shared" si="242"/>
        <v>-6.3875079036211195E-3</v>
      </c>
      <c r="Z400" s="7">
        <f t="shared" si="205"/>
        <v>17397</v>
      </c>
      <c r="AA400" s="102">
        <f t="shared" si="206"/>
        <v>-2.9240029572029563E-2</v>
      </c>
      <c r="AB400" s="102">
        <f t="shared" si="231"/>
        <v>-6.3875079036211195E-3</v>
      </c>
      <c r="AC400" s="102">
        <f t="shared" si="232"/>
        <v>-2.9517000002670102E-2</v>
      </c>
      <c r="AD400" s="102">
        <f t="shared" si="233"/>
        <v>-2.769704306405385E-4</v>
      </c>
      <c r="AE400" s="102">
        <f t="shared" si="234"/>
        <v>7.6712619449205343E-8</v>
      </c>
      <c r="AF400" s="7">
        <f t="shared" si="235"/>
        <v>-2.9517000002670102E-2</v>
      </c>
      <c r="AG400" s="103"/>
      <c r="AH400" s="7">
        <f t="shared" si="212"/>
        <v>-2.3129492099048982E-2</v>
      </c>
      <c r="AI400" s="7">
        <f t="shared" si="213"/>
        <v>0.81142312629214497</v>
      </c>
      <c r="AJ400" s="7">
        <f t="shared" si="214"/>
        <v>-0.74803111661315347</v>
      </c>
      <c r="AK400" s="7">
        <f t="shared" si="215"/>
        <v>0.38552277963704512</v>
      </c>
      <c r="AL400" s="7">
        <f t="shared" si="216"/>
        <v>-1.115869668621996</v>
      </c>
      <c r="AM400" s="7">
        <f t="shared" si="217"/>
        <v>-0.62407633952493857</v>
      </c>
      <c r="AN400" s="102">
        <f t="shared" si="238"/>
        <v>11.008174599169395</v>
      </c>
      <c r="AO400" s="102">
        <f t="shared" si="238"/>
        <v>11.008174599169319</v>
      </c>
      <c r="AP400" s="102">
        <f t="shared" si="238"/>
        <v>11.008174599183603</v>
      </c>
      <c r="AQ400" s="102">
        <f t="shared" si="238"/>
        <v>11.008174596542165</v>
      </c>
      <c r="AR400" s="102">
        <f t="shared" si="238"/>
        <v>11.008175085003412</v>
      </c>
      <c r="AS400" s="102">
        <f t="shared" si="238"/>
        <v>11.008084433170113</v>
      </c>
      <c r="AT400" s="102">
        <f t="shared" si="238"/>
        <v>10.971512304664618</v>
      </c>
      <c r="AU400" s="102">
        <f t="shared" si="219"/>
        <v>10.579036149291008</v>
      </c>
    </row>
    <row r="401" spans="1:64" ht="12.95" customHeight="1">
      <c r="A401" s="59" t="s">
        <v>1249</v>
      </c>
      <c r="B401" s="59" t="s">
        <v>127</v>
      </c>
      <c r="C401" s="34">
        <v>52981.631200000003</v>
      </c>
      <c r="D401" s="34" t="s">
        <v>149</v>
      </c>
      <c r="E401" s="32">
        <f t="shared" si="202"/>
        <v>17406.957124231492</v>
      </c>
      <c r="F401" s="1">
        <f t="shared" si="236"/>
        <v>17407</v>
      </c>
      <c r="G401" s="1">
        <f t="shared" si="229"/>
        <v>-2.9826999998476822E-2</v>
      </c>
      <c r="K401" s="1">
        <f t="shared" si="240"/>
        <v>-2.9826999998476822E-2</v>
      </c>
      <c r="N401" s="2"/>
      <c r="O401" s="2">
        <f t="shared" ca="1" si="241"/>
        <v>-2.9236048739066316E-2</v>
      </c>
      <c r="P401" s="2"/>
      <c r="Q401" s="5">
        <f t="shared" si="220"/>
        <v>37963.131200000003</v>
      </c>
      <c r="R401" s="1">
        <f>+(P401-I401)^2</f>
        <v>0</v>
      </c>
      <c r="S401" s="100">
        <f t="shared" si="239"/>
        <v>1</v>
      </c>
      <c r="T401" s="1">
        <f t="shared" si="230"/>
        <v>0</v>
      </c>
      <c r="U401" s="5"/>
      <c r="Y401" s="1">
        <f t="shared" si="242"/>
        <v>-6.7064801574906428E-3</v>
      </c>
      <c r="Z401" s="7">
        <f t="shared" si="205"/>
        <v>17407</v>
      </c>
      <c r="AA401" s="102">
        <f t="shared" si="206"/>
        <v>-2.9213773954782724E-2</v>
      </c>
      <c r="AB401" s="102">
        <f t="shared" si="231"/>
        <v>-6.7064801574906428E-3</v>
      </c>
      <c r="AC401" s="102">
        <f t="shared" si="232"/>
        <v>-2.9826999998476822E-2</v>
      </c>
      <c r="AD401" s="102">
        <f t="shared" si="233"/>
        <v>-6.1322604369409839E-4</v>
      </c>
      <c r="AE401" s="102">
        <f t="shared" si="234"/>
        <v>3.7604618066471625E-7</v>
      </c>
      <c r="AF401" s="7">
        <f t="shared" si="235"/>
        <v>-2.9826999998476822E-2</v>
      </c>
      <c r="AG401" s="103"/>
      <c r="AH401" s="7">
        <f t="shared" si="212"/>
        <v>-2.3120519840986179E-2</v>
      </c>
      <c r="AI401" s="7">
        <f t="shared" si="213"/>
        <v>0.81100583336128951</v>
      </c>
      <c r="AJ401" s="7">
        <f t="shared" si="214"/>
        <v>-0.74731213307881428</v>
      </c>
      <c r="AK401" s="7">
        <f t="shared" si="215"/>
        <v>0.38531838250081102</v>
      </c>
      <c r="AL401" s="7">
        <f t="shared" si="216"/>
        <v>-1.1147869737411606</v>
      </c>
      <c r="AM401" s="7">
        <f t="shared" si="217"/>
        <v>-0.62332440676641143</v>
      </c>
      <c r="AN401" s="102">
        <f t="shared" si="238"/>
        <v>11.009380093503907</v>
      </c>
      <c r="AO401" s="102">
        <f t="shared" si="238"/>
        <v>11.009380093503822</v>
      </c>
      <c r="AP401" s="102">
        <f t="shared" si="238"/>
        <v>11.009380093518239</v>
      </c>
      <c r="AQ401" s="102">
        <f t="shared" si="238"/>
        <v>11.009380091084912</v>
      </c>
      <c r="AR401" s="102">
        <f t="shared" si="238"/>
        <v>11.009380501774912</v>
      </c>
      <c r="AS401" s="102">
        <f t="shared" si="238"/>
        <v>11.009311012839408</v>
      </c>
      <c r="AT401" s="102">
        <f t="shared" si="238"/>
        <v>10.972934851569068</v>
      </c>
      <c r="AU401" s="102">
        <f t="shared" si="219"/>
        <v>10.580248474227679</v>
      </c>
    </row>
    <row r="402" spans="1:64" ht="12.95" customHeight="1">
      <c r="A402" s="23" t="s">
        <v>137</v>
      </c>
      <c r="B402" s="45" t="s">
        <v>127</v>
      </c>
      <c r="C402" s="46">
        <v>53022.676299999999</v>
      </c>
      <c r="D402" s="46">
        <v>5.9999999999999995E-4</v>
      </c>
      <c r="E402" s="1">
        <f t="shared" si="202"/>
        <v>17465.958706898906</v>
      </c>
      <c r="F402" s="1">
        <f t="shared" si="236"/>
        <v>17466</v>
      </c>
      <c r="G402" s="1">
        <f t="shared" si="229"/>
        <v>-2.8725999996822793E-2</v>
      </c>
      <c r="K402" s="1">
        <f t="shared" si="240"/>
        <v>-2.8725999996822793E-2</v>
      </c>
      <c r="N402" s="2"/>
      <c r="O402" s="2">
        <f t="shared" ca="1" si="241"/>
        <v>-2.9042903449533711E-2</v>
      </c>
      <c r="P402" s="2"/>
      <c r="Q402" s="5">
        <f t="shared" si="220"/>
        <v>38004.176299999999</v>
      </c>
      <c r="R402" s="1">
        <f>+(P402-G402)^2</f>
        <v>8.2518307581746315E-4</v>
      </c>
      <c r="S402" s="100">
        <f t="shared" si="239"/>
        <v>1</v>
      </c>
      <c r="T402" s="1">
        <f t="shared" si="230"/>
        <v>8.2518307581746315E-4</v>
      </c>
      <c r="U402" s="5"/>
      <c r="Y402" s="1">
        <f t="shared" si="242"/>
        <v>-5.6590040775434843E-3</v>
      </c>
      <c r="Z402" s="7">
        <f t="shared" si="205"/>
        <v>17466</v>
      </c>
      <c r="AA402" s="102">
        <f t="shared" si="206"/>
        <v>-2.9058151717929769E-2</v>
      </c>
      <c r="AB402" s="102">
        <f t="shared" si="231"/>
        <v>-5.6590040775434843E-3</v>
      </c>
      <c r="AC402" s="102">
        <f t="shared" si="232"/>
        <v>-2.8725999996822793E-2</v>
      </c>
      <c r="AD402" s="102">
        <f t="shared" si="233"/>
        <v>3.3215172110697549E-4</v>
      </c>
      <c r="AE402" s="102">
        <f t="shared" si="234"/>
        <v>1.1032476583432604E-7</v>
      </c>
      <c r="AF402" s="7">
        <f t="shared" si="235"/>
        <v>-2.8725999996822793E-2</v>
      </c>
      <c r="AG402" s="103"/>
      <c r="AH402" s="7">
        <f t="shared" si="212"/>
        <v>-2.3066995919279309E-2</v>
      </c>
      <c r="AI402" s="7">
        <f t="shared" si="213"/>
        <v>0.80855700136574393</v>
      </c>
      <c r="AJ402" s="7">
        <f t="shared" si="214"/>
        <v>-0.74306743351973226</v>
      </c>
      <c r="AK402" s="7">
        <f t="shared" si="215"/>
        <v>0.38410757502349024</v>
      </c>
      <c r="AL402" s="7">
        <f t="shared" si="216"/>
        <v>-1.1084216472188679</v>
      </c>
      <c r="AM402" s="7">
        <f t="shared" si="217"/>
        <v>-0.61891390759067222</v>
      </c>
      <c r="AN402" s="102">
        <f t="shared" si="238"/>
        <v>11.016479929559029</v>
      </c>
      <c r="AO402" s="102">
        <f t="shared" si="238"/>
        <v>11.016479929559356</v>
      </c>
      <c r="AP402" s="102">
        <f t="shared" si="238"/>
        <v>11.01647992952277</v>
      </c>
      <c r="AQ402" s="102">
        <f t="shared" si="238"/>
        <v>11.016479933600831</v>
      </c>
      <c r="AR402" s="102">
        <f t="shared" si="238"/>
        <v>11.016479479037326</v>
      </c>
      <c r="AS402" s="102">
        <f t="shared" si="238"/>
        <v>11.016530086535276</v>
      </c>
      <c r="AT402" s="102">
        <f t="shared" si="238"/>
        <v>10.981316120331577</v>
      </c>
      <c r="AU402" s="102">
        <f t="shared" si="219"/>
        <v>10.587401191354036</v>
      </c>
    </row>
    <row r="403" spans="1:64" ht="12.95" customHeight="1">
      <c r="A403" s="23" t="s">
        <v>137</v>
      </c>
      <c r="B403" s="45" t="s">
        <v>127</v>
      </c>
      <c r="C403" s="46">
        <v>53282.854700000004</v>
      </c>
      <c r="D403" s="46">
        <v>6.9999999999999999E-4</v>
      </c>
      <c r="E403" s="1">
        <f t="shared" si="202"/>
        <v>17839.960411752279</v>
      </c>
      <c r="F403" s="1">
        <f t="shared" si="236"/>
        <v>17840</v>
      </c>
      <c r="G403" s="1">
        <f t="shared" si="229"/>
        <v>-2.7539999995497055E-2</v>
      </c>
      <c r="K403" s="1">
        <f t="shared" si="240"/>
        <v>-2.7539999995497055E-2</v>
      </c>
      <c r="N403" s="2"/>
      <c r="O403" s="2">
        <f t="shared" ca="1" si="241"/>
        <v>-2.7818558732835522E-2</v>
      </c>
      <c r="P403" s="2"/>
      <c r="Q403" s="5">
        <f t="shared" si="220"/>
        <v>38264.354700000004</v>
      </c>
      <c r="R403" s="1">
        <f>+(P403-G403)^2</f>
        <v>7.5845159975197784E-4</v>
      </c>
      <c r="S403" s="100">
        <f t="shared" si="239"/>
        <v>1</v>
      </c>
      <c r="T403" s="1">
        <f t="shared" si="230"/>
        <v>7.5845159975197784E-4</v>
      </c>
      <c r="U403" s="5"/>
      <c r="Y403" s="1">
        <f t="shared" si="242"/>
        <v>-4.8349924969076988E-3</v>
      </c>
      <c r="Z403" s="7">
        <f t="shared" si="205"/>
        <v>17840</v>
      </c>
      <c r="AA403" s="102">
        <f t="shared" si="206"/>
        <v>-2.8043931872662312E-2</v>
      </c>
      <c r="AB403" s="102">
        <f t="shared" si="231"/>
        <v>-4.8349924969076988E-3</v>
      </c>
      <c r="AC403" s="102">
        <f t="shared" si="232"/>
        <v>-2.7539999995497055E-2</v>
      </c>
      <c r="AD403" s="102">
        <f t="shared" si="233"/>
        <v>5.0393187716525623E-4</v>
      </c>
      <c r="AE403" s="102">
        <f t="shared" si="234"/>
        <v>2.5394733682329886E-7</v>
      </c>
      <c r="AF403" s="7">
        <f t="shared" si="235"/>
        <v>-2.7539999995497055E-2</v>
      </c>
      <c r="AG403" s="103"/>
      <c r="AH403" s="7">
        <f t="shared" si="212"/>
        <v>-2.2705007498589357E-2</v>
      </c>
      <c r="AI403" s="7">
        <f t="shared" si="213"/>
        <v>0.79354610023772343</v>
      </c>
      <c r="AJ403" s="7">
        <f t="shared" si="214"/>
        <v>-0.71607562027347826</v>
      </c>
      <c r="AK403" s="7">
        <f t="shared" si="215"/>
        <v>0.37625235971279941</v>
      </c>
      <c r="AL403" s="7">
        <f t="shared" si="216"/>
        <v>-1.0689431034881862</v>
      </c>
      <c r="AM403" s="7">
        <f t="shared" si="217"/>
        <v>-0.591939461150358</v>
      </c>
      <c r="AN403" s="102">
        <f t="shared" si="238"/>
        <v>11.060996545728131</v>
      </c>
      <c r="AO403" s="102">
        <f t="shared" si="238"/>
        <v>11.060996546113216</v>
      </c>
      <c r="AP403" s="102">
        <f t="shared" si="238"/>
        <v>11.060996532388295</v>
      </c>
      <c r="AQ403" s="102">
        <f t="shared" si="238"/>
        <v>11.06099702155934</v>
      </c>
      <c r="AR403" s="102">
        <f t="shared" si="238"/>
        <v>11.060979584718828</v>
      </c>
      <c r="AS403" s="102">
        <f t="shared" si="238"/>
        <v>11.061598293542842</v>
      </c>
      <c r="AT403" s="102">
        <f t="shared" si="238"/>
        <v>11.033973549220923</v>
      </c>
      <c r="AU403" s="102">
        <f t="shared" si="219"/>
        <v>10.632742143985526</v>
      </c>
    </row>
    <row r="404" spans="1:64" ht="12.95" customHeight="1">
      <c r="A404" s="23" t="s">
        <v>137</v>
      </c>
      <c r="B404" s="45" t="s">
        <v>127</v>
      </c>
      <c r="C404" s="46">
        <v>53294.6803</v>
      </c>
      <c r="D404" s="46">
        <v>8.0000000000000004E-4</v>
      </c>
      <c r="E404" s="1">
        <f t="shared" si="202"/>
        <v>17856.959496076393</v>
      </c>
      <c r="F404" s="1">
        <f t="shared" si="236"/>
        <v>17857</v>
      </c>
      <c r="G404" s="1">
        <f t="shared" si="229"/>
        <v>-2.8177000000141561E-2</v>
      </c>
      <c r="K404" s="1">
        <f t="shared" si="240"/>
        <v>-2.8177000000141561E-2</v>
      </c>
      <c r="N404" s="2"/>
      <c r="O404" s="2">
        <f t="shared" ca="1" si="241"/>
        <v>-2.7762906700258334E-2</v>
      </c>
      <c r="P404" s="2"/>
      <c r="Q404" s="5">
        <f t="shared" si="220"/>
        <v>38276.1803</v>
      </c>
      <c r="R404" s="1">
        <f>+(P404-G404)^2</f>
        <v>7.9394332900797752E-4</v>
      </c>
      <c r="S404" s="100">
        <f t="shared" si="239"/>
        <v>1</v>
      </c>
      <c r="T404" s="1">
        <f t="shared" si="230"/>
        <v>7.9394332900797752E-4</v>
      </c>
      <c r="U404" s="5"/>
      <c r="Y404" s="1">
        <f t="shared" si="242"/>
        <v>-5.4893508643811505E-3</v>
      </c>
      <c r="Z404" s="7">
        <f t="shared" si="205"/>
        <v>17857</v>
      </c>
      <c r="AA404" s="102">
        <f t="shared" si="206"/>
        <v>-2.7996720088296258E-2</v>
      </c>
      <c r="AB404" s="102">
        <f t="shared" si="231"/>
        <v>-5.4893508643811505E-3</v>
      </c>
      <c r="AC404" s="102">
        <f t="shared" si="232"/>
        <v>-2.8177000000141561E-2</v>
      </c>
      <c r="AD404" s="102">
        <f t="shared" si="233"/>
        <v>-1.8027991184530259E-4</v>
      </c>
      <c r="AE404" s="102">
        <f t="shared" si="234"/>
        <v>3.2500846614950074E-8</v>
      </c>
      <c r="AF404" s="7">
        <f t="shared" si="235"/>
        <v>-2.8177000000141561E-2</v>
      </c>
      <c r="AG404" s="103"/>
      <c r="AH404" s="7">
        <f t="shared" si="212"/>
        <v>-2.2687649135760411E-2</v>
      </c>
      <c r="AI404" s="7">
        <f t="shared" si="213"/>
        <v>0.79288428790783061</v>
      </c>
      <c r="AJ404" s="7">
        <f t="shared" si="214"/>
        <v>-0.7148461253118138</v>
      </c>
      <c r="AK404" s="7">
        <f t="shared" si="215"/>
        <v>0.3758884578183474</v>
      </c>
      <c r="AL404" s="7">
        <f t="shared" si="216"/>
        <v>-1.0671832943044048</v>
      </c>
      <c r="AM404" s="7">
        <f t="shared" si="217"/>
        <v>-0.59075186299645277</v>
      </c>
      <c r="AN404" s="102">
        <f t="shared" si="238"/>
        <v>11.063000414948529</v>
      </c>
      <c r="AO404" s="102">
        <f t="shared" si="238"/>
        <v>11.063000415395395</v>
      </c>
      <c r="AP404" s="102">
        <f t="shared" si="238"/>
        <v>11.063000399941197</v>
      </c>
      <c r="AQ404" s="102">
        <f t="shared" si="238"/>
        <v>11.063000934399518</v>
      </c>
      <c r="AR404" s="102">
        <f t="shared" si="238"/>
        <v>11.06298244856975</v>
      </c>
      <c r="AS404" s="102">
        <f t="shared" si="238"/>
        <v>11.063618923247999</v>
      </c>
      <c r="AT404" s="102">
        <f t="shared" si="238"/>
        <v>11.036347580493912</v>
      </c>
      <c r="AU404" s="102">
        <f t="shared" si="219"/>
        <v>10.634803096377867</v>
      </c>
    </row>
    <row r="405" spans="1:64" ht="12.95" customHeight="1">
      <c r="A405" s="59" t="s">
        <v>1249</v>
      </c>
      <c r="B405" s="59" t="s">
        <v>127</v>
      </c>
      <c r="C405" s="34">
        <v>53301.637999999999</v>
      </c>
      <c r="D405" s="34" t="s">
        <v>149</v>
      </c>
      <c r="E405" s="32">
        <f t="shared" ref="E405:E468" si="243">(C405-C$7)/C$8</f>
        <v>17866.96106293151</v>
      </c>
      <c r="F405" s="1">
        <f t="shared" si="236"/>
        <v>17867</v>
      </c>
      <c r="G405" s="1">
        <f t="shared" si="229"/>
        <v>-2.7087000002211425E-2</v>
      </c>
      <c r="H405" s="1">
        <f>G405</f>
        <v>-2.7087000002211425E-2</v>
      </c>
      <c r="N405" s="2"/>
      <c r="O405" s="2"/>
      <c r="P405" s="2"/>
      <c r="Q405" s="5">
        <f t="shared" si="220"/>
        <v>38283.137999999999</v>
      </c>
      <c r="R405" s="1">
        <f>+(P405-I405)^2</f>
        <v>0</v>
      </c>
      <c r="S405" s="100">
        <f>S$14</f>
        <v>0.2</v>
      </c>
      <c r="T405" s="1">
        <f t="shared" si="230"/>
        <v>0</v>
      </c>
      <c r="U405" s="5"/>
      <c r="V405" s="1">
        <f>AB405</f>
        <v>-4.4095974314606358E-3</v>
      </c>
      <c r="Z405" s="7">
        <f t="shared" ref="Z405:Z468" si="244">F405</f>
        <v>17867</v>
      </c>
      <c r="AA405" s="102">
        <f t="shared" ref="AA405:AA468" si="245">AB$3+AB$4*Z405+AB$5*Z405^2+AH405</f>
        <v>-2.7968904297525757E-2</v>
      </c>
      <c r="AB405" s="102">
        <f t="shared" si="231"/>
        <v>-4.4095974314606358E-3</v>
      </c>
      <c r="AC405" s="102">
        <f t="shared" si="232"/>
        <v>-2.7087000002211425E-2</v>
      </c>
      <c r="AD405" s="102">
        <f t="shared" si="233"/>
        <v>8.8190429531433134E-4</v>
      </c>
      <c r="AE405" s="102">
        <f t="shared" si="234"/>
        <v>1.5555103721877346E-7</v>
      </c>
      <c r="AF405" s="7">
        <f t="shared" si="235"/>
        <v>-2.7087000002211425E-2</v>
      </c>
      <c r="AG405" s="103"/>
      <c r="AH405" s="7">
        <f t="shared" ref="AH405:AH466" si="246">$AB$6*($AB$11/AI405*AJ405+$AB$12)</f>
        <v>-2.267740257075079E-2</v>
      </c>
      <c r="AI405" s="7">
        <f t="shared" ref="AI405:AI466" si="247">1+$AB$7*COS(AL405)</f>
        <v>0.79249580071555903</v>
      </c>
      <c r="AJ405" s="7">
        <f t="shared" ref="AJ405:AJ466" si="248">SIN(AL405+RADIANS($AB$9))</f>
        <v>-0.71412281764352736</v>
      </c>
      <c r="AK405" s="7">
        <f t="shared" ref="AK405:AK466" si="249">$AB$7*SIN(AL405)</f>
        <v>0.37567413831114982</v>
      </c>
      <c r="AL405" s="7">
        <f t="shared" ref="AL405:AL466" si="250">2*ATAN(AM405)</f>
        <v>-1.0661494824578013</v>
      </c>
      <c r="AM405" s="7">
        <f t="shared" ref="AM405:AM466" si="251">SQRT((1+$AB$7)/(1-$AB$7))*TAN(AN405/2)</f>
        <v>-0.59005477603354539</v>
      </c>
      <c r="AN405" s="102">
        <f t="shared" ref="AN405:AT420" si="252">$AU405+$AB$7*SIN(AO405)</f>
        <v>11.064178381298323</v>
      </c>
      <c r="AO405" s="102">
        <f t="shared" si="252"/>
        <v>11.064178381784799</v>
      </c>
      <c r="AP405" s="102">
        <f t="shared" si="252"/>
        <v>11.064178365249123</v>
      </c>
      <c r="AQ405" s="102">
        <f t="shared" si="252"/>
        <v>11.064178927304479</v>
      </c>
      <c r="AR405" s="102">
        <f t="shared" si="252"/>
        <v>11.064159820202887</v>
      </c>
      <c r="AS405" s="102">
        <f t="shared" si="252"/>
        <v>11.064806414392754</v>
      </c>
      <c r="AT405" s="102">
        <f t="shared" si="252"/>
        <v>11.037743272843649</v>
      </c>
      <c r="AU405" s="102">
        <f t="shared" ref="AU405:AU466" si="253">RADIANS($AB$9)+$AB$18*(F405-AB$15)</f>
        <v>10.636015421314537</v>
      </c>
    </row>
    <row r="406" spans="1:64" ht="12.95" customHeight="1">
      <c r="A406" s="23" t="s">
        <v>141</v>
      </c>
      <c r="B406" s="43" t="s">
        <v>140</v>
      </c>
      <c r="C406" s="42">
        <v>53303.375399999997</v>
      </c>
      <c r="D406" s="42">
        <v>1.8E-3</v>
      </c>
      <c r="E406" s="1">
        <f t="shared" si="243"/>
        <v>17869.45854374472</v>
      </c>
      <c r="F406" s="1">
        <f t="shared" si="236"/>
        <v>17869.5</v>
      </c>
      <c r="G406" s="1">
        <f t="shared" si="229"/>
        <v>-2.8839500002504792E-2</v>
      </c>
      <c r="J406" s="1">
        <f>G406</f>
        <v>-2.8839500002504792E-2</v>
      </c>
      <c r="N406" s="2"/>
      <c r="O406" s="2">
        <f ca="1">+C$11+C$12*F406</f>
        <v>-2.7721986088069223E-2</v>
      </c>
      <c r="P406" s="2"/>
      <c r="Q406" s="5">
        <f t="shared" si="220"/>
        <v>38284.875399999997</v>
      </c>
      <c r="R406" s="1">
        <f>+(P406-G406)^2</f>
        <v>8.3171676039447387E-4</v>
      </c>
      <c r="S406" s="100">
        <f>S$16</f>
        <v>1</v>
      </c>
      <c r="T406" s="1">
        <f t="shared" si="230"/>
        <v>8.3171676039447387E-4</v>
      </c>
      <c r="U406" s="5"/>
      <c r="X406" s="1">
        <f>AB406</f>
        <v>-6.1646632041784354E-3</v>
      </c>
      <c r="Z406" s="7">
        <f t="shared" si="244"/>
        <v>17869.5</v>
      </c>
      <c r="AA406" s="102">
        <f t="shared" si="245"/>
        <v>-2.7961945247646915E-2</v>
      </c>
      <c r="AB406" s="102">
        <f t="shared" si="231"/>
        <v>-6.1646632041784354E-3</v>
      </c>
      <c r="AC406" s="102">
        <f t="shared" si="232"/>
        <v>-2.8839500002504792E-2</v>
      </c>
      <c r="AD406" s="102">
        <f t="shared" si="233"/>
        <v>-8.7755475485787673E-4</v>
      </c>
      <c r="AE406" s="102">
        <f t="shared" si="234"/>
        <v>7.7010234777366813E-7</v>
      </c>
      <c r="AF406" s="7">
        <f t="shared" si="235"/>
        <v>-2.8839500002504792E-2</v>
      </c>
      <c r="AG406" s="103"/>
      <c r="AH406" s="7">
        <f t="shared" si="246"/>
        <v>-2.2674836798326357E-2</v>
      </c>
      <c r="AI406" s="7">
        <f t="shared" si="247"/>
        <v>0.79239877299530059</v>
      </c>
      <c r="AJ406" s="7">
        <f t="shared" si="248"/>
        <v>-0.71394198224876704</v>
      </c>
      <c r="AK406" s="7">
        <f t="shared" si="249"/>
        <v>0.37562052854263067</v>
      </c>
      <c r="AL406" s="7">
        <f t="shared" si="250"/>
        <v>-1.06589118774602</v>
      </c>
      <c r="AM406" s="7">
        <f t="shared" si="251"/>
        <v>-0.58988067740119621</v>
      </c>
      <c r="AN406" s="102">
        <f t="shared" si="252"/>
        <v>11.064472782716621</v>
      </c>
      <c r="AO406" s="102">
        <f t="shared" si="252"/>
        <v>11.064472783213395</v>
      </c>
      <c r="AP406" s="102">
        <f t="shared" si="252"/>
        <v>11.064472766399783</v>
      </c>
      <c r="AQ406" s="102">
        <f t="shared" si="252"/>
        <v>11.064473335464097</v>
      </c>
      <c r="AR406" s="102">
        <f t="shared" si="252"/>
        <v>11.064454072615797</v>
      </c>
      <c r="AS406" s="102">
        <f t="shared" si="252"/>
        <v>11.065103158349375</v>
      </c>
      <c r="AT406" s="102">
        <f t="shared" si="252"/>
        <v>11.038092103686575</v>
      </c>
      <c r="AU406" s="102">
        <f t="shared" si="253"/>
        <v>10.636318502548706</v>
      </c>
    </row>
    <row r="407" spans="1:64" ht="12.95" customHeight="1">
      <c r="A407" s="59" t="s">
        <v>1249</v>
      </c>
      <c r="B407" s="59" t="s">
        <v>127</v>
      </c>
      <c r="C407" s="34">
        <v>53331.550799999997</v>
      </c>
      <c r="D407" s="34" t="s">
        <v>149</v>
      </c>
      <c r="E407" s="32">
        <f t="shared" si="243"/>
        <v>17909.960167380374</v>
      </c>
      <c r="F407" s="1">
        <f t="shared" si="236"/>
        <v>17910</v>
      </c>
      <c r="G407" s="1">
        <f t="shared" si="229"/>
        <v>-2.7710000002116431E-2</v>
      </c>
      <c r="K407" s="1">
        <f>G407</f>
        <v>-2.7710000002116431E-2</v>
      </c>
      <c r="N407" s="2"/>
      <c r="O407" s="2">
        <f ca="1">+C$11+C$12*F407</f>
        <v>-2.7589403304576501E-2</v>
      </c>
      <c r="P407" s="2"/>
      <c r="Q407" s="5">
        <f t="shared" si="220"/>
        <v>38313.050799999997</v>
      </c>
      <c r="R407" s="1">
        <f>+(P407-I407)^2</f>
        <v>0</v>
      </c>
      <c r="S407" s="100">
        <f>S$16</f>
        <v>1</v>
      </c>
      <c r="T407" s="1">
        <f t="shared" si="230"/>
        <v>0</v>
      </c>
      <c r="U407" s="5"/>
      <c r="Y407" s="1">
        <f>AB407</f>
        <v>-5.076958130408208E-3</v>
      </c>
      <c r="Z407" s="7">
        <f t="shared" si="244"/>
        <v>17910</v>
      </c>
      <c r="AA407" s="102">
        <f t="shared" si="245"/>
        <v>-2.7848925113588725E-2</v>
      </c>
      <c r="AB407" s="102">
        <f t="shared" si="231"/>
        <v>-5.076958130408208E-3</v>
      </c>
      <c r="AC407" s="102">
        <f t="shared" si="232"/>
        <v>-2.7710000002116431E-2</v>
      </c>
      <c r="AD407" s="102">
        <f t="shared" si="233"/>
        <v>1.3892511147229475E-4</v>
      </c>
      <c r="AE407" s="102">
        <f t="shared" si="234"/>
        <v>1.9300186597589524E-8</v>
      </c>
      <c r="AF407" s="7">
        <f t="shared" si="235"/>
        <v>-2.7710000002116431E-2</v>
      </c>
      <c r="AG407" s="103"/>
      <c r="AH407" s="7">
        <f t="shared" si="246"/>
        <v>-2.2633041871708223E-2</v>
      </c>
      <c r="AI407" s="7">
        <f t="shared" si="247"/>
        <v>0.79083215114082828</v>
      </c>
      <c r="AJ407" s="7">
        <f t="shared" si="248"/>
        <v>-0.71101200040581458</v>
      </c>
      <c r="AK407" s="7">
        <f t="shared" si="249"/>
        <v>0.37475039949295402</v>
      </c>
      <c r="AL407" s="7">
        <f t="shared" si="250"/>
        <v>-1.0617156006604884</v>
      </c>
      <c r="AM407" s="7">
        <f t="shared" si="251"/>
        <v>-0.5870698744170022</v>
      </c>
      <c r="AN407" s="102">
        <f t="shared" si="252"/>
        <v>11.069237074484258</v>
      </c>
      <c r="AO407" s="102">
        <f t="shared" si="252"/>
        <v>11.069237075171227</v>
      </c>
      <c r="AP407" s="102">
        <f t="shared" si="252"/>
        <v>11.069237053421697</v>
      </c>
      <c r="AQ407" s="102">
        <f t="shared" si="252"/>
        <v>11.06923774201179</v>
      </c>
      <c r="AR407" s="102">
        <f t="shared" si="252"/>
        <v>11.069215938131592</v>
      </c>
      <c r="AS407" s="102">
        <f t="shared" si="252"/>
        <v>11.069903248190057</v>
      </c>
      <c r="AT407" s="102">
        <f t="shared" si="252"/>
        <v>11.043738018612739</v>
      </c>
      <c r="AU407" s="102">
        <f t="shared" si="253"/>
        <v>10.641228418542221</v>
      </c>
    </row>
    <row r="408" spans="1:64" ht="12.95" customHeight="1">
      <c r="A408" s="24" t="s">
        <v>162</v>
      </c>
      <c r="B408" s="50" t="s">
        <v>127</v>
      </c>
      <c r="C408" s="24">
        <v>53382.32</v>
      </c>
      <c r="D408" s="24">
        <v>4.0000000000000001E-3</v>
      </c>
      <c r="E408" s="1">
        <f t="shared" si="243"/>
        <v>17982.939966449176</v>
      </c>
      <c r="F408" s="1">
        <f t="shared" si="236"/>
        <v>17983</v>
      </c>
      <c r="N408" s="2"/>
      <c r="O408" s="2">
        <f ca="1">+C$11+C$12*F408</f>
        <v>-2.7350426929392095E-2</v>
      </c>
      <c r="P408" s="2"/>
      <c r="Q408" s="5">
        <f t="shared" ref="Q408:Q468" si="254">C408-15018.5</f>
        <v>38363.82</v>
      </c>
      <c r="R408" s="1">
        <f>+(P408-G408)^2</f>
        <v>0</v>
      </c>
      <c r="S408" s="100"/>
      <c r="U408" s="35">
        <v>1.9379199999093544E-2</v>
      </c>
      <c r="Z408" s="7">
        <f t="shared" si="244"/>
        <v>17983</v>
      </c>
      <c r="AA408" s="102">
        <f t="shared" si="245"/>
        <v>-2.7643869252445968E-2</v>
      </c>
      <c r="AB408" s="102"/>
      <c r="AC408" s="102"/>
      <c r="AD408" s="102"/>
      <c r="AE408" s="102"/>
      <c r="AG408" s="103"/>
      <c r="AH408" s="7">
        <f t="shared" si="246"/>
        <v>-2.255662469948495E-2</v>
      </c>
      <c r="AI408" s="7">
        <f t="shared" si="247"/>
        <v>0.78803307184965821</v>
      </c>
      <c r="AJ408" s="7">
        <f t="shared" si="248"/>
        <v>-0.70572891062099319</v>
      </c>
      <c r="AK408" s="7">
        <f t="shared" si="249"/>
        <v>0.37317431890071134</v>
      </c>
      <c r="AL408" s="7">
        <f t="shared" si="250"/>
        <v>-1.0542307130656299</v>
      </c>
      <c r="AM408" s="7">
        <f t="shared" si="251"/>
        <v>-0.5820486021565453</v>
      </c>
      <c r="AN408" s="102">
        <f t="shared" si="252"/>
        <v>11.07780086391516</v>
      </c>
      <c r="AO408" s="102">
        <f t="shared" si="252"/>
        <v>11.077800865071612</v>
      </c>
      <c r="AP408" s="102">
        <f t="shared" si="252"/>
        <v>11.077800832264092</v>
      </c>
      <c r="AQ408" s="102">
        <f t="shared" si="252"/>
        <v>11.077801762978632</v>
      </c>
      <c r="AR408" s="102">
        <f t="shared" si="252"/>
        <v>11.077775355512189</v>
      </c>
      <c r="AS408" s="102">
        <f t="shared" si="252"/>
        <v>11.078521365744816</v>
      </c>
      <c r="AT408" s="102">
        <f t="shared" si="252"/>
        <v>11.05389008649532</v>
      </c>
      <c r="AU408" s="102">
        <f t="shared" si="253"/>
        <v>10.650078390579919</v>
      </c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</row>
    <row r="409" spans="1:64" ht="12.95" customHeight="1">
      <c r="A409" s="59" t="s">
        <v>1308</v>
      </c>
      <c r="B409" s="59" t="s">
        <v>127</v>
      </c>
      <c r="C409" s="34">
        <v>53412.942000000003</v>
      </c>
      <c r="D409" s="34" t="s">
        <v>149</v>
      </c>
      <c r="E409" s="32">
        <f t="shared" si="243"/>
        <v>18026.958532963617</v>
      </c>
      <c r="F409" s="1">
        <f t="shared" si="236"/>
        <v>18027</v>
      </c>
      <c r="G409" s="1">
        <f>C409-(C$7+C$8*F409)</f>
        <v>-2.8847000001405831E-2</v>
      </c>
      <c r="H409" s="1">
        <f>G409</f>
        <v>-2.8847000001405831E-2</v>
      </c>
      <c r="N409" s="2"/>
      <c r="O409" s="2"/>
      <c r="P409" s="2"/>
      <c r="Q409" s="5">
        <f t="shared" si="254"/>
        <v>38394.442000000003</v>
      </c>
      <c r="R409" s="1">
        <f>+(P409-I409)^2</f>
        <v>0</v>
      </c>
      <c r="S409" s="100">
        <f>S$14</f>
        <v>0.2</v>
      </c>
      <c r="T409" s="1">
        <f>+R409*S409</f>
        <v>0</v>
      </c>
      <c r="U409" s="5"/>
      <c r="V409" s="1">
        <f>AB409</f>
        <v>-6.3371009257518381E-3</v>
      </c>
      <c r="Z409" s="7">
        <f t="shared" si="244"/>
        <v>18027</v>
      </c>
      <c r="AA409" s="102">
        <f t="shared" si="245"/>
        <v>-2.7519448019505947E-2</v>
      </c>
      <c r="AB409" s="102">
        <f>IF(S409&lt;&gt;0,G409-AH409, -9999)</f>
        <v>-6.3371009257518381E-3</v>
      </c>
      <c r="AC409" s="102">
        <f>+G409-P409</f>
        <v>-2.8847000001405831E-2</v>
      </c>
      <c r="AD409" s="102">
        <f>IF(S409&lt;&gt;0,G409-AA409, -9999)</f>
        <v>-1.327551981899884E-3</v>
      </c>
      <c r="AE409" s="102">
        <f>+(G409-AA409)^2*S409</f>
        <v>3.5247885292926201E-7</v>
      </c>
      <c r="AF409" s="7">
        <f>IF(S409&lt;&gt;0,G409-P409, -9999)</f>
        <v>-2.8847000001405831E-2</v>
      </c>
      <c r="AG409" s="103"/>
      <c r="AH409" s="7">
        <f t="shared" si="246"/>
        <v>-2.2509899075653993E-2</v>
      </c>
      <c r="AI409" s="7">
        <f t="shared" si="247"/>
        <v>0.78636117236137271</v>
      </c>
      <c r="AJ409" s="7">
        <f t="shared" si="248"/>
        <v>-0.70254361223473327</v>
      </c>
      <c r="AK409" s="7">
        <f t="shared" si="249"/>
        <v>0.37221969620332407</v>
      </c>
      <c r="AL409" s="7">
        <f t="shared" si="250"/>
        <v>-1.0497447723398445</v>
      </c>
      <c r="AM409" s="7">
        <f t="shared" si="251"/>
        <v>-0.57904966713760264</v>
      </c>
      <c r="AN409" s="102">
        <f t="shared" si="252"/>
        <v>11.082947994162065</v>
      </c>
      <c r="AO409" s="102">
        <f t="shared" si="252"/>
        <v>11.082947995692718</v>
      </c>
      <c r="AP409" s="102">
        <f t="shared" si="252"/>
        <v>11.082947954821597</v>
      </c>
      <c r="AQ409" s="102">
        <f t="shared" si="252"/>
        <v>11.082949046146577</v>
      </c>
      <c r="AR409" s="102">
        <f t="shared" si="252"/>
        <v>11.082919901339228</v>
      </c>
      <c r="AS409" s="102">
        <f t="shared" si="252"/>
        <v>11.083694939230472</v>
      </c>
      <c r="AT409" s="102">
        <f t="shared" si="252"/>
        <v>11.059993871071095</v>
      </c>
      <c r="AU409" s="102">
        <f t="shared" si="253"/>
        <v>10.655412620301272</v>
      </c>
      <c r="AV409" s="102"/>
    </row>
    <row r="410" spans="1:64" ht="12.95" customHeight="1">
      <c r="A410" s="23" t="s">
        <v>137</v>
      </c>
      <c r="B410" s="45" t="s">
        <v>127</v>
      </c>
      <c r="C410" s="46">
        <v>53547.902099999999</v>
      </c>
      <c r="D410" s="46">
        <v>1.4E-3</v>
      </c>
      <c r="E410" s="1">
        <f t="shared" si="243"/>
        <v>18220.961215304578</v>
      </c>
      <c r="F410" s="1">
        <f t="shared" si="236"/>
        <v>18221</v>
      </c>
      <c r="G410" s="1">
        <f>C410-(C$7+C$8*F410)</f>
        <v>-2.6981000002706423E-2</v>
      </c>
      <c r="K410" s="1">
        <f>G410</f>
        <v>-2.6981000002706423E-2</v>
      </c>
      <c r="N410" s="2"/>
      <c r="O410" s="2">
        <f ca="1">+C$11+C$12*F410</f>
        <v>-2.6571298473311432E-2</v>
      </c>
      <c r="P410" s="2"/>
      <c r="Q410" s="5">
        <f t="shared" si="254"/>
        <v>38529.402099999999</v>
      </c>
      <c r="R410" s="1">
        <f>+(P410-G410)^2</f>
        <v>7.27974361146044E-4</v>
      </c>
      <c r="S410" s="100">
        <f>S$16</f>
        <v>1</v>
      </c>
      <c r="T410" s="1">
        <f>+R410*S410</f>
        <v>7.27974361146044E-4</v>
      </c>
      <c r="U410" s="5"/>
      <c r="Y410" s="1">
        <f>AB410</f>
        <v>-4.682969435225115E-3</v>
      </c>
      <c r="Z410" s="7">
        <f t="shared" si="244"/>
        <v>18221</v>
      </c>
      <c r="AA410" s="102">
        <f t="shared" si="245"/>
        <v>-2.6963577830187893E-2</v>
      </c>
      <c r="AB410" s="102">
        <f>IF(S410&lt;&gt;0,G410-AH410, -9999)</f>
        <v>-4.682969435225115E-3</v>
      </c>
      <c r="AC410" s="102">
        <f>+G410-P410</f>
        <v>-2.6981000002706423E-2</v>
      </c>
      <c r="AD410" s="102">
        <f>IF(S410&lt;&gt;0,G410-AA410, -9999)</f>
        <v>-1.7422172518530288E-5</v>
      </c>
      <c r="AE410" s="102">
        <f>+(G410-AA410)^2*S410</f>
        <v>3.0353209526543198E-10</v>
      </c>
      <c r="AF410" s="7">
        <f>IF(S410&lt;&gt;0,G410-P410, -9999)</f>
        <v>-2.6981000002706423E-2</v>
      </c>
      <c r="AG410" s="103"/>
      <c r="AH410" s="7">
        <f t="shared" si="246"/>
        <v>-2.2298030567481308E-2</v>
      </c>
      <c r="AI410" s="7">
        <f t="shared" si="247"/>
        <v>0.77912373519883116</v>
      </c>
      <c r="AJ410" s="7">
        <f t="shared" si="248"/>
        <v>-0.68849406155685244</v>
      </c>
      <c r="AK410" s="7">
        <f t="shared" si="249"/>
        <v>0.36797109473977152</v>
      </c>
      <c r="AL410" s="7">
        <f t="shared" si="250"/>
        <v>-1.0301897964650077</v>
      </c>
      <c r="AM410" s="7">
        <f t="shared" si="251"/>
        <v>-0.56606689221978046</v>
      </c>
      <c r="AN410" s="102">
        <f t="shared" si="252"/>
        <v>11.105513241365358</v>
      </c>
      <c r="AO410" s="102">
        <f t="shared" si="252"/>
        <v>11.105513245537489</v>
      </c>
      <c r="AP410" s="102">
        <f t="shared" si="252"/>
        <v>11.105513156934208</v>
      </c>
      <c r="AQ410" s="102">
        <f t="shared" si="252"/>
        <v>11.105515038581137</v>
      </c>
      <c r="AR410" s="102">
        <f t="shared" si="252"/>
        <v>11.105475071595245</v>
      </c>
      <c r="AS410" s="102">
        <f t="shared" si="252"/>
        <v>11.106320899563315</v>
      </c>
      <c r="AT410" s="102">
        <f t="shared" si="252"/>
        <v>11.086768447544159</v>
      </c>
      <c r="AU410" s="102">
        <f t="shared" si="253"/>
        <v>10.678931724072685</v>
      </c>
      <c r="AV410" s="102"/>
      <c r="AX410" s="102"/>
    </row>
    <row r="411" spans="1:64" ht="12.95" customHeight="1">
      <c r="A411" s="59" t="s">
        <v>1249</v>
      </c>
      <c r="B411" s="59" t="s">
        <v>127</v>
      </c>
      <c r="C411" s="34">
        <v>53591.729399999997</v>
      </c>
      <c r="D411" s="34" t="s">
        <v>149</v>
      </c>
      <c r="E411" s="32">
        <f t="shared" si="243"/>
        <v>18283.962159730094</v>
      </c>
      <c r="F411" s="1">
        <f t="shared" si="236"/>
        <v>18284</v>
      </c>
      <c r="G411" s="1">
        <f>C411-(C$7+C$8*F411)</f>
        <v>-2.6324000005843118E-2</v>
      </c>
      <c r="K411" s="1">
        <f>G411</f>
        <v>-2.6324000005843118E-2</v>
      </c>
      <c r="N411" s="2"/>
      <c r="O411" s="2">
        <f ca="1">+C$11+C$12*F411</f>
        <v>-2.6365058587878312E-2</v>
      </c>
      <c r="P411" s="2"/>
      <c r="Q411" s="5">
        <f t="shared" si="254"/>
        <v>38573.229399999997</v>
      </c>
      <c r="R411" s="1">
        <f>+(P411-I411)^2</f>
        <v>0</v>
      </c>
      <c r="S411" s="100">
        <f>S$16</f>
        <v>1</v>
      </c>
      <c r="T411" s="1">
        <f>+R411*S411</f>
        <v>0</v>
      </c>
      <c r="U411" s="5"/>
      <c r="Y411" s="1">
        <f>AB411</f>
        <v>-4.0967832076232828E-3</v>
      </c>
      <c r="Z411" s="7">
        <f t="shared" si="244"/>
        <v>18284</v>
      </c>
      <c r="AA411" s="102">
        <f t="shared" si="245"/>
        <v>-2.6780549080678492E-2</v>
      </c>
      <c r="AB411" s="102">
        <f>IF(S411&lt;&gt;0,G411-AH411, -9999)</f>
        <v>-4.0967832076232828E-3</v>
      </c>
      <c r="AC411" s="102">
        <f>+G411-P411</f>
        <v>-2.6324000005843118E-2</v>
      </c>
      <c r="AD411" s="102">
        <f>IF(S411&lt;&gt;0,G411-AA411, -9999)</f>
        <v>4.5654907483537455E-4</v>
      </c>
      <c r="AE411" s="102">
        <f>+(G411-AA411)^2*S411</f>
        <v>2.0843705773303642E-7</v>
      </c>
      <c r="AF411" s="7">
        <f>IF(S411&lt;&gt;0,G411-P411, -9999)</f>
        <v>-2.6324000005843118E-2</v>
      </c>
      <c r="AG411" s="103"/>
      <c r="AH411" s="7">
        <f t="shared" si="246"/>
        <v>-2.2227216798219835E-2</v>
      </c>
      <c r="AI411" s="7">
        <f t="shared" si="247"/>
        <v>0.77681967661561968</v>
      </c>
      <c r="AJ411" s="7">
        <f t="shared" si="248"/>
        <v>-0.68393082989414367</v>
      </c>
      <c r="AK411" s="7">
        <f t="shared" si="249"/>
        <v>0.36657822380843269</v>
      </c>
      <c r="AL411" s="7">
        <f t="shared" si="250"/>
        <v>-1.0239164232043327</v>
      </c>
      <c r="AM411" s="7">
        <f t="shared" si="251"/>
        <v>-0.56193243914698343</v>
      </c>
      <c r="AN411" s="102">
        <f t="shared" si="252"/>
        <v>11.112796618776599</v>
      </c>
      <c r="AO411" s="102">
        <f t="shared" si="252"/>
        <v>11.112796624180374</v>
      </c>
      <c r="AP411" s="102">
        <f t="shared" si="252"/>
        <v>11.112796516521424</v>
      </c>
      <c r="AQ411" s="102">
        <f t="shared" si="252"/>
        <v>11.112798661383499</v>
      </c>
      <c r="AR411" s="102">
        <f t="shared" si="252"/>
        <v>11.112755922471655</v>
      </c>
      <c r="AS411" s="102">
        <f t="shared" si="252"/>
        <v>11.113604641045065</v>
      </c>
      <c r="AT411" s="102">
        <f t="shared" si="252"/>
        <v>11.09541484486642</v>
      </c>
      <c r="AU411" s="102">
        <f t="shared" si="253"/>
        <v>10.686569371173711</v>
      </c>
    </row>
    <row r="412" spans="1:64" ht="12.95" customHeight="1">
      <c r="A412" s="24" t="s">
        <v>162</v>
      </c>
      <c r="B412" s="50" t="s">
        <v>127</v>
      </c>
      <c r="C412" s="24">
        <v>53594.499000000003</v>
      </c>
      <c r="D412" s="24">
        <v>8.0000000000000002E-3</v>
      </c>
      <c r="E412" s="1">
        <f t="shared" si="243"/>
        <v>18287.943409217998</v>
      </c>
      <c r="F412" s="1">
        <f t="shared" si="236"/>
        <v>18288</v>
      </c>
      <c r="N412" s="2"/>
      <c r="O412" s="2">
        <f ca="1">+C$11+C$12*F412</f>
        <v>-2.6351963991977798E-2</v>
      </c>
      <c r="P412" s="2"/>
      <c r="Q412" s="5">
        <f t="shared" si="254"/>
        <v>38575.999000000003</v>
      </c>
      <c r="R412" s="1">
        <f>+(P412-G412)^2</f>
        <v>0</v>
      </c>
      <c r="S412" s="100"/>
      <c r="U412" s="35">
        <v>2.2811200004070997E-2</v>
      </c>
      <c r="Z412" s="7">
        <f t="shared" si="244"/>
        <v>18288</v>
      </c>
      <c r="AA412" s="102">
        <f t="shared" si="245"/>
        <v>-2.676888716624036E-2</v>
      </c>
      <c r="AB412" s="102"/>
      <c r="AC412" s="102"/>
      <c r="AD412" s="102"/>
      <c r="AE412" s="102"/>
      <c r="AG412" s="103"/>
      <c r="AH412" s="7">
        <f t="shared" si="246"/>
        <v>-2.2222687971850039E-2</v>
      </c>
      <c r="AI412" s="7">
        <f t="shared" si="247"/>
        <v>0.77667414144941815</v>
      </c>
      <c r="AJ412" s="7">
        <f t="shared" si="248"/>
        <v>-0.68364110367907549</v>
      </c>
      <c r="AK412" s="7">
        <f t="shared" si="249"/>
        <v>0.36648957941413213</v>
      </c>
      <c r="AL412" s="7">
        <f t="shared" si="250"/>
        <v>-1.0235193653506125</v>
      </c>
      <c r="AM412" s="7">
        <f t="shared" si="251"/>
        <v>-0.56167125025957076</v>
      </c>
      <c r="AN412" s="102">
        <f t="shared" si="252"/>
        <v>11.113258328504322</v>
      </c>
      <c r="AO412" s="102">
        <f t="shared" si="252"/>
        <v>11.113258333992293</v>
      </c>
      <c r="AP412" s="102">
        <f t="shared" si="252"/>
        <v>11.113258225082872</v>
      </c>
      <c r="AQ412" s="102">
        <f t="shared" si="252"/>
        <v>11.113260386384152</v>
      </c>
      <c r="AR412" s="102">
        <f t="shared" si="252"/>
        <v>11.113217488092765</v>
      </c>
      <c r="AS412" s="102">
        <f t="shared" si="252"/>
        <v>11.114066057294369</v>
      </c>
      <c r="AT412" s="102">
        <f t="shared" si="252"/>
        <v>11.095963017893865</v>
      </c>
      <c r="AU412" s="102">
        <f t="shared" si="253"/>
        <v>10.687054301148381</v>
      </c>
    </row>
    <row r="413" spans="1:64" ht="12.95" customHeight="1">
      <c r="A413" s="59" t="s">
        <v>1249</v>
      </c>
      <c r="B413" s="59" t="s">
        <v>127</v>
      </c>
      <c r="C413" s="34">
        <v>53621.642</v>
      </c>
      <c r="D413" s="34" t="s">
        <v>149</v>
      </c>
      <c r="E413" s="32">
        <f t="shared" si="243"/>
        <v>18326.960976682607</v>
      </c>
      <c r="F413" s="1">
        <f t="shared" si="236"/>
        <v>18327</v>
      </c>
      <c r="G413" s="1">
        <f t="shared" ref="G413:G419" si="255">C413-(C$7+C$8*F413)</f>
        <v>-2.7147000000695698E-2</v>
      </c>
      <c r="H413" s="1">
        <f>G413</f>
        <v>-2.7147000000695698E-2</v>
      </c>
      <c r="N413" s="2"/>
      <c r="O413" s="2"/>
      <c r="P413" s="2"/>
      <c r="Q413" s="5">
        <f t="shared" si="254"/>
        <v>38603.142</v>
      </c>
      <c r="R413" s="1">
        <f>+(P413-I413)^2</f>
        <v>0</v>
      </c>
      <c r="S413" s="100">
        <f>S$14</f>
        <v>0.2</v>
      </c>
      <c r="T413" s="1">
        <f t="shared" ref="T413:T419" si="256">+R413*S413</f>
        <v>0</v>
      </c>
      <c r="U413" s="5"/>
      <c r="V413" s="1">
        <f>AB413</f>
        <v>-4.9686713535873617E-3</v>
      </c>
      <c r="Z413" s="7">
        <f t="shared" si="244"/>
        <v>18327</v>
      </c>
      <c r="AA413" s="102">
        <f t="shared" si="245"/>
        <v>-2.6654928124327019E-2</v>
      </c>
      <c r="AB413" s="102">
        <f t="shared" ref="AB413:AB419" si="257">IF(S413&lt;&gt;0,G413-AH413, -9999)</f>
        <v>-4.9686713535873617E-3</v>
      </c>
      <c r="AC413" s="102">
        <f t="shared" ref="AC413:AC419" si="258">+G413-P413</f>
        <v>-2.7147000000695698E-2</v>
      </c>
      <c r="AD413" s="102">
        <f t="shared" ref="AD413:AD419" si="259">IF(S413&lt;&gt;0,G413-AA413, -9999)</f>
        <v>-4.9207187636867919E-4</v>
      </c>
      <c r="AE413" s="102">
        <f t="shared" ref="AE413:AE419" si="260">+(G413-AA413)^2*S413</f>
        <v>4.8426946302598547E-8</v>
      </c>
      <c r="AF413" s="7">
        <f t="shared" ref="AF413:AF419" si="261">IF(S413&lt;&gt;0,G413-P413, -9999)</f>
        <v>-2.7147000000695698E-2</v>
      </c>
      <c r="AG413" s="103"/>
      <c r="AH413" s="7">
        <f t="shared" si="246"/>
        <v>-2.2178328647108336E-2</v>
      </c>
      <c r="AI413" s="7">
        <f t="shared" si="247"/>
        <v>0.77525986535991565</v>
      </c>
      <c r="AJ413" s="7">
        <f t="shared" si="248"/>
        <v>-0.68081632744073739</v>
      </c>
      <c r="AK413" s="7">
        <f t="shared" si="249"/>
        <v>0.36562401835554886</v>
      </c>
      <c r="AL413" s="7">
        <f t="shared" si="250"/>
        <v>-1.0196558274117524</v>
      </c>
      <c r="AM413" s="7">
        <f t="shared" si="251"/>
        <v>-0.55913280836035872</v>
      </c>
      <c r="AN413" s="102">
        <f t="shared" si="252"/>
        <v>11.117755474308264</v>
      </c>
      <c r="AO413" s="102">
        <f t="shared" si="252"/>
        <v>11.117755480652349</v>
      </c>
      <c r="AP413" s="102">
        <f t="shared" si="252"/>
        <v>11.117755359365445</v>
      </c>
      <c r="AQ413" s="102">
        <f t="shared" si="252"/>
        <v>11.117757678121434</v>
      </c>
      <c r="AR413" s="102">
        <f t="shared" si="252"/>
        <v>11.117713340692781</v>
      </c>
      <c r="AS413" s="102">
        <f t="shared" si="252"/>
        <v>11.118558370692321</v>
      </c>
      <c r="AT413" s="102">
        <f t="shared" si="252"/>
        <v>11.101302663379805</v>
      </c>
      <c r="AU413" s="102">
        <f t="shared" si="253"/>
        <v>10.691782368401396</v>
      </c>
    </row>
    <row r="414" spans="1:64" ht="12.95" customHeight="1">
      <c r="A414" s="75" t="s">
        <v>144</v>
      </c>
      <c r="B414" s="44"/>
      <c r="C414" s="42">
        <v>53658.512499999997</v>
      </c>
      <c r="D414" s="42">
        <v>1E-4</v>
      </c>
      <c r="E414" s="1">
        <f t="shared" si="243"/>
        <v>18379.961647986587</v>
      </c>
      <c r="F414" s="1">
        <f t="shared" si="236"/>
        <v>18380</v>
      </c>
      <c r="G414" s="1">
        <f t="shared" si="255"/>
        <v>-2.6680000002670567E-2</v>
      </c>
      <c r="J414" s="1">
        <f>G414</f>
        <v>-2.6680000002670567E-2</v>
      </c>
      <c r="N414" s="2"/>
      <c r="O414" s="2">
        <f ca="1">+C$11+C$12*F414</f>
        <v>-2.605078828626594E-2</v>
      </c>
      <c r="P414" s="2"/>
      <c r="Q414" s="5">
        <f t="shared" si="254"/>
        <v>38640.012499999997</v>
      </c>
      <c r="R414" s="1">
        <f>+(P414-G414)^2</f>
        <v>7.1182240014250147E-4</v>
      </c>
      <c r="S414" s="100">
        <f>S$16</f>
        <v>1</v>
      </c>
      <c r="T414" s="1">
        <f t="shared" si="256"/>
        <v>7.1182240014250147E-4</v>
      </c>
      <c r="U414" s="5"/>
      <c r="X414" s="1">
        <f>AB414</f>
        <v>-4.5625417952239004E-3</v>
      </c>
      <c r="Z414" s="7">
        <f t="shared" si="244"/>
        <v>18380</v>
      </c>
      <c r="AA414" s="102">
        <f t="shared" si="245"/>
        <v>-2.6499321944351499E-2</v>
      </c>
      <c r="AB414" s="102">
        <f t="shared" si="257"/>
        <v>-4.5625417952239004E-3</v>
      </c>
      <c r="AC414" s="102">
        <f t="shared" si="258"/>
        <v>-2.6680000002670567E-2</v>
      </c>
      <c r="AD414" s="102">
        <f t="shared" si="259"/>
        <v>-1.8067805831906841E-4</v>
      </c>
      <c r="AE414" s="102">
        <f t="shared" si="260"/>
        <v>3.264456075794869E-8</v>
      </c>
      <c r="AF414" s="7">
        <f t="shared" si="261"/>
        <v>-2.6680000002670567E-2</v>
      </c>
      <c r="AG414" s="103"/>
      <c r="AH414" s="7">
        <f t="shared" si="246"/>
        <v>-2.2117458207446667E-2</v>
      </c>
      <c r="AI414" s="7">
        <f t="shared" si="247"/>
        <v>0.77335146883195627</v>
      </c>
      <c r="AJ414" s="7">
        <f t="shared" si="248"/>
        <v>-0.67697778221254479</v>
      </c>
      <c r="AK414" s="7">
        <f t="shared" si="249"/>
        <v>0.36444408931394434</v>
      </c>
      <c r="AL414" s="7">
        <f t="shared" si="250"/>
        <v>-1.0144278434435514</v>
      </c>
      <c r="AM414" s="7">
        <f t="shared" si="251"/>
        <v>-0.55570660520362281</v>
      </c>
      <c r="AN414" s="102">
        <f t="shared" si="252"/>
        <v>11.123853890815516</v>
      </c>
      <c r="AO414" s="102">
        <f t="shared" si="252"/>
        <v>11.12385389841587</v>
      </c>
      <c r="AP414" s="102">
        <f t="shared" si="252"/>
        <v>11.12385375998393</v>
      </c>
      <c r="AQ414" s="102">
        <f t="shared" si="252"/>
        <v>11.123856281343238</v>
      </c>
      <c r="AR414" s="102">
        <f t="shared" si="252"/>
        <v>11.12381035030516</v>
      </c>
      <c r="AS414" s="102">
        <f t="shared" si="252"/>
        <v>11.124644516655806</v>
      </c>
      <c r="AT414" s="102">
        <f t="shared" si="252"/>
        <v>11.108544428163478</v>
      </c>
      <c r="AU414" s="102">
        <f t="shared" si="253"/>
        <v>10.698207690565752</v>
      </c>
      <c r="AV414" s="102"/>
    </row>
    <row r="415" spans="1:64" ht="12.95" customHeight="1">
      <c r="A415" s="42" t="s">
        <v>148</v>
      </c>
      <c r="B415" s="43" t="s">
        <v>127</v>
      </c>
      <c r="C415" s="42">
        <v>53672.426579999999</v>
      </c>
      <c r="D415" s="42">
        <v>1E-4</v>
      </c>
      <c r="E415" s="1">
        <f t="shared" si="243"/>
        <v>18399.962884220906</v>
      </c>
      <c r="F415" s="1">
        <f t="shared" si="236"/>
        <v>18400</v>
      </c>
      <c r="G415" s="1">
        <f t="shared" si="255"/>
        <v>-2.5820000002568122E-2</v>
      </c>
      <c r="K415" s="1">
        <f>G415</f>
        <v>-2.5820000002568122E-2</v>
      </c>
      <c r="N415" s="2"/>
      <c r="O415" s="2">
        <f ca="1">+C$11+C$12*F415</f>
        <v>-2.5985315306763367E-2</v>
      </c>
      <c r="P415" s="2"/>
      <c r="Q415" s="5">
        <f t="shared" si="254"/>
        <v>38653.926579999999</v>
      </c>
      <c r="R415" s="1">
        <f>+(P415-G415)^2</f>
        <v>6.6667240013261778E-4</v>
      </c>
      <c r="S415" s="100">
        <f>S$16</f>
        <v>1</v>
      </c>
      <c r="T415" s="1">
        <f t="shared" si="256"/>
        <v>6.6667240013261778E-4</v>
      </c>
      <c r="U415" s="5"/>
      <c r="Y415" s="1">
        <f>AB415</f>
        <v>-3.7256863051742077E-3</v>
      </c>
      <c r="Z415" s="7">
        <f t="shared" si="244"/>
        <v>18400</v>
      </c>
      <c r="AA415" s="102">
        <f t="shared" si="245"/>
        <v>-2.6440382732548413E-2</v>
      </c>
      <c r="AB415" s="102">
        <f t="shared" si="257"/>
        <v>-3.7256863051742077E-3</v>
      </c>
      <c r="AC415" s="102">
        <f t="shared" si="258"/>
        <v>-2.5820000002568122E-2</v>
      </c>
      <c r="AD415" s="102">
        <f t="shared" si="259"/>
        <v>6.2038272998029068E-4</v>
      </c>
      <c r="AE415" s="102">
        <f t="shared" si="260"/>
        <v>3.8487473165779826E-7</v>
      </c>
      <c r="AF415" s="7">
        <f t="shared" si="261"/>
        <v>-2.5820000002568122E-2</v>
      </c>
      <c r="AG415" s="103"/>
      <c r="AH415" s="7">
        <f t="shared" si="246"/>
        <v>-2.2094313697393914E-2</v>
      </c>
      <c r="AI415" s="7">
        <f t="shared" si="247"/>
        <v>0.77263535646058246</v>
      </c>
      <c r="AJ415" s="7">
        <f t="shared" si="248"/>
        <v>-0.67552938312706712</v>
      </c>
      <c r="AK415" s="7">
        <f t="shared" si="249"/>
        <v>0.36399776068637507</v>
      </c>
      <c r="AL415" s="7">
        <f t="shared" si="250"/>
        <v>-1.0124616957251533</v>
      </c>
      <c r="AM415" s="7">
        <f t="shared" si="251"/>
        <v>-0.55442065057560708</v>
      </c>
      <c r="AN415" s="102">
        <f t="shared" si="252"/>
        <v>11.126151283256164</v>
      </c>
      <c r="AO415" s="102">
        <f t="shared" si="252"/>
        <v>11.126151291354139</v>
      </c>
      <c r="AP415" s="102">
        <f t="shared" si="252"/>
        <v>11.12615114643927</v>
      </c>
      <c r="AQ415" s="102">
        <f t="shared" si="252"/>
        <v>11.126153739695216</v>
      </c>
      <c r="AR415" s="102">
        <f t="shared" si="252"/>
        <v>11.126107325558008</v>
      </c>
      <c r="AS415" s="102">
        <f t="shared" si="252"/>
        <v>11.126935580717358</v>
      </c>
      <c r="AT415" s="102">
        <f t="shared" si="252"/>
        <v>11.111272768882046</v>
      </c>
      <c r="AU415" s="102">
        <f t="shared" si="253"/>
        <v>10.700632340439093</v>
      </c>
    </row>
    <row r="416" spans="1:64" ht="12.95" customHeight="1">
      <c r="A416" s="59" t="s">
        <v>1249</v>
      </c>
      <c r="B416" s="59" t="s">
        <v>127</v>
      </c>
      <c r="C416" s="34">
        <v>53686.338000000003</v>
      </c>
      <c r="D416" s="34" t="s">
        <v>149</v>
      </c>
      <c r="E416" s="32">
        <f t="shared" si="243"/>
        <v>18419.960296753739</v>
      </c>
      <c r="F416" s="1">
        <f t="shared" si="236"/>
        <v>18420</v>
      </c>
      <c r="G416" s="1">
        <f t="shared" si="255"/>
        <v>-2.7619999993476085E-2</v>
      </c>
      <c r="H416" s="1">
        <f>G416</f>
        <v>-2.7619999993476085E-2</v>
      </c>
      <c r="N416" s="2"/>
      <c r="O416" s="2"/>
      <c r="P416" s="2"/>
      <c r="Q416" s="5">
        <f t="shared" si="254"/>
        <v>38667.838000000003</v>
      </c>
      <c r="R416" s="1">
        <f>+(P416-I416)^2</f>
        <v>0</v>
      </c>
      <c r="S416" s="100">
        <f>S$14</f>
        <v>0.2</v>
      </c>
      <c r="T416" s="1">
        <f t="shared" si="256"/>
        <v>0</v>
      </c>
      <c r="U416" s="5"/>
      <c r="V416" s="1">
        <f>AB416</f>
        <v>-5.5489258499568407E-3</v>
      </c>
      <c r="Z416" s="7">
        <f t="shared" si="244"/>
        <v>18420</v>
      </c>
      <c r="AA416" s="102">
        <f t="shared" si="245"/>
        <v>-2.6381323618960201E-2</v>
      </c>
      <c r="AB416" s="102">
        <f t="shared" si="257"/>
        <v>-5.5489258499568407E-3</v>
      </c>
      <c r="AC416" s="102">
        <f t="shared" si="258"/>
        <v>-2.7619999993476085E-2</v>
      </c>
      <c r="AD416" s="102">
        <f t="shared" si="259"/>
        <v>-1.2386763745158846E-3</v>
      </c>
      <c r="AE416" s="102">
        <f t="shared" si="260"/>
        <v>3.0686383215676321E-7</v>
      </c>
      <c r="AF416" s="7">
        <f t="shared" si="261"/>
        <v>-2.7619999993476085E-2</v>
      </c>
      <c r="AG416" s="103"/>
      <c r="AH416" s="7">
        <f t="shared" si="246"/>
        <v>-2.2071074143519245E-2</v>
      </c>
      <c r="AI416" s="7">
        <f t="shared" si="247"/>
        <v>0.77192144476501634</v>
      </c>
      <c r="AJ416" s="7">
        <f t="shared" si="248"/>
        <v>-0.67408105813193797</v>
      </c>
      <c r="AK416" s="7">
        <f t="shared" si="249"/>
        <v>0.36355085415719274</v>
      </c>
      <c r="AL416" s="7">
        <f t="shared" si="250"/>
        <v>-1.0104991836624053</v>
      </c>
      <c r="AM416" s="7">
        <f t="shared" si="251"/>
        <v>-0.55313847098070246</v>
      </c>
      <c r="AN416" s="102">
        <f t="shared" si="252"/>
        <v>11.128446550629087</v>
      </c>
      <c r="AO416" s="102">
        <f t="shared" si="252"/>
        <v>11.128446559235142</v>
      </c>
      <c r="AP416" s="102">
        <f t="shared" si="252"/>
        <v>11.128446407873206</v>
      </c>
      <c r="AQ416" s="102">
        <f t="shared" si="252"/>
        <v>11.128449069978599</v>
      </c>
      <c r="AR416" s="102">
        <f t="shared" si="252"/>
        <v>11.128402241982545</v>
      </c>
      <c r="AS416" s="102">
        <f t="shared" si="252"/>
        <v>11.129223593857754</v>
      </c>
      <c r="AT416" s="102">
        <f t="shared" si="252"/>
        <v>11.113998695476694</v>
      </c>
      <c r="AU416" s="102">
        <f t="shared" si="253"/>
        <v>10.703056990312435</v>
      </c>
    </row>
    <row r="417" spans="1:47" ht="12.95" customHeight="1">
      <c r="A417" s="59" t="s">
        <v>1249</v>
      </c>
      <c r="B417" s="59" t="s">
        <v>127</v>
      </c>
      <c r="C417" s="34">
        <v>53694.688000000002</v>
      </c>
      <c r="D417" s="34" t="s">
        <v>149</v>
      </c>
      <c r="E417" s="32">
        <f t="shared" si="243"/>
        <v>18431.963269466021</v>
      </c>
      <c r="F417" s="1">
        <f t="shared" si="236"/>
        <v>18432</v>
      </c>
      <c r="G417" s="1">
        <f t="shared" si="255"/>
        <v>-2.5551999999152031E-2</v>
      </c>
      <c r="H417" s="1">
        <f>G417</f>
        <v>-2.5551999999152031E-2</v>
      </c>
      <c r="N417" s="2"/>
      <c r="O417" s="2"/>
      <c r="P417" s="2"/>
      <c r="Q417" s="5">
        <f t="shared" si="254"/>
        <v>38676.188000000002</v>
      </c>
      <c r="R417" s="1">
        <f>+(P417-I417)^2</f>
        <v>0</v>
      </c>
      <c r="S417" s="100">
        <f>S$14</f>
        <v>0.2</v>
      </c>
      <c r="T417" s="1">
        <f t="shared" si="256"/>
        <v>0</v>
      </c>
      <c r="U417" s="5"/>
      <c r="V417" s="1">
        <f>AB417</f>
        <v>-3.4949150512860634E-3</v>
      </c>
      <c r="Z417" s="7">
        <f t="shared" si="244"/>
        <v>18432</v>
      </c>
      <c r="AA417" s="102">
        <f t="shared" si="245"/>
        <v>-2.6345830755656462E-2</v>
      </c>
      <c r="AB417" s="102">
        <f t="shared" si="257"/>
        <v>-3.4949150512860634E-3</v>
      </c>
      <c r="AC417" s="102">
        <f t="shared" si="258"/>
        <v>-2.5551999999152031E-2</v>
      </c>
      <c r="AD417" s="102">
        <f t="shared" si="259"/>
        <v>7.9383075650443086E-4</v>
      </c>
      <c r="AE417" s="102">
        <f t="shared" si="260"/>
        <v>1.2603345399447939E-7</v>
      </c>
      <c r="AF417" s="7">
        <f t="shared" si="261"/>
        <v>-2.5551999999152031E-2</v>
      </c>
      <c r="AG417" s="103"/>
      <c r="AH417" s="7">
        <f t="shared" si="246"/>
        <v>-2.2057084947865967E-2</v>
      </c>
      <c r="AI417" s="7">
        <f t="shared" si="247"/>
        <v>0.77149415099379071</v>
      </c>
      <c r="AJ417" s="7">
        <f t="shared" si="248"/>
        <v>-0.6732121025621608</v>
      </c>
      <c r="AK417" s="7">
        <f t="shared" si="249"/>
        <v>0.36328243542243194</v>
      </c>
      <c r="AL417" s="7">
        <f t="shared" si="250"/>
        <v>-1.0093234154962352</v>
      </c>
      <c r="AM417" s="7">
        <f t="shared" si="251"/>
        <v>-0.55237096609879655</v>
      </c>
      <c r="AN417" s="102">
        <f t="shared" si="252"/>
        <v>11.129822693737584</v>
      </c>
      <c r="AO417" s="102">
        <f t="shared" si="252"/>
        <v>11.129822702652726</v>
      </c>
      <c r="AP417" s="102">
        <f t="shared" si="252"/>
        <v>11.129822547452372</v>
      </c>
      <c r="AQ417" s="102">
        <f t="shared" si="252"/>
        <v>11.129825249251748</v>
      </c>
      <c r="AR417" s="102">
        <f t="shared" si="252"/>
        <v>11.129778207359696</v>
      </c>
      <c r="AS417" s="102">
        <f t="shared" si="252"/>
        <v>11.130594941260217</v>
      </c>
      <c r="AT417" s="102">
        <f t="shared" si="252"/>
        <v>11.115633091916596</v>
      </c>
      <c r="AU417" s="102">
        <f t="shared" si="253"/>
        <v>10.704511780236441</v>
      </c>
    </row>
    <row r="418" spans="1:47" ht="12.95" customHeight="1">
      <c r="A418" s="59" t="s">
        <v>1249</v>
      </c>
      <c r="B418" s="59" t="s">
        <v>127</v>
      </c>
      <c r="C418" s="34">
        <v>53724.601600000002</v>
      </c>
      <c r="D418" s="34" t="s">
        <v>149</v>
      </c>
      <c r="E418" s="32">
        <f t="shared" si="243"/>
        <v>18474.963523900293</v>
      </c>
      <c r="F418" s="1">
        <f t="shared" si="236"/>
        <v>18475</v>
      </c>
      <c r="G418" s="1">
        <f t="shared" si="255"/>
        <v>-2.5374999997438863E-2</v>
      </c>
      <c r="K418" s="1">
        <f>G418</f>
        <v>-2.5374999997438863E-2</v>
      </c>
      <c r="N418" s="2"/>
      <c r="O418" s="2">
        <f ca="1">+C$11+C$12*F418</f>
        <v>-2.5739791633628703E-2</v>
      </c>
      <c r="P418" s="2"/>
      <c r="Q418" s="5">
        <f t="shared" si="254"/>
        <v>38706.101600000002</v>
      </c>
      <c r="R418" s="1">
        <f>+(P418-I418)^2</f>
        <v>0</v>
      </c>
      <c r="S418" s="100">
        <f>S$16</f>
        <v>1</v>
      </c>
      <c r="T418" s="1">
        <f t="shared" si="256"/>
        <v>0</v>
      </c>
      <c r="U418" s="5"/>
      <c r="Y418" s="1">
        <f>AB418</f>
        <v>-3.3683216081926114E-3</v>
      </c>
      <c r="Z418" s="7">
        <f t="shared" si="244"/>
        <v>18475</v>
      </c>
      <c r="AA418" s="102">
        <f t="shared" si="245"/>
        <v>-2.6218295901602205E-2</v>
      </c>
      <c r="AB418" s="102">
        <f t="shared" si="257"/>
        <v>-3.3683216081926114E-3</v>
      </c>
      <c r="AC418" s="102">
        <f t="shared" si="258"/>
        <v>-2.5374999997438863E-2</v>
      </c>
      <c r="AD418" s="102">
        <f t="shared" si="259"/>
        <v>8.4329590416334227E-4</v>
      </c>
      <c r="AE418" s="102">
        <f t="shared" si="260"/>
        <v>7.111479819786689E-7</v>
      </c>
      <c r="AF418" s="7">
        <f t="shared" si="261"/>
        <v>-2.5374999997438863E-2</v>
      </c>
      <c r="AG418" s="103"/>
      <c r="AH418" s="7">
        <f t="shared" si="246"/>
        <v>-2.2006678389246252E-2</v>
      </c>
      <c r="AI418" s="7">
        <f t="shared" si="247"/>
        <v>0.76996947453936415</v>
      </c>
      <c r="AJ418" s="7">
        <f t="shared" si="248"/>
        <v>-0.67009862179643642</v>
      </c>
      <c r="AK418" s="7">
        <f t="shared" si="249"/>
        <v>0.36231893170631546</v>
      </c>
      <c r="AL418" s="7">
        <f t="shared" si="250"/>
        <v>-1.0051209035398341</v>
      </c>
      <c r="AM418" s="7">
        <f t="shared" si="251"/>
        <v>-0.54963176345420495</v>
      </c>
      <c r="AN418" s="102">
        <f t="shared" si="252"/>
        <v>11.134747631754378</v>
      </c>
      <c r="AO418" s="102">
        <f t="shared" si="252"/>
        <v>11.134747641795258</v>
      </c>
      <c r="AP418" s="102">
        <f t="shared" si="252"/>
        <v>11.134747473145017</v>
      </c>
      <c r="AQ418" s="102">
        <f t="shared" si="252"/>
        <v>11.134750305828124</v>
      </c>
      <c r="AR418" s="102">
        <f t="shared" si="252"/>
        <v>11.134702719915515</v>
      </c>
      <c r="AS418" s="102">
        <f t="shared" si="252"/>
        <v>11.135499976483757</v>
      </c>
      <c r="AT418" s="102">
        <f t="shared" si="252"/>
        <v>11.121482531376182</v>
      </c>
      <c r="AU418" s="102">
        <f t="shared" si="253"/>
        <v>10.709724777464125</v>
      </c>
    </row>
    <row r="419" spans="1:47" ht="12.95" customHeight="1">
      <c r="A419" s="59" t="s">
        <v>1349</v>
      </c>
      <c r="B419" s="59" t="s">
        <v>127</v>
      </c>
      <c r="C419" s="34">
        <v>53764.945</v>
      </c>
      <c r="D419" s="34" t="s">
        <v>149</v>
      </c>
      <c r="E419" s="32">
        <f t="shared" si="243"/>
        <v>18532.95642561535</v>
      </c>
      <c r="F419" s="1">
        <f t="shared" si="236"/>
        <v>18533</v>
      </c>
      <c r="G419" s="1">
        <f t="shared" si="255"/>
        <v>-3.0313000002934132E-2</v>
      </c>
      <c r="H419" s="1">
        <f>G419</f>
        <v>-3.0313000002934132E-2</v>
      </c>
      <c r="N419" s="2"/>
      <c r="O419" s="2"/>
      <c r="P419" s="2"/>
      <c r="Q419" s="5">
        <f t="shared" si="254"/>
        <v>38746.445</v>
      </c>
      <c r="R419" s="1">
        <f>+(P419-I419)^2</f>
        <v>0</v>
      </c>
      <c r="S419" s="100">
        <f>S$14</f>
        <v>0.2</v>
      </c>
      <c r="T419" s="1">
        <f t="shared" si="256"/>
        <v>0</v>
      </c>
      <c r="U419" s="5"/>
      <c r="V419" s="1">
        <f>AB419</f>
        <v>-8.37499678319115E-3</v>
      </c>
      <c r="Z419" s="7">
        <f t="shared" si="244"/>
        <v>18533</v>
      </c>
      <c r="AA419" s="102">
        <f t="shared" si="245"/>
        <v>-2.6045405194891201E-2</v>
      </c>
      <c r="AB419" s="102">
        <f t="shared" si="257"/>
        <v>-8.37499678319115E-3</v>
      </c>
      <c r="AC419" s="102">
        <f t="shared" si="258"/>
        <v>-3.0313000002934132E-2</v>
      </c>
      <c r="AD419" s="102">
        <f t="shared" si="259"/>
        <v>-4.2675948080429307E-3</v>
      </c>
      <c r="AE419" s="102">
        <f t="shared" si="260"/>
        <v>3.642473089126996E-6</v>
      </c>
      <c r="AF419" s="7">
        <f t="shared" si="261"/>
        <v>-3.0313000002934132E-2</v>
      </c>
      <c r="AG419" s="103"/>
      <c r="AH419" s="7">
        <f t="shared" si="246"/>
        <v>-2.1938003219742982E-2</v>
      </c>
      <c r="AI419" s="7">
        <f t="shared" si="247"/>
        <v>0.76792883322103833</v>
      </c>
      <c r="AJ419" s="7">
        <f t="shared" si="248"/>
        <v>-0.6658998524743649</v>
      </c>
      <c r="AK419" s="7">
        <f t="shared" si="249"/>
        <v>0.36101526902106695</v>
      </c>
      <c r="AL419" s="7">
        <f t="shared" si="250"/>
        <v>-0.99947859904899861</v>
      </c>
      <c r="AM419" s="7">
        <f t="shared" si="251"/>
        <v>-0.54596403244306624</v>
      </c>
      <c r="AN419" s="102">
        <f t="shared" si="252"/>
        <v>11.141375200817205</v>
      </c>
      <c r="AO419" s="102">
        <f t="shared" si="252"/>
        <v>11.141375212386054</v>
      </c>
      <c r="AP419" s="102">
        <f t="shared" si="252"/>
        <v>11.141375026845834</v>
      </c>
      <c r="AQ419" s="102">
        <f t="shared" si="252"/>
        <v>11.141378002495671</v>
      </c>
      <c r="AR419" s="102">
        <f t="shared" si="252"/>
        <v>11.141330272459296</v>
      </c>
      <c r="AS419" s="102">
        <f t="shared" si="252"/>
        <v>11.142094009874361</v>
      </c>
      <c r="AT419" s="102">
        <f t="shared" si="252"/>
        <v>11.129354744343862</v>
      </c>
      <c r="AU419" s="102">
        <f t="shared" si="253"/>
        <v>10.716756262096816</v>
      </c>
    </row>
    <row r="420" spans="1:47" ht="12.95" customHeight="1">
      <c r="A420" s="75" t="s">
        <v>146</v>
      </c>
      <c r="B420" s="45" t="s">
        <v>140</v>
      </c>
      <c r="C420" s="46">
        <v>53982.3315</v>
      </c>
      <c r="D420" s="46">
        <v>2.0000000000000001E-4</v>
      </c>
      <c r="E420" s="32">
        <f t="shared" si="243"/>
        <v>18845.445554659524</v>
      </c>
      <c r="F420" s="1">
        <f t="shared" si="236"/>
        <v>18845.5</v>
      </c>
      <c r="N420" s="2"/>
      <c r="O420" s="2">
        <f t="shared" ref="O420:O451" ca="1" si="262">+C$11+C$12*F420</f>
        <v>-2.4526904688343461E-2</v>
      </c>
      <c r="P420" s="2"/>
      <c r="Q420" s="5">
        <f t="shared" si="254"/>
        <v>38963.8315</v>
      </c>
      <c r="R420" s="1">
        <f>+(P420-G420)^2</f>
        <v>0</v>
      </c>
      <c r="S420" s="100"/>
      <c r="U420" s="35">
        <v>2.6199200001428835E-2</v>
      </c>
      <c r="Z420" s="7">
        <f t="shared" si="244"/>
        <v>18845.5</v>
      </c>
      <c r="AA420" s="102">
        <f t="shared" si="245"/>
        <v>-2.5097113463299854E-2</v>
      </c>
      <c r="AB420" s="102"/>
      <c r="AC420" s="102"/>
      <c r="AD420" s="102"/>
      <c r="AE420" s="102"/>
      <c r="AG420" s="103"/>
      <c r="AH420" s="7">
        <f t="shared" si="246"/>
        <v>-2.1554815222913675E-2</v>
      </c>
      <c r="AI420" s="7">
        <f t="shared" si="247"/>
        <v>0.75724106754442377</v>
      </c>
      <c r="AJ420" s="7">
        <f t="shared" si="248"/>
        <v>-0.64330161875413827</v>
      </c>
      <c r="AK420" s="7">
        <f t="shared" si="249"/>
        <v>0.3539168710721925</v>
      </c>
      <c r="AL420" s="7">
        <f t="shared" si="250"/>
        <v>-0.96958214033191703</v>
      </c>
      <c r="AM420" s="7">
        <f t="shared" si="251"/>
        <v>-0.52671573922685511</v>
      </c>
      <c r="AN420" s="102">
        <f t="shared" si="252"/>
        <v>11.176786630764932</v>
      </c>
      <c r="AO420" s="102">
        <f t="shared" si="252"/>
        <v>11.17678664655875</v>
      </c>
      <c r="AP420" s="102">
        <f t="shared" si="252"/>
        <v>11.176786442362785</v>
      </c>
      <c r="AQ420" s="102">
        <f t="shared" si="252"/>
        <v>11.176789082364985</v>
      </c>
      <c r="AR420" s="102">
        <f t="shared" si="252"/>
        <v>11.176754947456093</v>
      </c>
      <c r="AS420" s="102">
        <f t="shared" si="252"/>
        <v>11.177195818322845</v>
      </c>
      <c r="AT420" s="102">
        <f t="shared" si="252"/>
        <v>11.171417633029581</v>
      </c>
      <c r="AU420" s="102">
        <f t="shared" si="253"/>
        <v>10.754641416367779</v>
      </c>
    </row>
    <row r="421" spans="1:47" ht="12.95" customHeight="1">
      <c r="A421" s="75" t="s">
        <v>146</v>
      </c>
      <c r="B421" s="45" t="s">
        <v>127</v>
      </c>
      <c r="C421" s="46">
        <v>53987.562400000003</v>
      </c>
      <c r="D421" s="46">
        <v>2.0000000000000001E-4</v>
      </c>
      <c r="E421" s="32">
        <f t="shared" si="243"/>
        <v>18852.964878008112</v>
      </c>
      <c r="F421" s="1">
        <f t="shared" ref="F421:F452" si="263">ROUND(2*E421,0)/2</f>
        <v>18853</v>
      </c>
      <c r="G421" s="1">
        <f t="shared" ref="G421:G452" si="264">C421-(C$7+C$8*F421)</f>
        <v>-2.4432999998680316E-2</v>
      </c>
      <c r="K421" s="1">
        <f t="shared" ref="K421:K452" si="265">G421</f>
        <v>-2.4432999998680316E-2</v>
      </c>
      <c r="N421" s="2"/>
      <c r="O421" s="2">
        <f t="shared" ca="1" si="262"/>
        <v>-2.4502352321029992E-2</v>
      </c>
      <c r="P421" s="2"/>
      <c r="Q421" s="5">
        <f t="shared" si="254"/>
        <v>38969.062400000003</v>
      </c>
      <c r="R421" s="1">
        <f>+(P421-G421)^2</f>
        <v>5.9697148893551237E-4</v>
      </c>
      <c r="S421" s="100">
        <f t="shared" ref="S421:S484" si="266">S$16</f>
        <v>1</v>
      </c>
      <c r="T421" s="1">
        <f t="shared" ref="T421:T452" si="267">+R421*S421</f>
        <v>5.9697148893551237E-4</v>
      </c>
      <c r="U421" s="5"/>
      <c r="Y421" s="1">
        <f t="shared" ref="Y421:Y468" si="268">AB421</f>
        <v>-2.887647499690376E-3</v>
      </c>
      <c r="Z421" s="7">
        <f t="shared" si="244"/>
        <v>18853</v>
      </c>
      <c r="AA421" s="102">
        <f t="shared" si="245"/>
        <v>-2.5074013675852221E-2</v>
      </c>
      <c r="AB421" s="102">
        <f t="shared" ref="AB421:AB468" si="269">IF(S421&lt;&gt;0,G421-AH421, -9999)</f>
        <v>-2.887647499690376E-3</v>
      </c>
      <c r="AC421" s="102">
        <f t="shared" ref="AC421:AC468" si="270">+G421-P421</f>
        <v>-2.4432999998680316E-2</v>
      </c>
      <c r="AD421" s="102">
        <f t="shared" ref="AD421:AD468" si="271">IF(S421&lt;&gt;0,G421-AA421, -9999)</f>
        <v>6.4101367717190466E-4</v>
      </c>
      <c r="AE421" s="102">
        <f t="shared" ref="AE421:AE468" si="272">+(G421-AA421)^2*S421</f>
        <v>4.1089853432144682E-7</v>
      </c>
      <c r="AF421" s="7">
        <f t="shared" ref="AF421:AF468" si="273">IF(S421&lt;&gt;0,G421-P421, -9999)</f>
        <v>-2.4432999998680316E-2</v>
      </c>
      <c r="AG421" s="103"/>
      <c r="AH421" s="7">
        <f t="shared" si="246"/>
        <v>-2.154535249898994E-2</v>
      </c>
      <c r="AI421" s="7">
        <f t="shared" si="247"/>
        <v>0.75699079303647854</v>
      </c>
      <c r="AJ421" s="7">
        <f t="shared" si="248"/>
        <v>-0.64275991859272774</v>
      </c>
      <c r="AK421" s="7">
        <f t="shared" si="249"/>
        <v>0.35374507240025599</v>
      </c>
      <c r="AL421" s="7">
        <f t="shared" si="250"/>
        <v>-0.96887481249037033</v>
      </c>
      <c r="AM421" s="7">
        <f t="shared" si="251"/>
        <v>-0.52626404263536963</v>
      </c>
      <c r="AN421" s="102">
        <f t="shared" ref="AN421:AT436" si="274">$AU421+$AB$7*SIN(AO421)</f>
        <v>11.177630457232517</v>
      </c>
      <c r="AO421" s="102">
        <f t="shared" si="274"/>
        <v>11.177630472929373</v>
      </c>
      <c r="AP421" s="102">
        <f t="shared" si="274"/>
        <v>11.177630270917312</v>
      </c>
      <c r="AQ421" s="102">
        <f t="shared" si="274"/>
        <v>11.177632870712259</v>
      </c>
      <c r="AR421" s="102">
        <f t="shared" si="274"/>
        <v>11.177599409837033</v>
      </c>
      <c r="AS421" s="102">
        <f t="shared" si="274"/>
        <v>11.178029607212759</v>
      </c>
      <c r="AT421" s="102">
        <f t="shared" si="274"/>
        <v>11.172419814884623</v>
      </c>
      <c r="AU421" s="102">
        <f t="shared" si="253"/>
        <v>10.755550660070282</v>
      </c>
    </row>
    <row r="422" spans="1:47" ht="12.95" customHeight="1">
      <c r="A422" s="59" t="s">
        <v>1363</v>
      </c>
      <c r="B422" s="59" t="s">
        <v>127</v>
      </c>
      <c r="C422" s="34">
        <v>54009.823700000001</v>
      </c>
      <c r="D422" s="34" t="s">
        <v>149</v>
      </c>
      <c r="E422" s="32">
        <f t="shared" si="243"/>
        <v>18884.965090755413</v>
      </c>
      <c r="F422" s="1">
        <f t="shared" si="263"/>
        <v>18885</v>
      </c>
      <c r="G422" s="1">
        <f t="shared" si="264"/>
        <v>-2.4284999999508727E-2</v>
      </c>
      <c r="K422" s="1">
        <f t="shared" si="265"/>
        <v>-2.4284999999508727E-2</v>
      </c>
      <c r="N422" s="2"/>
      <c r="O422" s="2">
        <f t="shared" ca="1" si="262"/>
        <v>-2.4397595553825875E-2</v>
      </c>
      <c r="P422" s="2"/>
      <c r="Q422" s="5">
        <f t="shared" si="254"/>
        <v>38991.323700000001</v>
      </c>
      <c r="R422" s="1">
        <f t="shared" ref="R422:R428" si="275">+(P422-I422)^2</f>
        <v>0</v>
      </c>
      <c r="S422" s="100">
        <f t="shared" si="266"/>
        <v>1</v>
      </c>
      <c r="T422" s="1">
        <f t="shared" si="267"/>
        <v>0</v>
      </c>
      <c r="U422" s="5"/>
      <c r="Y422" s="1">
        <f t="shared" si="268"/>
        <v>-2.7801587219420214E-3</v>
      </c>
      <c r="Z422" s="7">
        <f t="shared" si="244"/>
        <v>18885</v>
      </c>
      <c r="AA422" s="102">
        <f t="shared" si="245"/>
        <v>-2.4975278374478486E-2</v>
      </c>
      <c r="AB422" s="102">
        <f t="shared" si="269"/>
        <v>-2.7801587219420214E-3</v>
      </c>
      <c r="AC422" s="102">
        <f t="shared" si="270"/>
        <v>-2.4284999999508727E-2</v>
      </c>
      <c r="AD422" s="102">
        <f t="shared" si="271"/>
        <v>6.9027837496975913E-4</v>
      </c>
      <c r="AE422" s="102">
        <f t="shared" si="272"/>
        <v>4.7648423495089141E-7</v>
      </c>
      <c r="AF422" s="7">
        <f t="shared" si="273"/>
        <v>-2.4284999999508727E-2</v>
      </c>
      <c r="AG422" s="103"/>
      <c r="AH422" s="7">
        <f t="shared" si="246"/>
        <v>-2.1504841277566706E-2</v>
      </c>
      <c r="AI422" s="7">
        <f t="shared" si="247"/>
        <v>0.75592617310226129</v>
      </c>
      <c r="AJ422" s="7">
        <f t="shared" si="248"/>
        <v>-0.64044908046078508</v>
      </c>
      <c r="AK422" s="7">
        <f t="shared" si="249"/>
        <v>0.35301135667283373</v>
      </c>
      <c r="AL422" s="7">
        <f t="shared" si="250"/>
        <v>-0.96586212216258949</v>
      </c>
      <c r="AM422" s="7">
        <f t="shared" si="251"/>
        <v>-0.52434203158237203</v>
      </c>
      <c r="AN422" s="102">
        <f t="shared" si="274"/>
        <v>11.181227655188456</v>
      </c>
      <c r="AO422" s="102">
        <f t="shared" si="274"/>
        <v>11.181227670290857</v>
      </c>
      <c r="AP422" s="102">
        <f t="shared" si="274"/>
        <v>11.181227479653019</v>
      </c>
      <c r="AQ422" s="102">
        <f t="shared" si="274"/>
        <v>11.181229886063319</v>
      </c>
      <c r="AR422" s="102">
        <f t="shared" si="274"/>
        <v>11.18119950782423</v>
      </c>
      <c r="AS422" s="102">
        <f t="shared" si="274"/>
        <v>11.181582639309628</v>
      </c>
      <c r="AT422" s="102">
        <f t="shared" si="274"/>
        <v>11.176691917690727</v>
      </c>
      <c r="AU422" s="102">
        <f t="shared" si="253"/>
        <v>10.759430099867629</v>
      </c>
    </row>
    <row r="423" spans="1:47" ht="12.95" customHeight="1">
      <c r="A423" s="59" t="s">
        <v>1363</v>
      </c>
      <c r="B423" s="59" t="s">
        <v>140</v>
      </c>
      <c r="C423" s="34">
        <v>54077.652300000002</v>
      </c>
      <c r="D423" s="34" t="s">
        <v>149</v>
      </c>
      <c r="E423" s="32">
        <f t="shared" si="243"/>
        <v>18982.467466194023</v>
      </c>
      <c r="F423" s="1">
        <f t="shared" si="263"/>
        <v>18982.5</v>
      </c>
      <c r="G423" s="1">
        <f t="shared" si="264"/>
        <v>-2.2632499996689148E-2</v>
      </c>
      <c r="K423" s="1">
        <f t="shared" si="265"/>
        <v>-2.2632499996689148E-2</v>
      </c>
      <c r="N423" s="2"/>
      <c r="O423" s="2">
        <f t="shared" ca="1" si="262"/>
        <v>-2.4078414778750806E-2</v>
      </c>
      <c r="P423" s="2"/>
      <c r="Q423" s="5">
        <f t="shared" si="254"/>
        <v>39059.152300000002</v>
      </c>
      <c r="R423" s="1">
        <f t="shared" si="275"/>
        <v>0</v>
      </c>
      <c r="S423" s="100">
        <f t="shared" si="266"/>
        <v>1</v>
      </c>
      <c r="T423" s="1">
        <f t="shared" si="267"/>
        <v>0</v>
      </c>
      <c r="U423" s="5"/>
      <c r="Y423" s="1">
        <f t="shared" si="268"/>
        <v>-1.2524467326384438E-3</v>
      </c>
      <c r="Z423" s="7">
        <f t="shared" si="244"/>
        <v>18982.5</v>
      </c>
      <c r="AA423" s="102">
        <f t="shared" si="245"/>
        <v>-2.4672696538790929E-2</v>
      </c>
      <c r="AB423" s="102">
        <f t="shared" si="269"/>
        <v>-1.2524467326384438E-3</v>
      </c>
      <c r="AC423" s="102">
        <f t="shared" si="270"/>
        <v>-2.2632499996689148E-2</v>
      </c>
      <c r="AD423" s="102">
        <f t="shared" si="271"/>
        <v>2.0401965421017812E-3</v>
      </c>
      <c r="AE423" s="102">
        <f t="shared" si="272"/>
        <v>4.1624019304040654E-6</v>
      </c>
      <c r="AF423" s="7">
        <f t="shared" si="273"/>
        <v>-2.2632499996689148E-2</v>
      </c>
      <c r="AG423" s="103"/>
      <c r="AH423" s="7">
        <f t="shared" si="246"/>
        <v>-2.1380053264050704E-2</v>
      </c>
      <c r="AI423" s="7">
        <f t="shared" si="247"/>
        <v>0.75271430964768626</v>
      </c>
      <c r="AJ423" s="7">
        <f t="shared" si="248"/>
        <v>-0.63341265326223317</v>
      </c>
      <c r="AK423" s="7">
        <f t="shared" si="249"/>
        <v>0.3507689243126898</v>
      </c>
      <c r="AL423" s="7">
        <f t="shared" si="250"/>
        <v>-0.95673472475426913</v>
      </c>
      <c r="AM423" s="7">
        <f t="shared" si="251"/>
        <v>-0.51853746403363399</v>
      </c>
      <c r="AN423" s="102">
        <f t="shared" si="274"/>
        <v>11.192156835762647</v>
      </c>
      <c r="AO423" s="102">
        <f t="shared" si="274"/>
        <v>11.1921568468549</v>
      </c>
      <c r="AP423" s="102">
        <f t="shared" si="274"/>
        <v>11.1921567145293</v>
      </c>
      <c r="AQ423" s="102">
        <f t="shared" si="274"/>
        <v>11.192158293108443</v>
      </c>
      <c r="AR423" s="102">
        <f t="shared" si="274"/>
        <v>11.192139460622139</v>
      </c>
      <c r="AS423" s="102">
        <f t="shared" si="274"/>
        <v>11.19236401664198</v>
      </c>
      <c r="AT423" s="102">
        <f t="shared" si="274"/>
        <v>11.189669740563858</v>
      </c>
      <c r="AU423" s="102">
        <f t="shared" si="253"/>
        <v>10.77125026800017</v>
      </c>
    </row>
    <row r="424" spans="1:47" ht="12.95" customHeight="1">
      <c r="A424" s="59" t="s">
        <v>1363</v>
      </c>
      <c r="B424" s="59" t="s">
        <v>127</v>
      </c>
      <c r="C424" s="34">
        <v>54090.520499999999</v>
      </c>
      <c r="D424" s="34" t="s">
        <v>149</v>
      </c>
      <c r="E424" s="32">
        <f t="shared" si="243"/>
        <v>19000.965269003147</v>
      </c>
      <c r="F424" s="1">
        <f t="shared" si="263"/>
        <v>19001</v>
      </c>
      <c r="G424" s="1">
        <f t="shared" si="264"/>
        <v>-2.4161000001186039E-2</v>
      </c>
      <c r="K424" s="1">
        <f t="shared" si="265"/>
        <v>-2.4161000001186039E-2</v>
      </c>
      <c r="N424" s="2"/>
      <c r="O424" s="2">
        <f t="shared" ca="1" si="262"/>
        <v>-2.4017852272710923E-2</v>
      </c>
      <c r="P424" s="2"/>
      <c r="Q424" s="5">
        <f t="shared" si="254"/>
        <v>39072.020499999999</v>
      </c>
      <c r="R424" s="1">
        <f t="shared" si="275"/>
        <v>0</v>
      </c>
      <c r="S424" s="100">
        <f t="shared" si="266"/>
        <v>1</v>
      </c>
      <c r="T424" s="1">
        <f t="shared" si="267"/>
        <v>0</v>
      </c>
      <c r="U424" s="5"/>
      <c r="Y424" s="1">
        <f t="shared" si="268"/>
        <v>-2.8048525593086862E-3</v>
      </c>
      <c r="Z424" s="7">
        <f t="shared" si="244"/>
        <v>19001</v>
      </c>
      <c r="AA424" s="102">
        <f t="shared" si="245"/>
        <v>-2.461498879707822E-2</v>
      </c>
      <c r="AB424" s="102">
        <f t="shared" si="269"/>
        <v>-2.8048525593086862E-3</v>
      </c>
      <c r="AC424" s="102">
        <f t="shared" si="270"/>
        <v>-2.4161000001186039E-2</v>
      </c>
      <c r="AD424" s="102">
        <f t="shared" si="271"/>
        <v>4.5398879589218094E-4</v>
      </c>
      <c r="AE424" s="102">
        <f t="shared" si="272"/>
        <v>2.0610582679563232E-7</v>
      </c>
      <c r="AF424" s="7">
        <f t="shared" si="273"/>
        <v>-2.4161000001186039E-2</v>
      </c>
      <c r="AG424" s="103"/>
      <c r="AH424" s="7">
        <f t="shared" si="246"/>
        <v>-2.1356147441877353E-2</v>
      </c>
      <c r="AI424" s="7">
        <f t="shared" si="247"/>
        <v>0.7521102565250406</v>
      </c>
      <c r="AJ424" s="7">
        <f t="shared" si="248"/>
        <v>-0.63207833092607135</v>
      </c>
      <c r="AK424" s="7">
        <f t="shared" si="249"/>
        <v>0.35034229832610952</v>
      </c>
      <c r="AL424" s="7">
        <f t="shared" si="250"/>
        <v>-0.95501159451849738</v>
      </c>
      <c r="AM424" s="7">
        <f t="shared" si="251"/>
        <v>-0.51744472825122179</v>
      </c>
      <c r="AN424" s="102">
        <f t="shared" si="274"/>
        <v>11.194225343024259</v>
      </c>
      <c r="AO424" s="102">
        <f t="shared" si="274"/>
        <v>11.194225352902761</v>
      </c>
      <c r="AP424" s="102">
        <f t="shared" si="274"/>
        <v>11.194225236267863</v>
      </c>
      <c r="AQ424" s="102">
        <f t="shared" si="274"/>
        <v>11.194226613365128</v>
      </c>
      <c r="AR424" s="102">
        <f t="shared" si="274"/>
        <v>11.194210353506259</v>
      </c>
      <c r="AS424" s="102">
        <f t="shared" si="274"/>
        <v>11.194402255506276</v>
      </c>
      <c r="AT424" s="102">
        <f t="shared" si="274"/>
        <v>11.192125605566417</v>
      </c>
      <c r="AU424" s="102">
        <f t="shared" si="253"/>
        <v>10.773493069133011</v>
      </c>
    </row>
    <row r="425" spans="1:47" ht="12.95" customHeight="1">
      <c r="A425" s="122" t="s">
        <v>2</v>
      </c>
      <c r="B425" s="123" t="s">
        <v>127</v>
      </c>
      <c r="C425" s="124">
        <v>54117.651299999998</v>
      </c>
      <c r="D425" s="124">
        <v>2.0000000000000001E-4</v>
      </c>
      <c r="E425" s="32">
        <f t="shared" si="243"/>
        <v>19039.965299190262</v>
      </c>
      <c r="F425" s="1">
        <f t="shared" si="263"/>
        <v>19040</v>
      </c>
      <c r="G425" s="1">
        <f t="shared" si="264"/>
        <v>-2.4140000001352746E-2</v>
      </c>
      <c r="K425" s="1">
        <f t="shared" si="265"/>
        <v>-2.4140000001352746E-2</v>
      </c>
      <c r="N425" s="2"/>
      <c r="O425" s="2">
        <f t="shared" ca="1" si="262"/>
        <v>-2.3890179962680898E-2</v>
      </c>
      <c r="P425" s="2"/>
      <c r="Q425" s="5">
        <f t="shared" si="254"/>
        <v>39099.151299999998</v>
      </c>
      <c r="R425" s="1">
        <f t="shared" si="275"/>
        <v>0</v>
      </c>
      <c r="S425" s="100">
        <f t="shared" si="266"/>
        <v>1</v>
      </c>
      <c r="T425" s="1">
        <f t="shared" si="267"/>
        <v>0</v>
      </c>
      <c r="U425" s="5"/>
      <c r="Y425" s="1">
        <f t="shared" si="268"/>
        <v>-2.8344845088048298E-3</v>
      </c>
      <c r="Z425" s="7">
        <f t="shared" si="244"/>
        <v>19040</v>
      </c>
      <c r="AA425" s="102">
        <f t="shared" si="245"/>
        <v>-2.4493029067120139E-2</v>
      </c>
      <c r="AB425" s="102">
        <f t="shared" si="269"/>
        <v>-2.8344845088048298E-3</v>
      </c>
      <c r="AC425" s="102">
        <f t="shared" si="270"/>
        <v>-2.4140000001352746E-2</v>
      </c>
      <c r="AD425" s="102">
        <f t="shared" si="271"/>
        <v>3.5302906576739276E-4</v>
      </c>
      <c r="AE425" s="102">
        <f t="shared" si="272"/>
        <v>1.2462952127659811E-7</v>
      </c>
      <c r="AF425" s="7">
        <f t="shared" si="273"/>
        <v>-2.4140000001352746E-2</v>
      </c>
      <c r="AG425" s="103"/>
      <c r="AH425" s="7">
        <f t="shared" si="246"/>
        <v>-2.1305515492547916E-2</v>
      </c>
      <c r="AI425" s="7">
        <f t="shared" si="247"/>
        <v>0.75084241812717667</v>
      </c>
      <c r="AJ425" s="7">
        <f t="shared" si="248"/>
        <v>-0.62926631393968324</v>
      </c>
      <c r="AK425" s="7">
        <f t="shared" si="249"/>
        <v>0.34944176955794692</v>
      </c>
      <c r="AL425" s="7">
        <f t="shared" si="250"/>
        <v>-0.95138808529946162</v>
      </c>
      <c r="AM425" s="7">
        <f t="shared" si="251"/>
        <v>-0.51515002680452893</v>
      </c>
      <c r="AN425" s="102">
        <f t="shared" si="274"/>
        <v>11.198580552873409</v>
      </c>
      <c r="AO425" s="102">
        <f t="shared" si="274"/>
        <v>11.198580559623917</v>
      </c>
      <c r="AP425" s="102">
        <f t="shared" si="274"/>
        <v>11.198580481608168</v>
      </c>
      <c r="AQ425" s="102">
        <f t="shared" si="274"/>
        <v>11.198581383235842</v>
      </c>
      <c r="AR425" s="102">
        <f t="shared" si="274"/>
        <v>11.198570962887754</v>
      </c>
      <c r="AS425" s="102">
        <f t="shared" si="274"/>
        <v>11.198691361426411</v>
      </c>
      <c r="AT425" s="102">
        <f t="shared" si="274"/>
        <v>11.19729593441056</v>
      </c>
      <c r="AU425" s="102">
        <f t="shared" si="253"/>
        <v>10.778221136386028</v>
      </c>
    </row>
    <row r="426" spans="1:47" ht="12.95" customHeight="1">
      <c r="A426" s="75" t="s">
        <v>170</v>
      </c>
      <c r="B426" s="43" t="s">
        <v>127</v>
      </c>
      <c r="C426" s="42">
        <v>54380.614099999999</v>
      </c>
      <c r="D426" s="42">
        <v>2.0000000000000001E-4</v>
      </c>
      <c r="E426" s="32">
        <f t="shared" si="243"/>
        <v>19417.969528261609</v>
      </c>
      <c r="F426" s="1">
        <f t="shared" si="263"/>
        <v>19418</v>
      </c>
      <c r="G426" s="1">
        <f t="shared" si="264"/>
        <v>-2.1198000002186745E-2</v>
      </c>
      <c r="K426" s="1">
        <f t="shared" si="265"/>
        <v>-2.1198000002186745E-2</v>
      </c>
      <c r="N426" s="2"/>
      <c r="O426" s="2">
        <f t="shared" ca="1" si="262"/>
        <v>-2.2652740650082201E-2</v>
      </c>
      <c r="P426" s="2"/>
      <c r="Q426" s="5">
        <f t="shared" si="254"/>
        <v>39362.114099999999</v>
      </c>
      <c r="R426" s="1">
        <f t="shared" si="275"/>
        <v>0</v>
      </c>
      <c r="S426" s="100">
        <f t="shared" si="266"/>
        <v>1</v>
      </c>
      <c r="T426" s="1">
        <f t="shared" si="267"/>
        <v>0</v>
      </c>
      <c r="U426" s="5"/>
      <c r="Y426" s="1">
        <f t="shared" si="268"/>
        <v>-3.9933172578928214E-4</v>
      </c>
      <c r="Z426" s="7">
        <f t="shared" si="244"/>
        <v>19418</v>
      </c>
      <c r="AA426" s="102">
        <f t="shared" si="245"/>
        <v>-2.3289953227472529E-2</v>
      </c>
      <c r="AB426" s="102">
        <f t="shared" si="269"/>
        <v>-3.9933172578928214E-4</v>
      </c>
      <c r="AC426" s="102">
        <f t="shared" si="270"/>
        <v>-2.1198000002186745E-2</v>
      </c>
      <c r="AD426" s="102">
        <f t="shared" si="271"/>
        <v>2.0919532252857836E-3</v>
      </c>
      <c r="AE426" s="102">
        <f t="shared" si="272"/>
        <v>4.3762682967835928E-6</v>
      </c>
      <c r="AF426" s="7">
        <f t="shared" si="273"/>
        <v>-2.1198000002186745E-2</v>
      </c>
      <c r="AG426" s="103"/>
      <c r="AH426" s="7">
        <f t="shared" si="246"/>
        <v>-2.0798668276397463E-2</v>
      </c>
      <c r="AI426" s="7">
        <f t="shared" si="247"/>
        <v>0.73893641645608099</v>
      </c>
      <c r="AJ426" s="7">
        <f t="shared" si="248"/>
        <v>-0.60208198141166991</v>
      </c>
      <c r="AK426" s="7">
        <f t="shared" si="249"/>
        <v>0.34063889423216076</v>
      </c>
      <c r="AL426" s="7">
        <f t="shared" si="250"/>
        <v>-0.91688539261020852</v>
      </c>
      <c r="AM426" s="7">
        <f t="shared" si="251"/>
        <v>-0.4935106886788122</v>
      </c>
      <c r="AN426" s="102">
        <f t="shared" si="274"/>
        <v>11.240419423674174</v>
      </c>
      <c r="AO426" s="102">
        <f t="shared" si="274"/>
        <v>11.240419335165546</v>
      </c>
      <c r="AP426" s="102">
        <f t="shared" si="274"/>
        <v>11.240420185930533</v>
      </c>
      <c r="AQ426" s="102">
        <f t="shared" si="274"/>
        <v>11.240412008064865</v>
      </c>
      <c r="AR426" s="102">
        <f t="shared" si="274"/>
        <v>11.240490605638593</v>
      </c>
      <c r="AS426" s="102">
        <f t="shared" si="274"/>
        <v>11.239734177366092</v>
      </c>
      <c r="AT426" s="102">
        <f t="shared" si="274"/>
        <v>11.246921530099851</v>
      </c>
      <c r="AU426" s="102">
        <f t="shared" si="253"/>
        <v>10.824047018992186</v>
      </c>
    </row>
    <row r="427" spans="1:47" ht="12.95" customHeight="1">
      <c r="A427" s="75" t="s">
        <v>170</v>
      </c>
      <c r="B427" s="43" t="s">
        <v>127</v>
      </c>
      <c r="C427" s="42">
        <v>54423.743900000001</v>
      </c>
      <c r="D427" s="42">
        <v>2.0000000000000001E-4</v>
      </c>
      <c r="E427" s="32">
        <f t="shared" si="243"/>
        <v>19479.967829158169</v>
      </c>
      <c r="F427" s="1">
        <f t="shared" si="263"/>
        <v>19480</v>
      </c>
      <c r="G427" s="1">
        <f t="shared" si="264"/>
        <v>-2.2379999994882382E-2</v>
      </c>
      <c r="K427" s="1">
        <f t="shared" si="265"/>
        <v>-2.2379999994882382E-2</v>
      </c>
      <c r="N427" s="2"/>
      <c r="O427" s="2">
        <f t="shared" ca="1" si="262"/>
        <v>-2.244977441362421E-2</v>
      </c>
      <c r="P427" s="2"/>
      <c r="Q427" s="5">
        <f t="shared" si="254"/>
        <v>39405.243900000001</v>
      </c>
      <c r="R427" s="1">
        <f t="shared" si="275"/>
        <v>0</v>
      </c>
      <c r="S427" s="100">
        <f t="shared" si="266"/>
        <v>1</v>
      </c>
      <c r="T427" s="1">
        <f t="shared" si="267"/>
        <v>0</v>
      </c>
      <c r="U427" s="5"/>
      <c r="Y427" s="1">
        <f t="shared" si="268"/>
        <v>-1.6671647873041061E-3</v>
      </c>
      <c r="Z427" s="7">
        <f t="shared" si="244"/>
        <v>19480</v>
      </c>
      <c r="AA427" s="102">
        <f t="shared" si="245"/>
        <v>-2.3089076272857244E-2</v>
      </c>
      <c r="AB427" s="102">
        <f t="shared" si="269"/>
        <v>-1.6671647873041061E-3</v>
      </c>
      <c r="AC427" s="102">
        <f t="shared" si="270"/>
        <v>-2.2379999994882382E-2</v>
      </c>
      <c r="AD427" s="102">
        <f t="shared" si="271"/>
        <v>7.0907627797486134E-4</v>
      </c>
      <c r="AE427" s="102">
        <f t="shared" si="272"/>
        <v>5.0278916798668281E-7</v>
      </c>
      <c r="AF427" s="7">
        <f t="shared" si="273"/>
        <v>-2.2379999994882382E-2</v>
      </c>
      <c r="AG427" s="103"/>
      <c r="AH427" s="7">
        <f t="shared" si="246"/>
        <v>-2.0712835207578276E-2</v>
      </c>
      <c r="AI427" s="7">
        <f t="shared" si="247"/>
        <v>0.73704801138393194</v>
      </c>
      <c r="AJ427" s="7">
        <f t="shared" si="248"/>
        <v>-0.59763695448558929</v>
      </c>
      <c r="AK427" s="7">
        <f t="shared" si="249"/>
        <v>0.33918328761800332</v>
      </c>
      <c r="AL427" s="7">
        <f t="shared" si="250"/>
        <v>-0.91132982156375852</v>
      </c>
      <c r="AM427" s="7">
        <f t="shared" si="251"/>
        <v>-0.49006108578779778</v>
      </c>
      <c r="AN427" s="102">
        <f t="shared" si="274"/>
        <v>11.247218850813825</v>
      </c>
      <c r="AO427" s="102">
        <f t="shared" si="274"/>
        <v>11.247218729526004</v>
      </c>
      <c r="AP427" s="102">
        <f t="shared" si="274"/>
        <v>11.247219864511504</v>
      </c>
      <c r="AQ427" s="102">
        <f t="shared" si="274"/>
        <v>11.247209243363891</v>
      </c>
      <c r="AR427" s="102">
        <f t="shared" si="274"/>
        <v>11.247308618472953</v>
      </c>
      <c r="AS427" s="102">
        <f t="shared" si="274"/>
        <v>11.246377324155356</v>
      </c>
      <c r="AT427" s="102">
        <f t="shared" si="274"/>
        <v>11.25497660413035</v>
      </c>
      <c r="AU427" s="102">
        <f t="shared" si="253"/>
        <v>10.831563433599545</v>
      </c>
    </row>
    <row r="428" spans="1:47" ht="12.95" customHeight="1">
      <c r="A428" s="75" t="s">
        <v>170</v>
      </c>
      <c r="B428" s="43" t="s">
        <v>127</v>
      </c>
      <c r="C428" s="42">
        <v>54428.613400000002</v>
      </c>
      <c r="D428" s="42">
        <v>1E-4</v>
      </c>
      <c r="E428" s="32">
        <f t="shared" si="243"/>
        <v>19486.967646597986</v>
      </c>
      <c r="F428" s="1">
        <f t="shared" si="263"/>
        <v>19487</v>
      </c>
      <c r="G428" s="1">
        <f t="shared" si="264"/>
        <v>-2.2507000001496635E-2</v>
      </c>
      <c r="K428" s="1">
        <f t="shared" si="265"/>
        <v>-2.2507000001496635E-2</v>
      </c>
      <c r="N428" s="2"/>
      <c r="O428" s="2">
        <f t="shared" ca="1" si="262"/>
        <v>-2.2426858870798302E-2</v>
      </c>
      <c r="P428" s="2"/>
      <c r="Q428" s="5">
        <f t="shared" si="254"/>
        <v>39410.113400000002</v>
      </c>
      <c r="R428" s="1">
        <f t="shared" si="275"/>
        <v>0</v>
      </c>
      <c r="S428" s="100">
        <f t="shared" si="266"/>
        <v>1</v>
      </c>
      <c r="T428" s="1">
        <f t="shared" si="267"/>
        <v>0</v>
      </c>
      <c r="U428" s="5"/>
      <c r="Y428" s="1">
        <f t="shared" si="268"/>
        <v>-1.8039019939453012E-3</v>
      </c>
      <c r="Z428" s="7">
        <f t="shared" si="244"/>
        <v>19487</v>
      </c>
      <c r="AA428" s="102">
        <f t="shared" si="245"/>
        <v>-2.3066335239019325E-2</v>
      </c>
      <c r="AB428" s="102">
        <f t="shared" si="269"/>
        <v>-1.8039019939453012E-3</v>
      </c>
      <c r="AC428" s="102">
        <f t="shared" si="270"/>
        <v>-2.2507000001496635E-2</v>
      </c>
      <c r="AD428" s="102">
        <f t="shared" si="271"/>
        <v>5.593352375226901E-4</v>
      </c>
      <c r="AE428" s="102">
        <f t="shared" si="272"/>
        <v>3.1285590793456415E-7</v>
      </c>
      <c r="AF428" s="7">
        <f t="shared" si="273"/>
        <v>-2.2507000001496635E-2</v>
      </c>
      <c r="AG428" s="103"/>
      <c r="AH428" s="7">
        <f t="shared" si="246"/>
        <v>-2.0703098007551334E-2</v>
      </c>
      <c r="AI428" s="7">
        <f t="shared" si="247"/>
        <v>0.73683591722998587</v>
      </c>
      <c r="AJ428" s="7">
        <f t="shared" si="248"/>
        <v>-0.59713536447839277</v>
      </c>
      <c r="AK428" s="7">
        <f t="shared" si="249"/>
        <v>0.33901875531645609</v>
      </c>
      <c r="AL428" s="7">
        <f t="shared" si="250"/>
        <v>-0.91070436149845391</v>
      </c>
      <c r="AM428" s="7">
        <f t="shared" si="251"/>
        <v>-0.48967330996849268</v>
      </c>
      <c r="AN428" s="102">
        <f t="shared" si="274"/>
        <v>11.247985437144946</v>
      </c>
      <c r="AO428" s="102">
        <f t="shared" si="274"/>
        <v>11.24798531173446</v>
      </c>
      <c r="AP428" s="102">
        <f t="shared" si="274"/>
        <v>11.247986481810402</v>
      </c>
      <c r="AQ428" s="102">
        <f t="shared" si="274"/>
        <v>11.247975564831776</v>
      </c>
      <c r="AR428" s="102">
        <f t="shared" si="274"/>
        <v>11.248077403878392</v>
      </c>
      <c r="AS428" s="102">
        <f t="shared" si="274"/>
        <v>11.247125830810734</v>
      </c>
      <c r="AT428" s="102">
        <f t="shared" si="274"/>
        <v>11.255884545668041</v>
      </c>
      <c r="AU428" s="102">
        <f t="shared" si="253"/>
        <v>10.832412061055214</v>
      </c>
    </row>
    <row r="429" spans="1:47" ht="12.95" customHeight="1">
      <c r="A429" s="25" t="s">
        <v>147</v>
      </c>
      <c r="B429" s="20"/>
      <c r="C429" s="33">
        <v>54452.613799999999</v>
      </c>
      <c r="D429" s="46">
        <v>2.0000000000000001E-4</v>
      </c>
      <c r="E429" s="32">
        <f t="shared" si="243"/>
        <v>19521.467783877491</v>
      </c>
      <c r="F429" s="1">
        <f t="shared" si="263"/>
        <v>19521.5</v>
      </c>
      <c r="G429" s="1">
        <f t="shared" si="264"/>
        <v>-2.241150000190828E-2</v>
      </c>
      <c r="K429" s="1">
        <f t="shared" si="265"/>
        <v>-2.241150000190828E-2</v>
      </c>
      <c r="N429" s="2"/>
      <c r="O429" s="2">
        <f t="shared" ca="1" si="262"/>
        <v>-2.2313917981156353E-2</v>
      </c>
      <c r="P429" s="2"/>
      <c r="Q429" s="5">
        <f t="shared" si="254"/>
        <v>39434.113799999999</v>
      </c>
      <c r="R429" s="1">
        <f>+(P429-G429)^2</f>
        <v>5.0227533233553479E-4</v>
      </c>
      <c r="S429" s="100">
        <f t="shared" si="266"/>
        <v>1</v>
      </c>
      <c r="T429" s="1">
        <f t="shared" si="267"/>
        <v>5.0227533233553479E-4</v>
      </c>
      <c r="U429" s="5"/>
      <c r="Y429" s="1">
        <f t="shared" si="268"/>
        <v>-1.7565289776501347E-3</v>
      </c>
      <c r="Z429" s="7">
        <f t="shared" si="244"/>
        <v>19521.5</v>
      </c>
      <c r="AA429" s="102">
        <f t="shared" si="245"/>
        <v>-2.2954073443957466E-2</v>
      </c>
      <c r="AB429" s="102">
        <f t="shared" si="269"/>
        <v>-1.7565289776501347E-3</v>
      </c>
      <c r="AC429" s="102">
        <f t="shared" si="270"/>
        <v>-2.241150000190828E-2</v>
      </c>
      <c r="AD429" s="102">
        <f t="shared" si="271"/>
        <v>5.4257344204918651E-4</v>
      </c>
      <c r="AE429" s="102">
        <f t="shared" si="272"/>
        <v>2.9438594001710193E-7</v>
      </c>
      <c r="AF429" s="7">
        <f t="shared" si="273"/>
        <v>-2.241150000190828E-2</v>
      </c>
      <c r="AG429" s="103"/>
      <c r="AH429" s="7">
        <f t="shared" si="246"/>
        <v>-2.0654971024258145E-2</v>
      </c>
      <c r="AI429" s="7">
        <f t="shared" si="247"/>
        <v>0.73579387620341241</v>
      </c>
      <c r="AJ429" s="7">
        <f t="shared" si="248"/>
        <v>-0.59466405155513324</v>
      </c>
      <c r="AK429" s="7">
        <f t="shared" si="249"/>
        <v>0.33820729599593824</v>
      </c>
      <c r="AL429" s="7">
        <f t="shared" si="250"/>
        <v>-0.90762698370949302</v>
      </c>
      <c r="AM429" s="7">
        <f t="shared" si="251"/>
        <v>-0.48776710905909992</v>
      </c>
      <c r="AN429" s="102">
        <f t="shared" si="274"/>
        <v>11.25176039570122</v>
      </c>
      <c r="AO429" s="102">
        <f t="shared" si="274"/>
        <v>11.251760248625814</v>
      </c>
      <c r="AP429" s="102">
        <f t="shared" si="274"/>
        <v>11.25176160104925</v>
      </c>
      <c r="AQ429" s="102">
        <f t="shared" si="274"/>
        <v>11.25174916465425</v>
      </c>
      <c r="AR429" s="102">
        <f t="shared" si="274"/>
        <v>11.251863502988018</v>
      </c>
      <c r="AS429" s="102">
        <f t="shared" si="274"/>
        <v>11.2508104067741</v>
      </c>
      <c r="AT429" s="102">
        <f t="shared" si="274"/>
        <v>11.260354944038571</v>
      </c>
      <c r="AU429" s="102">
        <f t="shared" si="253"/>
        <v>10.836594582086729</v>
      </c>
    </row>
    <row r="430" spans="1:47" ht="12.95" customHeight="1">
      <c r="A430" s="75" t="s">
        <v>169</v>
      </c>
      <c r="B430" s="43" t="s">
        <v>127</v>
      </c>
      <c r="C430" s="42">
        <v>54702.705099999999</v>
      </c>
      <c r="D430" s="42">
        <v>2.0000000000000001E-4</v>
      </c>
      <c r="E430" s="32">
        <f t="shared" si="243"/>
        <v>19880.969466449893</v>
      </c>
      <c r="F430" s="1">
        <f t="shared" si="263"/>
        <v>19881</v>
      </c>
      <c r="G430" s="1">
        <f t="shared" si="264"/>
        <v>-2.1241000002191868E-2</v>
      </c>
      <c r="K430" s="1">
        <f t="shared" si="265"/>
        <v>-2.1241000002191868E-2</v>
      </c>
      <c r="N430" s="2"/>
      <c r="O430" s="2">
        <f t="shared" ca="1" si="262"/>
        <v>-2.113704117459754E-2</v>
      </c>
      <c r="P430" s="2"/>
      <c r="Q430" s="5">
        <f t="shared" si="254"/>
        <v>39684.205099999999</v>
      </c>
      <c r="R430" s="1">
        <f t="shared" ref="R430:R440" si="276">+(P430-I430)^2</f>
        <v>0</v>
      </c>
      <c r="S430" s="100">
        <f t="shared" si="266"/>
        <v>1</v>
      </c>
      <c r="T430" s="1">
        <f t="shared" si="267"/>
        <v>0</v>
      </c>
      <c r="U430" s="5"/>
      <c r="Y430" s="1">
        <f t="shared" si="268"/>
        <v>-1.1006712693594004E-3</v>
      </c>
      <c r="Z430" s="7">
        <f t="shared" si="244"/>
        <v>19881</v>
      </c>
      <c r="AA430" s="102">
        <f t="shared" si="245"/>
        <v>-2.1766726628499145E-2</v>
      </c>
      <c r="AB430" s="102">
        <f t="shared" si="269"/>
        <v>-1.1006712693594004E-3</v>
      </c>
      <c r="AC430" s="102">
        <f t="shared" si="270"/>
        <v>-2.1241000002191868E-2</v>
      </c>
      <c r="AD430" s="102">
        <f t="shared" si="271"/>
        <v>5.2572662630727754E-4</v>
      </c>
      <c r="AE430" s="102">
        <f t="shared" si="272"/>
        <v>2.7638848560843182E-7</v>
      </c>
      <c r="AF430" s="7">
        <f t="shared" si="273"/>
        <v>-2.1241000002191868E-2</v>
      </c>
      <c r="AG430" s="103"/>
      <c r="AH430" s="7">
        <f t="shared" si="246"/>
        <v>-2.0140328732832467E-2</v>
      </c>
      <c r="AI430" s="7">
        <f t="shared" si="247"/>
        <v>0.72525300407097126</v>
      </c>
      <c r="AJ430" s="7">
        <f t="shared" si="248"/>
        <v>-0.56899773424826428</v>
      </c>
      <c r="AK430" s="7">
        <f t="shared" si="249"/>
        <v>0.32970159105542124</v>
      </c>
      <c r="AL430" s="7">
        <f t="shared" si="250"/>
        <v>-0.87606580123449784</v>
      </c>
      <c r="AM430" s="7">
        <f t="shared" si="251"/>
        <v>-0.46837967145944037</v>
      </c>
      <c r="AN430" s="102">
        <f t="shared" si="274"/>
        <v>11.290784658806977</v>
      </c>
      <c r="AO430" s="102">
        <f t="shared" si="274"/>
        <v>11.290784110184473</v>
      </c>
      <c r="AP430" s="102">
        <f t="shared" si="274"/>
        <v>11.290788503923327</v>
      </c>
      <c r="AQ430" s="102">
        <f t="shared" si="274"/>
        <v>11.290753314118712</v>
      </c>
      <c r="AR430" s="102">
        <f t="shared" si="274"/>
        <v>11.291035037867328</v>
      </c>
      <c r="AS430" s="102">
        <f t="shared" si="274"/>
        <v>11.288772234818</v>
      </c>
      <c r="AT430" s="102">
        <f t="shared" si="274"/>
        <v>11.306495839605388</v>
      </c>
      <c r="AU430" s="102">
        <f t="shared" si="253"/>
        <v>10.880177663560046</v>
      </c>
    </row>
    <row r="431" spans="1:47" ht="12.95" customHeight="1">
      <c r="A431" s="75" t="s">
        <v>168</v>
      </c>
      <c r="B431" s="43" t="s">
        <v>127</v>
      </c>
      <c r="C431" s="42">
        <v>54729.837500000001</v>
      </c>
      <c r="D431" s="42">
        <v>2.9999999999999997E-4</v>
      </c>
      <c r="E431" s="32">
        <f t="shared" si="243"/>
        <v>19919.971796607831</v>
      </c>
      <c r="F431" s="1">
        <f t="shared" si="263"/>
        <v>19920</v>
      </c>
      <c r="G431" s="1">
        <f t="shared" si="264"/>
        <v>-1.9619999999122228E-2</v>
      </c>
      <c r="K431" s="1">
        <f t="shared" si="265"/>
        <v>-1.9619999999122228E-2</v>
      </c>
      <c r="N431" s="2"/>
      <c r="O431" s="2">
        <f t="shared" ca="1" si="262"/>
        <v>-2.1009368864567515E-2</v>
      </c>
      <c r="P431" s="2"/>
      <c r="Q431" s="5">
        <f t="shared" si="254"/>
        <v>39711.337500000001</v>
      </c>
      <c r="R431" s="1">
        <f t="shared" si="276"/>
        <v>0</v>
      </c>
      <c r="S431" s="100">
        <f t="shared" si="266"/>
        <v>1</v>
      </c>
      <c r="T431" s="1">
        <f t="shared" si="267"/>
        <v>0</v>
      </c>
      <c r="U431" s="5"/>
      <c r="Y431" s="1">
        <f t="shared" si="268"/>
        <v>4.6309757348069261E-4</v>
      </c>
      <c r="Z431" s="7">
        <f t="shared" si="244"/>
        <v>19920</v>
      </c>
      <c r="AA431" s="102">
        <f t="shared" si="245"/>
        <v>-2.1636034874398084E-2</v>
      </c>
      <c r="AB431" s="102">
        <f t="shared" si="269"/>
        <v>4.6309757348069261E-4</v>
      </c>
      <c r="AC431" s="102">
        <f t="shared" si="270"/>
        <v>-1.9619999999122228E-2</v>
      </c>
      <c r="AD431" s="102">
        <f t="shared" si="271"/>
        <v>2.0160348752758551E-3</v>
      </c>
      <c r="AE431" s="102">
        <f t="shared" si="272"/>
        <v>4.0643966183285325E-6</v>
      </c>
      <c r="AF431" s="7">
        <f t="shared" si="273"/>
        <v>-1.9619999999122228E-2</v>
      </c>
      <c r="AG431" s="103"/>
      <c r="AH431" s="7">
        <f t="shared" si="246"/>
        <v>-2.0083097572602921E-2</v>
      </c>
      <c r="AI431" s="7">
        <f t="shared" si="247"/>
        <v>0.72414351224936735</v>
      </c>
      <c r="AJ431" s="7">
        <f t="shared" si="248"/>
        <v>-0.56622332677737652</v>
      </c>
      <c r="AK431" s="7">
        <f t="shared" si="249"/>
        <v>0.32877385705433909</v>
      </c>
      <c r="AL431" s="7">
        <f t="shared" si="250"/>
        <v>-0.87269592381588568</v>
      </c>
      <c r="AM431" s="7">
        <f t="shared" si="251"/>
        <v>-0.46632670994655534</v>
      </c>
      <c r="AN431" s="102">
        <f t="shared" si="274"/>
        <v>11.294984683964579</v>
      </c>
      <c r="AO431" s="102">
        <f t="shared" si="274"/>
        <v>11.294984066750992</v>
      </c>
      <c r="AP431" s="102">
        <f t="shared" si="274"/>
        <v>11.294988942512703</v>
      </c>
      <c r="AQ431" s="102">
        <f t="shared" si="274"/>
        <v>11.294950423678552</v>
      </c>
      <c r="AR431" s="102">
        <f t="shared" si="274"/>
        <v>11.295254594085762</v>
      </c>
      <c r="AS431" s="102">
        <f t="shared" si="274"/>
        <v>11.292844441786649</v>
      </c>
      <c r="AT431" s="102">
        <f t="shared" si="274"/>
        <v>11.311452779376591</v>
      </c>
      <c r="AU431" s="102">
        <f t="shared" si="253"/>
        <v>10.884905730813061</v>
      </c>
    </row>
    <row r="432" spans="1:47" ht="12.95" customHeight="1">
      <c r="A432" s="77" t="s">
        <v>184</v>
      </c>
      <c r="B432" s="77"/>
      <c r="C432" s="82">
        <v>54758.359199999999</v>
      </c>
      <c r="D432" s="82" t="s">
        <v>185</v>
      </c>
      <c r="E432" s="32">
        <f t="shared" si="243"/>
        <v>19960.971220177642</v>
      </c>
      <c r="F432" s="1">
        <f t="shared" si="263"/>
        <v>19961</v>
      </c>
      <c r="G432" s="1">
        <f t="shared" si="264"/>
        <v>-2.002100000390783E-2</v>
      </c>
      <c r="K432" s="1">
        <f t="shared" si="265"/>
        <v>-2.002100000390783E-2</v>
      </c>
      <c r="N432" s="2"/>
      <c r="O432" s="2">
        <f t="shared" ca="1" si="262"/>
        <v>-2.0875149256587233E-2</v>
      </c>
      <c r="P432" s="2"/>
      <c r="Q432" s="5">
        <f t="shared" si="254"/>
        <v>39739.859199999999</v>
      </c>
      <c r="R432" s="1">
        <f t="shared" si="276"/>
        <v>0</v>
      </c>
      <c r="S432" s="100">
        <f t="shared" si="266"/>
        <v>1</v>
      </c>
      <c r="T432" s="1">
        <f t="shared" si="267"/>
        <v>0</v>
      </c>
      <c r="U432" s="5"/>
      <c r="Y432" s="1">
        <f t="shared" si="268"/>
        <v>1.6445866244281515E-6</v>
      </c>
      <c r="Z432" s="7">
        <f t="shared" si="244"/>
        <v>19961</v>
      </c>
      <c r="AA432" s="102">
        <f t="shared" si="245"/>
        <v>-2.1498252170864644E-2</v>
      </c>
      <c r="AB432" s="102">
        <f t="shared" si="269"/>
        <v>1.6445866244281515E-6</v>
      </c>
      <c r="AC432" s="102">
        <f t="shared" si="270"/>
        <v>-2.002100000390783E-2</v>
      </c>
      <c r="AD432" s="102">
        <f t="shared" si="271"/>
        <v>1.4772521669568148E-3</v>
      </c>
      <c r="AE432" s="102">
        <f t="shared" si="272"/>
        <v>2.1822739647786048E-6</v>
      </c>
      <c r="AF432" s="7">
        <f t="shared" si="273"/>
        <v>-2.002100000390783E-2</v>
      </c>
      <c r="AG432" s="103"/>
      <c r="AH432" s="7">
        <f t="shared" si="246"/>
        <v>-2.0022644590532258E-2</v>
      </c>
      <c r="AI432" s="7">
        <f t="shared" si="247"/>
        <v>0.72298413413822016</v>
      </c>
      <c r="AJ432" s="7">
        <f t="shared" si="248"/>
        <v>-0.56330886624804211</v>
      </c>
      <c r="AK432" s="7">
        <f t="shared" si="249"/>
        <v>0.3277975914758226</v>
      </c>
      <c r="AL432" s="7">
        <f t="shared" si="250"/>
        <v>-0.86916431454857246</v>
      </c>
      <c r="AM432" s="7">
        <f t="shared" si="251"/>
        <v>-0.46417867892316222</v>
      </c>
      <c r="AN432" s="102">
        <f t="shared" si="274"/>
        <v>11.299393183843298</v>
      </c>
      <c r="AO432" s="102">
        <f t="shared" si="274"/>
        <v>11.299392487844678</v>
      </c>
      <c r="AP432" s="102">
        <f t="shared" si="274"/>
        <v>11.299397908613736</v>
      </c>
      <c r="AQ432" s="102">
        <f t="shared" si="274"/>
        <v>11.299355686602038</v>
      </c>
      <c r="AR432" s="102">
        <f t="shared" si="274"/>
        <v>11.299684400869381</v>
      </c>
      <c r="AS432" s="102">
        <f t="shared" si="274"/>
        <v>11.297116064979662</v>
      </c>
      <c r="AT432" s="102">
        <f t="shared" si="274"/>
        <v>11.31665363979544</v>
      </c>
      <c r="AU432" s="102">
        <f t="shared" si="253"/>
        <v>10.889876263053413</v>
      </c>
    </row>
    <row r="433" spans="1:47" ht="12.95" customHeight="1">
      <c r="A433" s="77" t="s">
        <v>184</v>
      </c>
      <c r="B433" s="77"/>
      <c r="C433" s="82">
        <v>54765.3148</v>
      </c>
      <c r="D433" s="82" t="s">
        <v>185</v>
      </c>
      <c r="E433" s="32">
        <f t="shared" si="243"/>
        <v>19970.969768321065</v>
      </c>
      <c r="F433" s="1">
        <f t="shared" si="263"/>
        <v>19971</v>
      </c>
      <c r="G433" s="1">
        <f t="shared" si="264"/>
        <v>-2.1031000003858935E-2</v>
      </c>
      <c r="K433" s="1">
        <f t="shared" si="265"/>
        <v>-2.1031000003858935E-2</v>
      </c>
      <c r="N433" s="2"/>
      <c r="O433" s="2">
        <f t="shared" ca="1" si="262"/>
        <v>-2.0842412766835933E-2</v>
      </c>
      <c r="P433" s="2"/>
      <c r="Q433" s="5">
        <f t="shared" si="254"/>
        <v>39746.8148</v>
      </c>
      <c r="R433" s="1">
        <f t="shared" si="276"/>
        <v>0</v>
      </c>
      <c r="S433" s="100">
        <f t="shared" si="266"/>
        <v>1</v>
      </c>
      <c r="T433" s="1">
        <f t="shared" si="267"/>
        <v>0</v>
      </c>
      <c r="U433" s="5"/>
      <c r="Y433" s="1">
        <f t="shared" si="268"/>
        <v>-1.0231443789508812E-3</v>
      </c>
      <c r="Z433" s="7">
        <f t="shared" si="244"/>
        <v>19971</v>
      </c>
      <c r="AA433" s="102">
        <f t="shared" si="245"/>
        <v>-2.146458645061505E-2</v>
      </c>
      <c r="AB433" s="102">
        <f t="shared" si="269"/>
        <v>-1.0231443789508812E-3</v>
      </c>
      <c r="AC433" s="102">
        <f t="shared" si="270"/>
        <v>-2.1031000003858935E-2</v>
      </c>
      <c r="AD433" s="102">
        <f t="shared" si="271"/>
        <v>4.3358644675611444E-4</v>
      </c>
      <c r="AE433" s="102">
        <f t="shared" si="272"/>
        <v>1.8799720681059287E-7</v>
      </c>
      <c r="AF433" s="7">
        <f t="shared" si="273"/>
        <v>-2.1031000003858935E-2</v>
      </c>
      <c r="AG433" s="103"/>
      <c r="AH433" s="7">
        <f t="shared" si="246"/>
        <v>-2.0007855624908054E-2</v>
      </c>
      <c r="AI433" s="7">
        <f t="shared" si="247"/>
        <v>0.72270244377922666</v>
      </c>
      <c r="AJ433" s="7">
        <f t="shared" si="248"/>
        <v>-0.56259837155637515</v>
      </c>
      <c r="AK433" s="7">
        <f t="shared" si="249"/>
        <v>0.3275593323819197</v>
      </c>
      <c r="AL433" s="7">
        <f t="shared" si="250"/>
        <v>-0.86830465981268357</v>
      </c>
      <c r="AM433" s="7">
        <f t="shared" si="251"/>
        <v>-0.46365634433937836</v>
      </c>
      <c r="AN433" s="102">
        <f t="shared" si="274"/>
        <v>11.300467357969888</v>
      </c>
      <c r="AO433" s="102">
        <f t="shared" si="274"/>
        <v>11.300466641667843</v>
      </c>
      <c r="AP433" s="102">
        <f t="shared" si="274"/>
        <v>11.300472201523435</v>
      </c>
      <c r="AQ433" s="102">
        <f t="shared" si="274"/>
        <v>11.300429043974116</v>
      </c>
      <c r="AR433" s="102">
        <f t="shared" si="274"/>
        <v>11.300763892825438</v>
      </c>
      <c r="AS433" s="102">
        <f t="shared" si="274"/>
        <v>11.298156470017616</v>
      </c>
      <c r="AT433" s="102">
        <f t="shared" si="274"/>
        <v>11.317920543068821</v>
      </c>
      <c r="AU433" s="102">
        <f t="shared" si="253"/>
        <v>10.891088587990083</v>
      </c>
    </row>
    <row r="434" spans="1:47" ht="12.95" customHeight="1">
      <c r="A434" s="75" t="s">
        <v>167</v>
      </c>
      <c r="B434" s="43" t="s">
        <v>127</v>
      </c>
      <c r="C434" s="42">
        <v>54788.273099999999</v>
      </c>
      <c r="D434" s="42">
        <v>1E-4</v>
      </c>
      <c r="E434" s="32">
        <f t="shared" si="243"/>
        <v>20003.971905856441</v>
      </c>
      <c r="F434" s="1">
        <f t="shared" si="263"/>
        <v>20004</v>
      </c>
      <c r="G434" s="1">
        <f t="shared" si="264"/>
        <v>-1.9544000002497341E-2</v>
      </c>
      <c r="K434" s="1">
        <f t="shared" si="265"/>
        <v>-1.9544000002497341E-2</v>
      </c>
      <c r="N434" s="2"/>
      <c r="O434" s="2">
        <f t="shared" ca="1" si="262"/>
        <v>-2.0734382350656694E-2</v>
      </c>
      <c r="P434" s="2"/>
      <c r="Q434" s="5">
        <f t="shared" si="254"/>
        <v>39769.773099999999</v>
      </c>
      <c r="R434" s="1">
        <f t="shared" si="276"/>
        <v>0</v>
      </c>
      <c r="S434" s="100">
        <f t="shared" si="266"/>
        <v>1</v>
      </c>
      <c r="T434" s="1">
        <f t="shared" si="267"/>
        <v>0</v>
      </c>
      <c r="U434" s="5"/>
      <c r="Y434" s="1">
        <f t="shared" si="268"/>
        <v>4.1492938060994078E-4</v>
      </c>
      <c r="Z434" s="7">
        <f t="shared" si="244"/>
        <v>20004</v>
      </c>
      <c r="AA434" s="102">
        <f t="shared" si="245"/>
        <v>-2.1353322826738255E-2</v>
      </c>
      <c r="AB434" s="102">
        <f t="shared" si="269"/>
        <v>4.1492938060994078E-4</v>
      </c>
      <c r="AC434" s="102">
        <f t="shared" si="270"/>
        <v>-1.9544000002497341E-2</v>
      </c>
      <c r="AD434" s="102">
        <f t="shared" si="271"/>
        <v>1.8093228242409137E-3</v>
      </c>
      <c r="AE434" s="102">
        <f t="shared" si="272"/>
        <v>3.2736490823191165E-6</v>
      </c>
      <c r="AF434" s="7">
        <f t="shared" si="273"/>
        <v>-1.9544000002497341E-2</v>
      </c>
      <c r="AG434" s="103"/>
      <c r="AH434" s="7">
        <f t="shared" si="246"/>
        <v>-1.9958929383107282E-2</v>
      </c>
      <c r="AI434" s="7">
        <f t="shared" si="247"/>
        <v>0.72177587020401968</v>
      </c>
      <c r="AJ434" s="7">
        <f t="shared" si="248"/>
        <v>-0.5602547199525626</v>
      </c>
      <c r="AK434" s="7">
        <f t="shared" si="249"/>
        <v>0.32677268018573924</v>
      </c>
      <c r="AL434" s="7">
        <f t="shared" si="250"/>
        <v>-0.86547254113873495</v>
      </c>
      <c r="AM434" s="7">
        <f t="shared" si="251"/>
        <v>-0.46193699224011475</v>
      </c>
      <c r="AN434" s="102">
        <f t="shared" si="274"/>
        <v>11.304009168731429</v>
      </c>
      <c r="AO434" s="102">
        <f t="shared" si="274"/>
        <v>11.304008382269997</v>
      </c>
      <c r="AP434" s="102">
        <f t="shared" si="274"/>
        <v>11.304014418792915</v>
      </c>
      <c r="AQ434" s="102">
        <f t="shared" si="274"/>
        <v>11.303968082237578</v>
      </c>
      <c r="AR434" s="102">
        <f t="shared" si="274"/>
        <v>11.304323590715848</v>
      </c>
      <c r="AS434" s="102">
        <f t="shared" si="274"/>
        <v>11.301585785312771</v>
      </c>
      <c r="AT434" s="102">
        <f t="shared" si="274"/>
        <v>11.322096872546298</v>
      </c>
      <c r="AU434" s="102">
        <f t="shared" si="253"/>
        <v>10.895089260281097</v>
      </c>
    </row>
    <row r="435" spans="1:47" ht="12.95" customHeight="1">
      <c r="A435" s="75" t="s">
        <v>166</v>
      </c>
      <c r="B435" s="43"/>
      <c r="C435" s="42">
        <v>55086.711799999997</v>
      </c>
      <c r="D435" s="42">
        <v>2.0000000000000001E-4</v>
      </c>
      <c r="E435" s="32">
        <f t="shared" si="243"/>
        <v>20432.972094166551</v>
      </c>
      <c r="F435" s="1">
        <f t="shared" si="263"/>
        <v>20433</v>
      </c>
      <c r="G435" s="1">
        <f t="shared" si="264"/>
        <v>-1.9413000001804903E-2</v>
      </c>
      <c r="K435" s="1">
        <f t="shared" si="265"/>
        <v>-1.9413000001804903E-2</v>
      </c>
      <c r="N435" s="2"/>
      <c r="O435" s="2">
        <f t="shared" ca="1" si="262"/>
        <v>-1.9329986940326407E-2</v>
      </c>
      <c r="P435" s="2"/>
      <c r="Q435" s="5">
        <f t="shared" si="254"/>
        <v>40068.211799999997</v>
      </c>
      <c r="R435" s="1">
        <f t="shared" si="276"/>
        <v>0</v>
      </c>
      <c r="S435" s="100">
        <f t="shared" si="266"/>
        <v>1</v>
      </c>
      <c r="T435" s="1">
        <f t="shared" si="267"/>
        <v>0</v>
      </c>
      <c r="U435" s="5"/>
      <c r="Y435" s="1">
        <f t="shared" si="268"/>
        <v>-1.0670460249093128E-4</v>
      </c>
      <c r="Z435" s="7">
        <f t="shared" si="244"/>
        <v>20433</v>
      </c>
      <c r="AA435" s="102">
        <f t="shared" si="245"/>
        <v>-1.9884144377717891E-2</v>
      </c>
      <c r="AB435" s="102">
        <f t="shared" si="269"/>
        <v>-1.0670460249093128E-4</v>
      </c>
      <c r="AC435" s="102">
        <f t="shared" si="270"/>
        <v>-1.9413000001804903E-2</v>
      </c>
      <c r="AD435" s="102">
        <f t="shared" si="271"/>
        <v>4.7114437591298797E-4</v>
      </c>
      <c r="AE435" s="102">
        <f t="shared" si="272"/>
        <v>2.2197702295443893E-7</v>
      </c>
      <c r="AF435" s="7">
        <f t="shared" si="273"/>
        <v>-1.9413000001804903E-2</v>
      </c>
      <c r="AG435" s="103"/>
      <c r="AH435" s="7">
        <f t="shared" si="246"/>
        <v>-1.9306295399313972E-2</v>
      </c>
      <c r="AI435" s="7">
        <f t="shared" si="247"/>
        <v>0.71013963205705322</v>
      </c>
      <c r="AJ435" s="7">
        <f t="shared" si="248"/>
        <v>-0.52993064815718705</v>
      </c>
      <c r="AK435" s="7">
        <f t="shared" si="249"/>
        <v>0.3164964739337256</v>
      </c>
      <c r="AL435" s="7">
        <f t="shared" si="250"/>
        <v>-0.82929804367194371</v>
      </c>
      <c r="AM435" s="7">
        <f t="shared" si="251"/>
        <v>-0.44016967757260655</v>
      </c>
      <c r="AN435" s="102">
        <f t="shared" si="274"/>
        <v>11.349648390388651</v>
      </c>
      <c r="AO435" s="102">
        <f t="shared" si="274"/>
        <v>11.349646135015014</v>
      </c>
      <c r="AP435" s="102">
        <f t="shared" si="274"/>
        <v>11.349661291513366</v>
      </c>
      <c r="AQ435" s="102">
        <f t="shared" si="274"/>
        <v>11.349559425292936</v>
      </c>
      <c r="AR435" s="102">
        <f t="shared" si="274"/>
        <v>11.350243525315564</v>
      </c>
      <c r="AS435" s="102">
        <f t="shared" si="274"/>
        <v>11.345624759218351</v>
      </c>
      <c r="AT435" s="102">
        <f t="shared" si="274"/>
        <v>11.375766350557157</v>
      </c>
      <c r="AU435" s="102">
        <f t="shared" si="253"/>
        <v>10.947098000064276</v>
      </c>
    </row>
    <row r="436" spans="1:47" ht="12.95" customHeight="1">
      <c r="A436" s="75" t="s">
        <v>166</v>
      </c>
      <c r="B436" s="43"/>
      <c r="C436" s="42">
        <v>55093.668799999999</v>
      </c>
      <c r="D436" s="42">
        <v>1E-4</v>
      </c>
      <c r="E436" s="32">
        <f t="shared" si="243"/>
        <v>20442.97265478444</v>
      </c>
      <c r="F436" s="1">
        <f t="shared" si="263"/>
        <v>20443</v>
      </c>
      <c r="G436" s="1">
        <f t="shared" si="264"/>
        <v>-1.9023000000743195E-2</v>
      </c>
      <c r="K436" s="1">
        <f t="shared" si="265"/>
        <v>-1.9023000000743195E-2</v>
      </c>
      <c r="N436" s="2"/>
      <c r="O436" s="2">
        <f t="shared" ca="1" si="262"/>
        <v>-1.9297250450575121E-2</v>
      </c>
      <c r="P436" s="2"/>
      <c r="Q436" s="5">
        <f t="shared" si="254"/>
        <v>40075.168799999999</v>
      </c>
      <c r="R436" s="1">
        <f t="shared" si="276"/>
        <v>0</v>
      </c>
      <c r="S436" s="100">
        <f t="shared" si="266"/>
        <v>1</v>
      </c>
      <c r="T436" s="1">
        <f t="shared" si="267"/>
        <v>0</v>
      </c>
      <c r="U436" s="5"/>
      <c r="Y436" s="1">
        <f t="shared" si="268"/>
        <v>2.6772664304322916E-4</v>
      </c>
      <c r="Z436" s="7">
        <f t="shared" si="244"/>
        <v>20443</v>
      </c>
      <c r="AA436" s="102">
        <f t="shared" si="245"/>
        <v>-1.9849405543599152E-2</v>
      </c>
      <c r="AB436" s="102">
        <f t="shared" si="269"/>
        <v>2.6772664304322916E-4</v>
      </c>
      <c r="AC436" s="102">
        <f t="shared" si="270"/>
        <v>-1.9023000000743195E-2</v>
      </c>
      <c r="AD436" s="102">
        <f t="shared" si="271"/>
        <v>8.2640554285595691E-4</v>
      </c>
      <c r="AE436" s="102">
        <f t="shared" si="272"/>
        <v>6.829461212630488E-7</v>
      </c>
      <c r="AF436" s="7">
        <f t="shared" si="273"/>
        <v>-1.9023000000743195E-2</v>
      </c>
      <c r="AG436" s="103"/>
      <c r="AH436" s="7">
        <f t="shared" si="246"/>
        <v>-1.9290726643786425E-2</v>
      </c>
      <c r="AI436" s="7">
        <f t="shared" si="247"/>
        <v>0.70987722920389928</v>
      </c>
      <c r="AJ436" s="7">
        <f t="shared" si="248"/>
        <v>-0.52922709968717874</v>
      </c>
      <c r="AK436" s="7">
        <f t="shared" si="249"/>
        <v>0.31625595454014005</v>
      </c>
      <c r="AL436" s="7">
        <f t="shared" si="250"/>
        <v>-0.82846864238858731</v>
      </c>
      <c r="AM436" s="7">
        <f t="shared" si="251"/>
        <v>-0.43967471927385438</v>
      </c>
      <c r="AN436" s="102">
        <f t="shared" si="274"/>
        <v>11.350703496108604</v>
      </c>
      <c r="AO436" s="102">
        <f t="shared" si="274"/>
        <v>11.350701191346676</v>
      </c>
      <c r="AP436" s="102">
        <f t="shared" si="274"/>
        <v>11.350716635665187</v>
      </c>
      <c r="AQ436" s="102">
        <f t="shared" si="274"/>
        <v>11.350613130268586</v>
      </c>
      <c r="AR436" s="102">
        <f t="shared" si="274"/>
        <v>11.351306256153084</v>
      </c>
      <c r="AS436" s="102">
        <f t="shared" si="274"/>
        <v>11.346639732497584</v>
      </c>
      <c r="AT436" s="102">
        <f t="shared" si="274"/>
        <v>11.377003572641666</v>
      </c>
      <c r="AU436" s="102">
        <f t="shared" si="253"/>
        <v>10.948310325000946</v>
      </c>
    </row>
    <row r="437" spans="1:47" ht="12.95" customHeight="1">
      <c r="A437" s="87" t="s">
        <v>186</v>
      </c>
      <c r="B437" s="87"/>
      <c r="C437" s="88">
        <v>55154.540699999998</v>
      </c>
      <c r="D437" s="88" t="s">
        <v>185</v>
      </c>
      <c r="E437" s="32">
        <f t="shared" si="243"/>
        <v>20530.474900849691</v>
      </c>
      <c r="F437" s="1">
        <f t="shared" si="263"/>
        <v>20530.5</v>
      </c>
      <c r="G437" s="1">
        <f t="shared" si="264"/>
        <v>-1.7460500006563962E-2</v>
      </c>
      <c r="K437" s="1">
        <f t="shared" si="265"/>
        <v>-1.7460500006563962E-2</v>
      </c>
      <c r="N437" s="2"/>
      <c r="O437" s="2">
        <f t="shared" ca="1" si="262"/>
        <v>-1.9010806165251345E-2</v>
      </c>
      <c r="P437" s="2"/>
      <c r="Q437" s="5">
        <f t="shared" si="254"/>
        <v>40136.040699999998</v>
      </c>
      <c r="R437" s="1">
        <f t="shared" si="276"/>
        <v>0</v>
      </c>
      <c r="S437" s="100">
        <f t="shared" si="266"/>
        <v>1</v>
      </c>
      <c r="T437" s="1">
        <f t="shared" si="267"/>
        <v>0</v>
      </c>
      <c r="U437" s="5"/>
      <c r="Y437" s="1">
        <f t="shared" si="268"/>
        <v>1.6933332020360597E-3</v>
      </c>
      <c r="Z437" s="7">
        <f t="shared" si="244"/>
        <v>20530.5</v>
      </c>
      <c r="AA437" s="102">
        <f t="shared" si="245"/>
        <v>-1.9544508833866582E-2</v>
      </c>
      <c r="AB437" s="102">
        <f t="shared" si="269"/>
        <v>1.6933332020360597E-3</v>
      </c>
      <c r="AC437" s="102">
        <f t="shared" si="270"/>
        <v>-1.7460500006563962E-2</v>
      </c>
      <c r="AD437" s="102">
        <f t="shared" si="271"/>
        <v>2.0840088273026205E-3</v>
      </c>
      <c r="AE437" s="102">
        <f t="shared" si="272"/>
        <v>4.3430927922752434E-6</v>
      </c>
      <c r="AF437" s="7">
        <f t="shared" si="273"/>
        <v>-1.7460500006563962E-2</v>
      </c>
      <c r="AG437" s="103"/>
      <c r="AH437" s="7">
        <f t="shared" si="246"/>
        <v>-1.9153833208600021E-2</v>
      </c>
      <c r="AI437" s="7">
        <f t="shared" si="247"/>
        <v>0.70759790376946174</v>
      </c>
      <c r="AJ437" s="7">
        <f t="shared" si="248"/>
        <v>-0.52307773056500129</v>
      </c>
      <c r="AK437" s="7">
        <f t="shared" si="249"/>
        <v>0.31414974938154727</v>
      </c>
      <c r="AL437" s="7">
        <f t="shared" si="250"/>
        <v>-0.82123737691030585</v>
      </c>
      <c r="AM437" s="7">
        <f t="shared" si="251"/>
        <v>-0.43536696389520368</v>
      </c>
      <c r="AN437" s="102">
        <f t="shared" ref="AN437:AT452" si="277">$AU437+$AB$7*SIN(AO437)</f>
        <v>11.359919120589252</v>
      </c>
      <c r="AO437" s="102">
        <f t="shared" si="277"/>
        <v>11.359916347518256</v>
      </c>
      <c r="AP437" s="102">
        <f t="shared" si="277"/>
        <v>11.359934480145784</v>
      </c>
      <c r="AQ437" s="102">
        <f t="shared" si="277"/>
        <v>11.359815898440811</v>
      </c>
      <c r="AR437" s="102">
        <f t="shared" si="277"/>
        <v>11.360590718994674</v>
      </c>
      <c r="AS437" s="102">
        <f t="shared" si="277"/>
        <v>11.355499183263056</v>
      </c>
      <c r="AT437" s="102">
        <f t="shared" si="277"/>
        <v>11.387802385955567</v>
      </c>
      <c r="AU437" s="102">
        <f t="shared" si="253"/>
        <v>10.958918168196817</v>
      </c>
    </row>
    <row r="438" spans="1:47" ht="12.95" customHeight="1">
      <c r="A438" s="75" t="s">
        <v>166</v>
      </c>
      <c r="B438" s="43"/>
      <c r="C438" s="42">
        <v>55210.540300000001</v>
      </c>
      <c r="D438" s="42">
        <v>1E-4</v>
      </c>
      <c r="E438" s="32">
        <f t="shared" si="243"/>
        <v>20610.9733045262</v>
      </c>
      <c r="F438" s="1">
        <f t="shared" si="263"/>
        <v>20611</v>
      </c>
      <c r="G438" s="1">
        <f t="shared" si="264"/>
        <v>-1.8571000000520144E-2</v>
      </c>
      <c r="K438" s="1">
        <f t="shared" si="265"/>
        <v>-1.8571000000520144E-2</v>
      </c>
      <c r="N438" s="2"/>
      <c r="O438" s="2">
        <f t="shared" ca="1" si="262"/>
        <v>-1.8747277422753478E-2</v>
      </c>
      <c r="P438" s="2"/>
      <c r="Q438" s="5">
        <f t="shared" si="254"/>
        <v>40192.040300000001</v>
      </c>
      <c r="R438" s="1">
        <f t="shared" si="276"/>
        <v>0</v>
      </c>
      <c r="S438" s="100">
        <f t="shared" si="266"/>
        <v>1</v>
      </c>
      <c r="T438" s="1">
        <f t="shared" si="267"/>
        <v>0</v>
      </c>
      <c r="U438" s="5"/>
      <c r="Y438" s="1">
        <f t="shared" si="268"/>
        <v>4.5584705953400501E-4</v>
      </c>
      <c r="Z438" s="7">
        <f t="shared" si="244"/>
        <v>20611</v>
      </c>
      <c r="AA438" s="102">
        <f t="shared" si="245"/>
        <v>-1.9262539448870283E-2</v>
      </c>
      <c r="AB438" s="102">
        <f t="shared" si="269"/>
        <v>4.5584705953400501E-4</v>
      </c>
      <c r="AC438" s="102">
        <f t="shared" si="270"/>
        <v>-1.8571000000520144E-2</v>
      </c>
      <c r="AD438" s="102">
        <f t="shared" si="271"/>
        <v>6.915394483501397E-4</v>
      </c>
      <c r="AE438" s="102">
        <f t="shared" si="272"/>
        <v>4.7822680862441551E-7</v>
      </c>
      <c r="AF438" s="7">
        <f t="shared" si="273"/>
        <v>-1.8571000000520144E-2</v>
      </c>
      <c r="AG438" s="103"/>
      <c r="AH438" s="7">
        <f t="shared" si="246"/>
        <v>-1.9026847060054149E-2</v>
      </c>
      <c r="AI438" s="7">
        <f t="shared" si="247"/>
        <v>0.70552714970576402</v>
      </c>
      <c r="AJ438" s="7">
        <f t="shared" si="248"/>
        <v>-0.51743102179799483</v>
      </c>
      <c r="AK438" s="7">
        <f t="shared" si="249"/>
        <v>0.31220953117432287</v>
      </c>
      <c r="AL438" s="7">
        <f t="shared" si="250"/>
        <v>-0.81462536816785247</v>
      </c>
      <c r="AM438" s="7">
        <f t="shared" si="251"/>
        <v>-0.43143996285550912</v>
      </c>
      <c r="AN438" s="102">
        <f t="shared" si="277"/>
        <v>11.368371491593312</v>
      </c>
      <c r="AO438" s="102">
        <f t="shared" si="277"/>
        <v>11.368368226395747</v>
      </c>
      <c r="AP438" s="102">
        <f t="shared" si="277"/>
        <v>11.368389114715306</v>
      </c>
      <c r="AQ438" s="102">
        <f t="shared" si="277"/>
        <v>11.36825546742592</v>
      </c>
      <c r="AR438" s="102">
        <f t="shared" si="277"/>
        <v>11.369109780060747</v>
      </c>
      <c r="AS438" s="102">
        <f t="shared" si="277"/>
        <v>11.363616187646358</v>
      </c>
      <c r="AT438" s="102">
        <f t="shared" si="277"/>
        <v>11.39769467110461</v>
      </c>
      <c r="AU438" s="102">
        <f t="shared" si="253"/>
        <v>10.968677383937017</v>
      </c>
    </row>
    <row r="439" spans="1:47" ht="12.95" customHeight="1">
      <c r="A439" s="75" t="s">
        <v>165</v>
      </c>
      <c r="B439" s="43" t="s">
        <v>127</v>
      </c>
      <c r="C439" s="42">
        <v>55438.717700000001</v>
      </c>
      <c r="D439" s="42">
        <v>1E-4</v>
      </c>
      <c r="E439" s="32">
        <f t="shared" si="243"/>
        <v>20938.974155515403</v>
      </c>
      <c r="F439" s="1">
        <f t="shared" si="263"/>
        <v>20939</v>
      </c>
      <c r="G439" s="1">
        <f t="shared" si="264"/>
        <v>-1.7978999996557832E-2</v>
      </c>
      <c r="K439" s="1">
        <f t="shared" si="265"/>
        <v>-1.7978999996557832E-2</v>
      </c>
      <c r="N439" s="2"/>
      <c r="O439" s="2">
        <f t="shared" ca="1" si="262"/>
        <v>-1.7673520558911207E-2</v>
      </c>
      <c r="P439" s="2"/>
      <c r="Q439" s="5">
        <f t="shared" si="254"/>
        <v>40420.217700000001</v>
      </c>
      <c r="R439" s="1">
        <f t="shared" si="276"/>
        <v>0</v>
      </c>
      <c r="S439" s="100">
        <f t="shared" si="266"/>
        <v>1</v>
      </c>
      <c r="T439" s="1">
        <f t="shared" si="267"/>
        <v>0</v>
      </c>
      <c r="U439" s="5"/>
      <c r="Y439" s="1">
        <f t="shared" si="268"/>
        <v>5.2044029327993901E-4</v>
      </c>
      <c r="Z439" s="7">
        <f t="shared" si="244"/>
        <v>20939</v>
      </c>
      <c r="AA439" s="102">
        <f t="shared" si="245"/>
        <v>-1.809948485131109E-2</v>
      </c>
      <c r="AB439" s="102">
        <f t="shared" si="269"/>
        <v>5.2044029327993901E-4</v>
      </c>
      <c r="AC439" s="102">
        <f t="shared" si="270"/>
        <v>-1.7978999996557832E-2</v>
      </c>
      <c r="AD439" s="102">
        <f t="shared" si="271"/>
        <v>1.2048485475325832E-4</v>
      </c>
      <c r="AE439" s="102">
        <f t="shared" si="272"/>
        <v>1.4516600224913754E-8</v>
      </c>
      <c r="AF439" s="7">
        <f t="shared" si="273"/>
        <v>-1.7978999996557832E-2</v>
      </c>
      <c r="AG439" s="103"/>
      <c r="AH439" s="7">
        <f t="shared" si="246"/>
        <v>-1.8499440289837771E-2</v>
      </c>
      <c r="AI439" s="7">
        <f t="shared" si="247"/>
        <v>0.69734296406960994</v>
      </c>
      <c r="AJ439" s="7">
        <f t="shared" si="248"/>
        <v>-0.49453247098274739</v>
      </c>
      <c r="AK439" s="7">
        <f t="shared" si="249"/>
        <v>0.30428238450218004</v>
      </c>
      <c r="AL439" s="7">
        <f t="shared" si="250"/>
        <v>-0.78807609900644393</v>
      </c>
      <c r="AM439" s="7">
        <f t="shared" si="251"/>
        <v>-0.41578313218432533</v>
      </c>
      <c r="AN439" s="102">
        <f t="shared" si="277"/>
        <v>11.402559645799656</v>
      </c>
      <c r="AO439" s="102">
        <f t="shared" si="277"/>
        <v>11.402553651336607</v>
      </c>
      <c r="AP439" s="102">
        <f t="shared" si="277"/>
        <v>11.402588935837118</v>
      </c>
      <c r="AQ439" s="102">
        <f t="shared" si="277"/>
        <v>11.402381203292359</v>
      </c>
      <c r="AR439" s="102">
        <f t="shared" si="277"/>
        <v>11.403602762886925</v>
      </c>
      <c r="AS439" s="102">
        <f t="shared" si="277"/>
        <v>11.396369015089498</v>
      </c>
      <c r="AT439" s="102">
        <f t="shared" si="277"/>
        <v>11.437578632386368</v>
      </c>
      <c r="AU439" s="102">
        <f t="shared" si="253"/>
        <v>11.00844164185982</v>
      </c>
    </row>
    <row r="440" spans="1:47" ht="12.95" customHeight="1">
      <c r="A440" s="75" t="s">
        <v>165</v>
      </c>
      <c r="B440" s="43" t="s">
        <v>127</v>
      </c>
      <c r="C440" s="42">
        <v>55454.7183</v>
      </c>
      <c r="D440" s="42">
        <v>1E-4</v>
      </c>
      <c r="E440" s="32">
        <f t="shared" si="243"/>
        <v>20961.974726195662</v>
      </c>
      <c r="F440" s="1">
        <f t="shared" si="263"/>
        <v>20962</v>
      </c>
      <c r="G440" s="1">
        <f t="shared" si="264"/>
        <v>-1.7582000000402331E-2</v>
      </c>
      <c r="K440" s="1">
        <f t="shared" si="265"/>
        <v>-1.7582000000402331E-2</v>
      </c>
      <c r="N440" s="2"/>
      <c r="O440" s="2">
        <f t="shared" ca="1" si="262"/>
        <v>-1.7598226632483241E-2</v>
      </c>
      <c r="P440" s="2"/>
      <c r="Q440" s="5">
        <f t="shared" si="254"/>
        <v>40436.2183</v>
      </c>
      <c r="R440" s="1">
        <f t="shared" si="276"/>
        <v>0</v>
      </c>
      <c r="S440" s="100">
        <f t="shared" si="266"/>
        <v>1</v>
      </c>
      <c r="T440" s="1">
        <f t="shared" si="267"/>
        <v>0</v>
      </c>
      <c r="U440" s="5"/>
      <c r="Y440" s="1">
        <f t="shared" si="268"/>
        <v>8.7987296308413704E-4</v>
      </c>
      <c r="Z440" s="7">
        <f t="shared" si="244"/>
        <v>20962</v>
      </c>
      <c r="AA440" s="102">
        <f t="shared" si="245"/>
        <v>-1.8017093811096889E-2</v>
      </c>
      <c r="AB440" s="102">
        <f t="shared" si="269"/>
        <v>8.7987296308413704E-4</v>
      </c>
      <c r="AC440" s="102">
        <f t="shared" si="270"/>
        <v>-1.7582000000402331E-2</v>
      </c>
      <c r="AD440" s="102">
        <f t="shared" si="271"/>
        <v>4.350938106945576E-4</v>
      </c>
      <c r="AE440" s="102">
        <f t="shared" si="272"/>
        <v>1.8930662410471154E-7</v>
      </c>
      <c r="AF440" s="7">
        <f t="shared" si="273"/>
        <v>-1.7582000000402331E-2</v>
      </c>
      <c r="AG440" s="103"/>
      <c r="AH440" s="7">
        <f t="shared" si="246"/>
        <v>-1.8461872963486468E-2</v>
      </c>
      <c r="AI440" s="7">
        <f t="shared" si="247"/>
        <v>0.69678398749729209</v>
      </c>
      <c r="AJ440" s="7">
        <f t="shared" si="248"/>
        <v>-0.49293350014779103</v>
      </c>
      <c r="AK440" s="7">
        <f t="shared" si="249"/>
        <v>0.30372537048863674</v>
      </c>
      <c r="AL440" s="7">
        <f t="shared" si="250"/>
        <v>-0.78623738425241718</v>
      </c>
      <c r="AM440" s="7">
        <f t="shared" si="251"/>
        <v>-0.41470525205672998</v>
      </c>
      <c r="AN440" s="102">
        <f t="shared" si="277"/>
        <v>11.404942167553683</v>
      </c>
      <c r="AO440" s="102">
        <f t="shared" si="277"/>
        <v>11.404935931561802</v>
      </c>
      <c r="AP440" s="102">
        <f t="shared" si="277"/>
        <v>11.404972436055377</v>
      </c>
      <c r="AQ440" s="102">
        <f t="shared" si="277"/>
        <v>11.40475870096788</v>
      </c>
      <c r="AR440" s="102">
        <f t="shared" si="277"/>
        <v>11.406008634763644</v>
      </c>
      <c r="AS440" s="102">
        <f t="shared" si="277"/>
        <v>11.398647123214023</v>
      </c>
      <c r="AT440" s="102">
        <f t="shared" si="277"/>
        <v>11.440349913810126</v>
      </c>
      <c r="AU440" s="102">
        <f t="shared" si="253"/>
        <v>11.011229989214163</v>
      </c>
    </row>
    <row r="441" spans="1:47" ht="12.95" customHeight="1">
      <c r="A441" s="75" t="s">
        <v>151</v>
      </c>
      <c r="B441" s="43" t="s">
        <v>127</v>
      </c>
      <c r="C441" s="42">
        <v>55518.719100000002</v>
      </c>
      <c r="D441" s="42">
        <v>2.9999999999999997E-4</v>
      </c>
      <c r="E441" s="32">
        <f t="shared" si="243"/>
        <v>21053.974708945883</v>
      </c>
      <c r="F441" s="1">
        <f t="shared" si="263"/>
        <v>21054</v>
      </c>
      <c r="G441" s="1">
        <f t="shared" si="264"/>
        <v>-1.7593999997188803E-2</v>
      </c>
      <c r="K441" s="1">
        <f t="shared" si="265"/>
        <v>-1.7593999997188803E-2</v>
      </c>
      <c r="N441" s="2"/>
      <c r="O441" s="2">
        <f t="shared" ca="1" si="262"/>
        <v>-1.729705092677139E-2</v>
      </c>
      <c r="P441" s="2"/>
      <c r="Q441" s="5">
        <f t="shared" si="254"/>
        <v>40500.219100000002</v>
      </c>
      <c r="R441" s="1">
        <f>+(P441-G441)^2</f>
        <v>3.0954883590107957E-4</v>
      </c>
      <c r="S441" s="100">
        <f t="shared" si="266"/>
        <v>1</v>
      </c>
      <c r="T441" s="1">
        <f t="shared" si="267"/>
        <v>3.0954883590107957E-4</v>
      </c>
      <c r="U441" s="5"/>
      <c r="Y441" s="1">
        <f t="shared" si="268"/>
        <v>7.1686104552171059E-4</v>
      </c>
      <c r="Z441" s="7">
        <f t="shared" si="244"/>
        <v>21054</v>
      </c>
      <c r="AA441" s="102">
        <f t="shared" si="245"/>
        <v>-1.7686458288305965E-2</v>
      </c>
      <c r="AB441" s="102">
        <f t="shared" si="269"/>
        <v>7.1686104552171059E-4</v>
      </c>
      <c r="AC441" s="102">
        <f t="shared" si="270"/>
        <v>-1.7593999997188803E-2</v>
      </c>
      <c r="AD441" s="102">
        <f t="shared" si="271"/>
        <v>9.2458291117161751E-5</v>
      </c>
      <c r="AE441" s="102">
        <f t="shared" si="272"/>
        <v>8.5485355963058314E-9</v>
      </c>
      <c r="AF441" s="7">
        <f t="shared" si="273"/>
        <v>-1.7593999997188803E-2</v>
      </c>
      <c r="AG441" s="103"/>
      <c r="AH441" s="7">
        <f t="shared" si="246"/>
        <v>-1.8310861042710513E-2</v>
      </c>
      <c r="AI441" s="7">
        <f t="shared" si="247"/>
        <v>0.69456718252815353</v>
      </c>
      <c r="AJ441" s="7">
        <f t="shared" si="248"/>
        <v>-0.48654659634667224</v>
      </c>
      <c r="AK441" s="7">
        <f t="shared" si="249"/>
        <v>0.30149601146236027</v>
      </c>
      <c r="AL441" s="7">
        <f t="shared" si="250"/>
        <v>-0.77891181671069243</v>
      </c>
      <c r="AM441" s="7">
        <f t="shared" si="251"/>
        <v>-0.41041903259414519</v>
      </c>
      <c r="AN441" s="102">
        <f t="shared" si="277"/>
        <v>11.414453262058505</v>
      </c>
      <c r="AO441" s="102">
        <f t="shared" si="277"/>
        <v>11.414445984965161</v>
      </c>
      <c r="AP441" s="102">
        <f t="shared" si="277"/>
        <v>11.414487671860574</v>
      </c>
      <c r="AQ441" s="102">
        <f t="shared" si="277"/>
        <v>11.414248815212368</v>
      </c>
      <c r="AR441" s="102">
        <f t="shared" si="277"/>
        <v>11.415615679152539</v>
      </c>
      <c r="AS441" s="102">
        <f t="shared" si="277"/>
        <v>11.407736144687059</v>
      </c>
      <c r="AT441" s="102">
        <f t="shared" si="277"/>
        <v>11.451401677679373</v>
      </c>
      <c r="AU441" s="102">
        <f t="shared" si="253"/>
        <v>11.022383378631535</v>
      </c>
    </row>
    <row r="442" spans="1:47" ht="12.95" customHeight="1">
      <c r="A442" s="42" t="s">
        <v>164</v>
      </c>
      <c r="B442" s="43" t="s">
        <v>140</v>
      </c>
      <c r="C442" s="42">
        <v>55578.545700000002</v>
      </c>
      <c r="D442" s="42">
        <v>1E-4</v>
      </c>
      <c r="E442" s="32">
        <f t="shared" si="243"/>
        <v>21139.974355325368</v>
      </c>
      <c r="F442" s="1">
        <f t="shared" si="263"/>
        <v>21140</v>
      </c>
      <c r="G442" s="1">
        <f t="shared" si="264"/>
        <v>-1.7840000000433065E-2</v>
      </c>
      <c r="K442" s="1">
        <f t="shared" si="265"/>
        <v>-1.7840000000433065E-2</v>
      </c>
      <c r="N442" s="2"/>
      <c r="O442" s="2">
        <f t="shared" ca="1" si="262"/>
        <v>-1.7015517114910311E-2</v>
      </c>
      <c r="P442" s="2"/>
      <c r="Q442" s="5">
        <f t="shared" si="254"/>
        <v>40560.045700000002</v>
      </c>
      <c r="R442" s="1">
        <f>+(P442-I442)^2</f>
        <v>0</v>
      </c>
      <c r="S442" s="100">
        <f t="shared" si="266"/>
        <v>1</v>
      </c>
      <c r="T442" s="1">
        <f t="shared" si="267"/>
        <v>0</v>
      </c>
      <c r="U442" s="5"/>
      <c r="Y442" s="1">
        <f t="shared" si="268"/>
        <v>3.2863828972569398E-4</v>
      </c>
      <c r="Z442" s="7">
        <f t="shared" si="244"/>
        <v>21140</v>
      </c>
      <c r="AA442" s="102">
        <f t="shared" si="245"/>
        <v>-1.7375850859353448E-2</v>
      </c>
      <c r="AB442" s="102">
        <f t="shared" si="269"/>
        <v>3.2863828972569398E-4</v>
      </c>
      <c r="AC442" s="102">
        <f t="shared" si="270"/>
        <v>-1.7840000000433065E-2</v>
      </c>
      <c r="AD442" s="102">
        <f t="shared" si="271"/>
        <v>-4.6414914107961724E-4</v>
      </c>
      <c r="AE442" s="102">
        <f t="shared" si="272"/>
        <v>2.1543442516494643E-7</v>
      </c>
      <c r="AF442" s="7">
        <f t="shared" si="273"/>
        <v>-1.7840000000433065E-2</v>
      </c>
      <c r="AG442" s="103"/>
      <c r="AH442" s="7">
        <f t="shared" si="246"/>
        <v>-1.8168638290158759E-2</v>
      </c>
      <c r="AI442" s="7">
        <f t="shared" si="247"/>
        <v>0.69252230504140488</v>
      </c>
      <c r="AJ442" s="7">
        <f t="shared" si="248"/>
        <v>-0.48058932248527597</v>
      </c>
      <c r="AK442" s="7">
        <f t="shared" si="249"/>
        <v>0.2994102837570064</v>
      </c>
      <c r="AL442" s="7">
        <f t="shared" si="250"/>
        <v>-0.77210586506859047</v>
      </c>
      <c r="AM442" s="7">
        <f t="shared" si="251"/>
        <v>-0.40644837692813163</v>
      </c>
      <c r="AN442" s="102">
        <f t="shared" si="277"/>
        <v>11.423316862992705</v>
      </c>
      <c r="AO442" s="102">
        <f t="shared" si="277"/>
        <v>11.423308497819566</v>
      </c>
      <c r="AP442" s="102">
        <f t="shared" si="277"/>
        <v>11.423355484115861</v>
      </c>
      <c r="AQ442" s="102">
        <f t="shared" si="277"/>
        <v>11.423091504215456</v>
      </c>
      <c r="AR442" s="102">
        <f t="shared" si="277"/>
        <v>11.424572627225567</v>
      </c>
      <c r="AS442" s="102">
        <f t="shared" si="277"/>
        <v>11.416199145020473</v>
      </c>
      <c r="AT442" s="102">
        <f t="shared" si="277"/>
        <v>11.46168441282515</v>
      </c>
      <c r="AU442" s="102">
        <f t="shared" si="253"/>
        <v>11.032809373086904</v>
      </c>
    </row>
    <row r="443" spans="1:47" ht="12.95" customHeight="1">
      <c r="A443" s="87" t="s">
        <v>187</v>
      </c>
      <c r="B443" s="87"/>
      <c r="C443" s="88">
        <v>55807.42</v>
      </c>
      <c r="D443" s="88" t="s">
        <v>185</v>
      </c>
      <c r="E443" s="32">
        <f t="shared" si="243"/>
        <v>21468.976987354468</v>
      </c>
      <c r="F443" s="1">
        <f t="shared" si="263"/>
        <v>21469</v>
      </c>
      <c r="G443" s="1">
        <f t="shared" si="264"/>
        <v>-1.6008999999030493E-2</v>
      </c>
      <c r="K443" s="1">
        <f t="shared" si="265"/>
        <v>-1.6008999999030493E-2</v>
      </c>
      <c r="N443" s="2"/>
      <c r="O443" s="2">
        <f t="shared" ca="1" si="262"/>
        <v>-1.5938486602092919E-2</v>
      </c>
      <c r="P443" s="2"/>
      <c r="Q443" s="5">
        <f t="shared" si="254"/>
        <v>40788.92</v>
      </c>
      <c r="R443" s="1">
        <f>+(P443-I443)^2</f>
        <v>0</v>
      </c>
      <c r="S443" s="100">
        <f t="shared" si="266"/>
        <v>1</v>
      </c>
      <c r="T443" s="1">
        <f t="shared" si="267"/>
        <v>0</v>
      </c>
      <c r="U443" s="5"/>
      <c r="Y443" s="1">
        <f t="shared" si="268"/>
        <v>1.6064351062788224E-3</v>
      </c>
      <c r="Z443" s="7">
        <f t="shared" si="244"/>
        <v>21469</v>
      </c>
      <c r="AA443" s="102">
        <f t="shared" si="245"/>
        <v>-1.6174235911695905E-2</v>
      </c>
      <c r="AB443" s="102">
        <f t="shared" si="269"/>
        <v>1.6064351062788224E-3</v>
      </c>
      <c r="AC443" s="102">
        <f t="shared" si="270"/>
        <v>-1.6008999999030493E-2</v>
      </c>
      <c r="AD443" s="102">
        <f t="shared" si="271"/>
        <v>1.6523591266541168E-4</v>
      </c>
      <c r="AE443" s="102">
        <f t="shared" si="272"/>
        <v>2.7302906834371558E-8</v>
      </c>
      <c r="AF443" s="7">
        <f t="shared" si="273"/>
        <v>-1.6008999999030493E-2</v>
      </c>
      <c r="AG443" s="103"/>
      <c r="AH443" s="7">
        <f t="shared" si="246"/>
        <v>-1.7615435105309316E-2</v>
      </c>
      <c r="AI443" s="7">
        <f t="shared" si="247"/>
        <v>0.6849372090978636</v>
      </c>
      <c r="AJ443" s="7">
        <f t="shared" si="248"/>
        <v>-0.45791805803583435</v>
      </c>
      <c r="AK443" s="7">
        <f t="shared" si="249"/>
        <v>0.29141806516662389</v>
      </c>
      <c r="AL443" s="7">
        <f t="shared" si="250"/>
        <v>-0.74643113472305367</v>
      </c>
      <c r="AM443" s="7">
        <f t="shared" si="251"/>
        <v>-0.39156710432430081</v>
      </c>
      <c r="AN443" s="102">
        <f t="shared" si="277"/>
        <v>11.456988713247949</v>
      </c>
      <c r="AO443" s="102">
        <f t="shared" si="277"/>
        <v>11.456975011801186</v>
      </c>
      <c r="AP443" s="102">
        <f t="shared" si="277"/>
        <v>11.457046716122051</v>
      </c>
      <c r="AQ443" s="102">
        <f t="shared" si="277"/>
        <v>11.456671348451435</v>
      </c>
      <c r="AR443" s="102">
        <f t="shared" si="277"/>
        <v>11.458633244758822</v>
      </c>
      <c r="AS443" s="102">
        <f t="shared" si="277"/>
        <v>11.44829207221553</v>
      </c>
      <c r="AT443" s="102">
        <f t="shared" si="277"/>
        <v>11.500591745126638</v>
      </c>
      <c r="AU443" s="102">
        <f t="shared" si="253"/>
        <v>11.072694863503376</v>
      </c>
    </row>
    <row r="444" spans="1:47" ht="12.95" customHeight="1">
      <c r="A444" s="88" t="s">
        <v>183</v>
      </c>
      <c r="B444" s="89"/>
      <c r="C444" s="88">
        <v>55808.46312</v>
      </c>
      <c r="D444" s="88">
        <v>1E-4</v>
      </c>
      <c r="E444" s="32">
        <f t="shared" si="243"/>
        <v>21470.476453329997</v>
      </c>
      <c r="F444" s="1">
        <f t="shared" si="263"/>
        <v>21470.5</v>
      </c>
      <c r="G444" s="1">
        <f t="shared" si="264"/>
        <v>-1.6380499997467268E-2</v>
      </c>
      <c r="K444" s="1">
        <f t="shared" si="265"/>
        <v>-1.6380499997467268E-2</v>
      </c>
      <c r="N444" s="2"/>
      <c r="O444" s="2">
        <f t="shared" ca="1" si="262"/>
        <v>-1.5933576128630222E-2</v>
      </c>
      <c r="P444" s="2"/>
      <c r="Q444" s="5">
        <f t="shared" si="254"/>
        <v>40789.96312</v>
      </c>
      <c r="R444" s="1">
        <f>+(P444-I444)^2</f>
        <v>0</v>
      </c>
      <c r="S444" s="100">
        <f t="shared" si="266"/>
        <v>1</v>
      </c>
      <c r="T444" s="1">
        <f t="shared" si="267"/>
        <v>0</v>
      </c>
      <c r="U444" s="5"/>
      <c r="Y444" s="1">
        <f t="shared" si="268"/>
        <v>1.2323807620584007E-3</v>
      </c>
      <c r="Z444" s="7">
        <f t="shared" si="244"/>
        <v>21470.5</v>
      </c>
      <c r="AA444" s="102">
        <f t="shared" si="245"/>
        <v>-1.6168709877110322E-2</v>
      </c>
      <c r="AB444" s="102">
        <f t="shared" si="269"/>
        <v>1.2323807620584007E-3</v>
      </c>
      <c r="AC444" s="102">
        <f t="shared" si="270"/>
        <v>-1.6380499997467268E-2</v>
      </c>
      <c r="AD444" s="102">
        <f t="shared" si="271"/>
        <v>-2.1179012035694653E-4</v>
      </c>
      <c r="AE444" s="102">
        <f t="shared" si="272"/>
        <v>4.4855055080809896E-8</v>
      </c>
      <c r="AF444" s="7">
        <f t="shared" si="273"/>
        <v>-1.6380499997467268E-2</v>
      </c>
      <c r="AG444" s="103"/>
      <c r="AH444" s="7">
        <f t="shared" si="246"/>
        <v>-1.7612880759525669E-2</v>
      </c>
      <c r="AI444" s="7">
        <f t="shared" si="247"/>
        <v>0.68490347177653654</v>
      </c>
      <c r="AJ444" s="7">
        <f t="shared" si="248"/>
        <v>-0.45781513009468572</v>
      </c>
      <c r="AK444" s="7">
        <f t="shared" si="249"/>
        <v>0.29138158627137378</v>
      </c>
      <c r="AL444" s="7">
        <f t="shared" si="250"/>
        <v>-0.74631535798500592</v>
      </c>
      <c r="AM444" s="7">
        <f t="shared" si="251"/>
        <v>-0.39150034174608167</v>
      </c>
      <c r="AN444" s="102">
        <f t="shared" si="277"/>
        <v>11.457141391089182</v>
      </c>
      <c r="AO444" s="102">
        <f t="shared" si="277"/>
        <v>11.457127660592537</v>
      </c>
      <c r="AP444" s="102">
        <f t="shared" si="277"/>
        <v>11.457199494880161</v>
      </c>
      <c r="AQ444" s="102">
        <f t="shared" si="277"/>
        <v>11.456823562174407</v>
      </c>
      <c r="AR444" s="102">
        <f t="shared" si="277"/>
        <v>11.458787806763223</v>
      </c>
      <c r="AS444" s="102">
        <f t="shared" si="277"/>
        <v>11.448437405458952</v>
      </c>
      <c r="AT444" s="102">
        <f t="shared" si="277"/>
        <v>11.500767573921195</v>
      </c>
      <c r="AU444" s="102">
        <f t="shared" si="253"/>
        <v>11.072876712243875</v>
      </c>
    </row>
    <row r="445" spans="1:47" ht="12.95" customHeight="1">
      <c r="A445" s="75" t="s">
        <v>171</v>
      </c>
      <c r="B445" s="43" t="s">
        <v>140</v>
      </c>
      <c r="C445" s="42">
        <v>55808.463259999997</v>
      </c>
      <c r="D445" s="42">
        <v>1E-4</v>
      </c>
      <c r="E445" s="32">
        <f t="shared" si="243"/>
        <v>21470.47665457744</v>
      </c>
      <c r="F445" s="1">
        <f t="shared" si="263"/>
        <v>21470.5</v>
      </c>
      <c r="G445" s="1">
        <f t="shared" si="264"/>
        <v>-1.6240500001003966E-2</v>
      </c>
      <c r="K445" s="1">
        <f t="shared" si="265"/>
        <v>-1.6240500001003966E-2</v>
      </c>
      <c r="N445" s="2"/>
      <c r="O445" s="2">
        <f t="shared" ca="1" si="262"/>
        <v>-1.5933576128630222E-2</v>
      </c>
      <c r="P445" s="2"/>
      <c r="Q445" s="5">
        <f t="shared" si="254"/>
        <v>40789.963259999997</v>
      </c>
      <c r="R445" s="1">
        <f>+(P445-I445)^2</f>
        <v>0</v>
      </c>
      <c r="S445" s="100">
        <f t="shared" si="266"/>
        <v>1</v>
      </c>
      <c r="T445" s="1">
        <f t="shared" si="267"/>
        <v>0</v>
      </c>
      <c r="U445" s="5"/>
      <c r="Y445" s="1">
        <f t="shared" si="268"/>
        <v>1.3723807585217032E-3</v>
      </c>
      <c r="Z445" s="7">
        <f t="shared" si="244"/>
        <v>21470.5</v>
      </c>
      <c r="AA445" s="102">
        <f t="shared" si="245"/>
        <v>-1.6168709877110322E-2</v>
      </c>
      <c r="AB445" s="102">
        <f t="shared" si="269"/>
        <v>1.3723807585217032E-3</v>
      </c>
      <c r="AC445" s="102">
        <f t="shared" si="270"/>
        <v>-1.6240500001003966E-2</v>
      </c>
      <c r="AD445" s="102">
        <f t="shared" si="271"/>
        <v>-7.1790123893644003E-5</v>
      </c>
      <c r="AE445" s="102">
        <f t="shared" si="272"/>
        <v>5.1538218886647558E-9</v>
      </c>
      <c r="AF445" s="7">
        <f t="shared" si="273"/>
        <v>-1.6240500001003966E-2</v>
      </c>
      <c r="AG445" s="103"/>
      <c r="AH445" s="7">
        <f t="shared" si="246"/>
        <v>-1.7612880759525669E-2</v>
      </c>
      <c r="AI445" s="7">
        <f t="shared" si="247"/>
        <v>0.68490347177653654</v>
      </c>
      <c r="AJ445" s="7">
        <f t="shared" si="248"/>
        <v>-0.45781513009468572</v>
      </c>
      <c r="AK445" s="7">
        <f t="shared" si="249"/>
        <v>0.29138158627137378</v>
      </c>
      <c r="AL445" s="7">
        <f t="shared" si="250"/>
        <v>-0.74631535798500592</v>
      </c>
      <c r="AM445" s="7">
        <f t="shared" si="251"/>
        <v>-0.39150034174608167</v>
      </c>
      <c r="AN445" s="102">
        <f t="shared" si="277"/>
        <v>11.457141391089182</v>
      </c>
      <c r="AO445" s="102">
        <f t="shared" si="277"/>
        <v>11.457127660592537</v>
      </c>
      <c r="AP445" s="102">
        <f t="shared" si="277"/>
        <v>11.457199494880161</v>
      </c>
      <c r="AQ445" s="102">
        <f t="shared" si="277"/>
        <v>11.456823562174407</v>
      </c>
      <c r="AR445" s="102">
        <f t="shared" si="277"/>
        <v>11.458787806763223</v>
      </c>
      <c r="AS445" s="102">
        <f t="shared" si="277"/>
        <v>11.448437405458952</v>
      </c>
      <c r="AT445" s="102">
        <f t="shared" si="277"/>
        <v>11.500767573921195</v>
      </c>
      <c r="AU445" s="102">
        <f t="shared" si="253"/>
        <v>11.072876712243875</v>
      </c>
    </row>
    <row r="446" spans="1:47" ht="12.95" customHeight="1">
      <c r="A446" s="75" t="s">
        <v>173</v>
      </c>
      <c r="B446" s="43" t="s">
        <v>127</v>
      </c>
      <c r="C446" s="42">
        <v>55836.637499999997</v>
      </c>
      <c r="D446" s="42">
        <v>2.0000000000000001E-4</v>
      </c>
      <c r="E446" s="32">
        <f t="shared" si="243"/>
        <v>21510.976610734248</v>
      </c>
      <c r="F446" s="1">
        <f t="shared" si="263"/>
        <v>21511</v>
      </c>
      <c r="G446" s="1">
        <f t="shared" si="264"/>
        <v>-1.627100000041537E-2</v>
      </c>
      <c r="K446" s="1">
        <f t="shared" si="265"/>
        <v>-1.627100000041537E-2</v>
      </c>
      <c r="N446" s="2"/>
      <c r="O446" s="2">
        <f t="shared" ca="1" si="262"/>
        <v>-1.5800993345137501E-2</v>
      </c>
      <c r="P446" s="2"/>
      <c r="Q446" s="5">
        <f t="shared" si="254"/>
        <v>40818.137499999997</v>
      </c>
      <c r="R446" s="1">
        <f>+(P446-G446)^2</f>
        <v>2.6474544101351698E-4</v>
      </c>
      <c r="S446" s="100">
        <f t="shared" si="266"/>
        <v>1</v>
      </c>
      <c r="T446" s="1">
        <f t="shared" si="267"/>
        <v>2.6474544101351698E-4</v>
      </c>
      <c r="U446" s="5"/>
      <c r="Y446" s="1">
        <f t="shared" si="268"/>
        <v>1.2728060310085824E-3</v>
      </c>
      <c r="Z446" s="7">
        <f t="shared" si="244"/>
        <v>21511</v>
      </c>
      <c r="AA446" s="102">
        <f t="shared" si="245"/>
        <v>-1.6019346697112059E-2</v>
      </c>
      <c r="AB446" s="102">
        <f t="shared" si="269"/>
        <v>1.2728060310085824E-3</v>
      </c>
      <c r="AC446" s="102">
        <f t="shared" si="270"/>
        <v>-1.627100000041537E-2</v>
      </c>
      <c r="AD446" s="102">
        <f t="shared" si="271"/>
        <v>-2.5165330330331054E-4</v>
      </c>
      <c r="AE446" s="102">
        <f t="shared" si="272"/>
        <v>6.3329385063468011E-8</v>
      </c>
      <c r="AF446" s="7">
        <f t="shared" si="273"/>
        <v>-1.627100000041537E-2</v>
      </c>
      <c r="AG446" s="103"/>
      <c r="AH446" s="7">
        <f t="shared" si="246"/>
        <v>-1.7543806031423952E-2</v>
      </c>
      <c r="AI446" s="7">
        <f t="shared" si="247"/>
        <v>0.68399541013098375</v>
      </c>
      <c r="AJ446" s="7">
        <f t="shared" si="248"/>
        <v>-0.45503758747680895</v>
      </c>
      <c r="AK446" s="7">
        <f t="shared" si="249"/>
        <v>0.29039653940468502</v>
      </c>
      <c r="AL446" s="7">
        <f t="shared" si="250"/>
        <v>-0.74319368369693595</v>
      </c>
      <c r="AM446" s="7">
        <f t="shared" si="251"/>
        <v>-0.38970136899771773</v>
      </c>
      <c r="AN446" s="102">
        <f t="shared" si="277"/>
        <v>11.461260859769739</v>
      </c>
      <c r="AO446" s="102">
        <f t="shared" si="277"/>
        <v>11.461246327297104</v>
      </c>
      <c r="AP446" s="102">
        <f t="shared" si="277"/>
        <v>11.461321733325763</v>
      </c>
      <c r="AQ446" s="102">
        <f t="shared" si="277"/>
        <v>11.460930343818401</v>
      </c>
      <c r="AR446" s="102">
        <f t="shared" si="277"/>
        <v>11.46295851965731</v>
      </c>
      <c r="AS446" s="102">
        <f t="shared" si="277"/>
        <v>11.452358138223873</v>
      </c>
      <c r="AT446" s="102">
        <f t="shared" si="277"/>
        <v>11.505509603372486</v>
      </c>
      <c r="AU446" s="102">
        <f t="shared" si="253"/>
        <v>11.077786628237392</v>
      </c>
    </row>
    <row r="447" spans="1:47" ht="12.95" customHeight="1">
      <c r="A447" s="75" t="s">
        <v>163</v>
      </c>
      <c r="B447" s="43" t="s">
        <v>127</v>
      </c>
      <c r="C447" s="42">
        <v>55836.637499999997</v>
      </c>
      <c r="D447" s="42">
        <v>2.0000000000000001E-4</v>
      </c>
      <c r="E447" s="32">
        <f t="shared" si="243"/>
        <v>21510.976610734248</v>
      </c>
      <c r="F447" s="1">
        <f t="shared" si="263"/>
        <v>21511</v>
      </c>
      <c r="G447" s="1">
        <f t="shared" si="264"/>
        <v>-1.627100000041537E-2</v>
      </c>
      <c r="K447" s="1">
        <f t="shared" si="265"/>
        <v>-1.627100000041537E-2</v>
      </c>
      <c r="N447" s="2"/>
      <c r="O447" s="2">
        <f t="shared" ca="1" si="262"/>
        <v>-1.5800993345137501E-2</v>
      </c>
      <c r="P447" s="2"/>
      <c r="Q447" s="5">
        <f t="shared" si="254"/>
        <v>40818.137499999997</v>
      </c>
      <c r="R447" s="1">
        <f>+(P447-I447)^2</f>
        <v>0</v>
      </c>
      <c r="S447" s="100">
        <f t="shared" si="266"/>
        <v>1</v>
      </c>
      <c r="T447" s="1">
        <f t="shared" si="267"/>
        <v>0</v>
      </c>
      <c r="U447" s="5"/>
      <c r="Y447" s="1">
        <f t="shared" si="268"/>
        <v>1.2728060310085824E-3</v>
      </c>
      <c r="Z447" s="7">
        <f t="shared" si="244"/>
        <v>21511</v>
      </c>
      <c r="AA447" s="102">
        <f t="shared" si="245"/>
        <v>-1.6019346697112059E-2</v>
      </c>
      <c r="AB447" s="102">
        <f t="shared" si="269"/>
        <v>1.2728060310085824E-3</v>
      </c>
      <c r="AC447" s="102">
        <f t="shared" si="270"/>
        <v>-1.627100000041537E-2</v>
      </c>
      <c r="AD447" s="102">
        <f t="shared" si="271"/>
        <v>-2.5165330330331054E-4</v>
      </c>
      <c r="AE447" s="102">
        <f t="shared" si="272"/>
        <v>6.3329385063468011E-8</v>
      </c>
      <c r="AF447" s="7">
        <f t="shared" si="273"/>
        <v>-1.627100000041537E-2</v>
      </c>
      <c r="AG447" s="103"/>
      <c r="AH447" s="7">
        <f t="shared" si="246"/>
        <v>-1.7543806031423952E-2</v>
      </c>
      <c r="AI447" s="7">
        <f t="shared" si="247"/>
        <v>0.68399541013098375</v>
      </c>
      <c r="AJ447" s="7">
        <f t="shared" si="248"/>
        <v>-0.45503758747680895</v>
      </c>
      <c r="AK447" s="7">
        <f t="shared" si="249"/>
        <v>0.29039653940468502</v>
      </c>
      <c r="AL447" s="7">
        <f t="shared" si="250"/>
        <v>-0.74319368369693595</v>
      </c>
      <c r="AM447" s="7">
        <f t="shared" si="251"/>
        <v>-0.38970136899771773</v>
      </c>
      <c r="AN447" s="102">
        <f t="shared" si="277"/>
        <v>11.461260859769739</v>
      </c>
      <c r="AO447" s="102">
        <f t="shared" si="277"/>
        <v>11.461246327297104</v>
      </c>
      <c r="AP447" s="102">
        <f t="shared" si="277"/>
        <v>11.461321733325763</v>
      </c>
      <c r="AQ447" s="102">
        <f t="shared" si="277"/>
        <v>11.460930343818401</v>
      </c>
      <c r="AR447" s="102">
        <f t="shared" si="277"/>
        <v>11.46295851965731</v>
      </c>
      <c r="AS447" s="102">
        <f t="shared" si="277"/>
        <v>11.452358138223873</v>
      </c>
      <c r="AT447" s="102">
        <f t="shared" si="277"/>
        <v>11.505509603372486</v>
      </c>
      <c r="AU447" s="102">
        <f t="shared" si="253"/>
        <v>11.077786628237392</v>
      </c>
    </row>
    <row r="448" spans="1:47" ht="12.95" customHeight="1">
      <c r="A448" s="24" t="s">
        <v>161</v>
      </c>
      <c r="B448" s="50" t="s">
        <v>127</v>
      </c>
      <c r="C448" s="24">
        <v>55873.50864</v>
      </c>
      <c r="D448" s="24">
        <v>1E-4</v>
      </c>
      <c r="E448" s="32">
        <f t="shared" si="243"/>
        <v>21563.978202026563</v>
      </c>
      <c r="F448" s="1">
        <f t="shared" si="263"/>
        <v>21564</v>
      </c>
      <c r="G448" s="1">
        <f t="shared" si="264"/>
        <v>-1.5163999996730126E-2</v>
      </c>
      <c r="K448" s="1">
        <f t="shared" si="265"/>
        <v>-1.5163999996730126E-2</v>
      </c>
      <c r="N448" s="2"/>
      <c r="O448" s="2">
        <f t="shared" ca="1" si="262"/>
        <v>-1.5627489949455675E-2</v>
      </c>
      <c r="P448" s="2"/>
      <c r="Q448" s="5">
        <f t="shared" si="254"/>
        <v>40855.00864</v>
      </c>
      <c r="R448" s="1">
        <f>+(P448-G448)^2</f>
        <v>2.2994689590083127E-4</v>
      </c>
      <c r="S448" s="100">
        <f t="shared" si="266"/>
        <v>1</v>
      </c>
      <c r="T448" s="1">
        <f t="shared" si="267"/>
        <v>2.2994689590083127E-4</v>
      </c>
      <c r="U448" s="5"/>
      <c r="Y448" s="1">
        <f t="shared" si="268"/>
        <v>2.2891012044002727E-3</v>
      </c>
      <c r="Z448" s="7">
        <f t="shared" si="244"/>
        <v>21564</v>
      </c>
      <c r="AA448" s="102">
        <f t="shared" si="245"/>
        <v>-1.5823419048988319E-2</v>
      </c>
      <c r="AB448" s="102">
        <f t="shared" si="269"/>
        <v>2.2891012044002727E-3</v>
      </c>
      <c r="AC448" s="102">
        <f t="shared" si="270"/>
        <v>-1.5163999996730126E-2</v>
      </c>
      <c r="AD448" s="102">
        <f t="shared" si="271"/>
        <v>6.594190522581922E-4</v>
      </c>
      <c r="AE448" s="102">
        <f t="shared" si="272"/>
        <v>4.348334864810924E-7</v>
      </c>
      <c r="AF448" s="7">
        <f t="shared" si="273"/>
        <v>-1.5163999996730126E-2</v>
      </c>
      <c r="AG448" s="103"/>
      <c r="AH448" s="7">
        <f t="shared" si="246"/>
        <v>-1.7453101201130399E-2</v>
      </c>
      <c r="AI448" s="7">
        <f t="shared" si="247"/>
        <v>0.68281533449302456</v>
      </c>
      <c r="AJ448" s="7">
        <f t="shared" si="248"/>
        <v>-0.45140719222793663</v>
      </c>
      <c r="AK448" s="7">
        <f t="shared" si="249"/>
        <v>0.28910714083835781</v>
      </c>
      <c r="AL448" s="7">
        <f t="shared" si="250"/>
        <v>-0.7391209778728387</v>
      </c>
      <c r="AM448" s="7">
        <f t="shared" si="251"/>
        <v>-0.38735761764825993</v>
      </c>
      <c r="AN448" s="102">
        <f t="shared" si="277"/>
        <v>11.466643555166051</v>
      </c>
      <c r="AO448" s="102">
        <f t="shared" si="277"/>
        <v>11.466627920749721</v>
      </c>
      <c r="AP448" s="102">
        <f t="shared" si="277"/>
        <v>11.466708185845587</v>
      </c>
      <c r="AQ448" s="102">
        <f t="shared" si="277"/>
        <v>11.46629598077266</v>
      </c>
      <c r="AR448" s="102">
        <f t="shared" si="277"/>
        <v>11.468409349242991</v>
      </c>
      <c r="AS448" s="102">
        <f t="shared" si="277"/>
        <v>11.457479552532511</v>
      </c>
      <c r="AT448" s="102">
        <f t="shared" si="277"/>
        <v>11.511699646773854</v>
      </c>
      <c r="AU448" s="102">
        <f t="shared" si="253"/>
        <v>11.084211950401748</v>
      </c>
    </row>
    <row r="449" spans="1:47" ht="12.95" customHeight="1">
      <c r="A449" s="88" t="s">
        <v>183</v>
      </c>
      <c r="B449" s="89"/>
      <c r="C449" s="88">
        <v>56153.514510000001</v>
      </c>
      <c r="D449" s="90">
        <v>5.1999999999999997E-5</v>
      </c>
      <c r="E449" s="32">
        <f t="shared" si="243"/>
        <v>21966.481533390546</v>
      </c>
      <c r="F449" s="1">
        <f t="shared" si="263"/>
        <v>21966.5</v>
      </c>
      <c r="G449" s="1">
        <f t="shared" si="264"/>
        <v>-1.2846500001614913E-2</v>
      </c>
      <c r="K449" s="1">
        <f t="shared" si="265"/>
        <v>-1.2846500001614913E-2</v>
      </c>
      <c r="N449" s="2"/>
      <c r="O449" s="2">
        <f t="shared" ca="1" si="262"/>
        <v>-1.4309846236966309E-2</v>
      </c>
      <c r="P449" s="2"/>
      <c r="Q449" s="5">
        <f t="shared" si="254"/>
        <v>41135.014510000001</v>
      </c>
      <c r="R449" s="1">
        <f>+(P449-G449)^2</f>
        <v>1.6503256229149197E-4</v>
      </c>
      <c r="S449" s="100">
        <f t="shared" si="266"/>
        <v>1</v>
      </c>
      <c r="T449" s="1">
        <f t="shared" si="267"/>
        <v>1.6503256229149197E-4</v>
      </c>
      <c r="U449" s="5"/>
      <c r="Y449" s="1">
        <f t="shared" si="268"/>
        <v>3.9066629465317158E-3</v>
      </c>
      <c r="Z449" s="7">
        <f t="shared" si="244"/>
        <v>21966.5</v>
      </c>
      <c r="AA449" s="102">
        <f t="shared" si="245"/>
        <v>-1.4318686196474157E-2</v>
      </c>
      <c r="AB449" s="102">
        <f t="shared" si="269"/>
        <v>3.9066629465317158E-3</v>
      </c>
      <c r="AC449" s="102">
        <f t="shared" si="270"/>
        <v>-1.2846500001614913E-2</v>
      </c>
      <c r="AD449" s="102">
        <f t="shared" si="271"/>
        <v>1.4721861948592437E-3</v>
      </c>
      <c r="AE449" s="102">
        <f t="shared" si="272"/>
        <v>2.1673321923341391E-6</v>
      </c>
      <c r="AF449" s="7">
        <f t="shared" si="273"/>
        <v>-1.2846500001614913E-2</v>
      </c>
      <c r="AG449" s="103"/>
      <c r="AH449" s="7">
        <f t="shared" si="246"/>
        <v>-1.6753162948146629E-2</v>
      </c>
      <c r="AI449" s="7">
        <f t="shared" si="247"/>
        <v>0.67415132807014355</v>
      </c>
      <c r="AJ449" s="7">
        <f t="shared" si="248"/>
        <v>-0.42400157421092444</v>
      </c>
      <c r="AK449" s="7">
        <f t="shared" si="249"/>
        <v>0.27930573556239541</v>
      </c>
      <c r="AL449" s="7">
        <f t="shared" si="250"/>
        <v>-0.70863843287883899</v>
      </c>
      <c r="AM449" s="7">
        <f t="shared" si="251"/>
        <v>-0.36993098866844881</v>
      </c>
      <c r="AN449" s="102">
        <f t="shared" si="277"/>
        <v>11.507225106528102</v>
      </c>
      <c r="AO449" s="102">
        <f t="shared" si="277"/>
        <v>11.507198951612587</v>
      </c>
      <c r="AP449" s="102">
        <f t="shared" si="277"/>
        <v>11.507323413602423</v>
      </c>
      <c r="AQ449" s="102">
        <f t="shared" si="277"/>
        <v>11.506730896078121</v>
      </c>
      <c r="AR449" s="102">
        <f t="shared" si="277"/>
        <v>11.5095460814213</v>
      </c>
      <c r="AS449" s="102">
        <f t="shared" si="277"/>
        <v>11.496041952851805</v>
      </c>
      <c r="AT449" s="102">
        <f t="shared" si="277"/>
        <v>11.55813381110854</v>
      </c>
      <c r="AU449" s="102">
        <f t="shared" si="253"/>
        <v>11.133008029102751</v>
      </c>
    </row>
    <row r="450" spans="1:47" ht="12.95" customHeight="1">
      <c r="A450" s="75" t="s">
        <v>171</v>
      </c>
      <c r="B450" s="43" t="s">
        <v>140</v>
      </c>
      <c r="C450" s="42">
        <v>56153.514600000002</v>
      </c>
      <c r="D450" s="42">
        <v>1E-4</v>
      </c>
      <c r="E450" s="32">
        <f t="shared" si="243"/>
        <v>21966.481662763905</v>
      </c>
      <c r="F450" s="1">
        <f t="shared" si="263"/>
        <v>21966.5</v>
      </c>
      <c r="G450" s="1">
        <f t="shared" si="264"/>
        <v>-1.2756500000250526E-2</v>
      </c>
      <c r="K450" s="1">
        <f t="shared" si="265"/>
        <v>-1.2756500000250526E-2</v>
      </c>
      <c r="N450" s="2"/>
      <c r="O450" s="2">
        <f t="shared" ca="1" si="262"/>
        <v>-1.4309846236966309E-2</v>
      </c>
      <c r="P450" s="2"/>
      <c r="Q450" s="5">
        <f t="shared" si="254"/>
        <v>41135.014600000002</v>
      </c>
      <c r="R450" s="1">
        <f>+(P450-I450)^2</f>
        <v>0</v>
      </c>
      <c r="S450" s="100">
        <f t="shared" si="266"/>
        <v>1</v>
      </c>
      <c r="T450" s="1">
        <f t="shared" si="267"/>
        <v>0</v>
      </c>
      <c r="U450" s="5"/>
      <c r="Y450" s="1">
        <f t="shared" si="268"/>
        <v>3.9966629478961034E-3</v>
      </c>
      <c r="Z450" s="7">
        <f t="shared" si="244"/>
        <v>21966.5</v>
      </c>
      <c r="AA450" s="102">
        <f t="shared" si="245"/>
        <v>-1.4318686196474157E-2</v>
      </c>
      <c r="AB450" s="102">
        <f t="shared" si="269"/>
        <v>3.9966629478961034E-3</v>
      </c>
      <c r="AC450" s="102">
        <f t="shared" si="270"/>
        <v>-1.2756500000250526E-2</v>
      </c>
      <c r="AD450" s="102">
        <f t="shared" si="271"/>
        <v>1.5621861962236312E-3</v>
      </c>
      <c r="AE450" s="102">
        <f t="shared" si="272"/>
        <v>2.4404257116716575E-6</v>
      </c>
      <c r="AF450" s="7">
        <f t="shared" si="273"/>
        <v>-1.2756500000250526E-2</v>
      </c>
      <c r="AG450" s="103"/>
      <c r="AH450" s="7">
        <f t="shared" si="246"/>
        <v>-1.6753162948146629E-2</v>
      </c>
      <c r="AI450" s="7">
        <f t="shared" si="247"/>
        <v>0.67415132807014355</v>
      </c>
      <c r="AJ450" s="7">
        <f t="shared" si="248"/>
        <v>-0.42400157421092444</v>
      </c>
      <c r="AK450" s="7">
        <f t="shared" si="249"/>
        <v>0.27930573556239541</v>
      </c>
      <c r="AL450" s="7">
        <f t="shared" si="250"/>
        <v>-0.70863843287883899</v>
      </c>
      <c r="AM450" s="7">
        <f t="shared" si="251"/>
        <v>-0.36993098866844881</v>
      </c>
      <c r="AN450" s="102">
        <f t="shared" si="277"/>
        <v>11.507225106528102</v>
      </c>
      <c r="AO450" s="102">
        <f t="shared" si="277"/>
        <v>11.507198951612587</v>
      </c>
      <c r="AP450" s="102">
        <f t="shared" si="277"/>
        <v>11.507323413602423</v>
      </c>
      <c r="AQ450" s="102">
        <f t="shared" si="277"/>
        <v>11.506730896078121</v>
      </c>
      <c r="AR450" s="102">
        <f t="shared" si="277"/>
        <v>11.5095460814213</v>
      </c>
      <c r="AS450" s="102">
        <f t="shared" si="277"/>
        <v>11.496041952851805</v>
      </c>
      <c r="AT450" s="102">
        <f t="shared" si="277"/>
        <v>11.55813381110854</v>
      </c>
      <c r="AU450" s="102">
        <f t="shared" si="253"/>
        <v>11.133008029102751</v>
      </c>
    </row>
    <row r="451" spans="1:47" ht="12.95" customHeight="1">
      <c r="A451" s="75" t="s">
        <v>172</v>
      </c>
      <c r="B451" s="43" t="s">
        <v>127</v>
      </c>
      <c r="C451" s="42">
        <v>56528.824000000001</v>
      </c>
      <c r="D451" s="42">
        <v>2.0000000000000001E-4</v>
      </c>
      <c r="E451" s="32">
        <f t="shared" si="243"/>
        <v>22505.982080352354</v>
      </c>
      <c r="F451" s="1">
        <f t="shared" si="263"/>
        <v>22506</v>
      </c>
      <c r="G451" s="1">
        <f t="shared" si="264"/>
        <v>-1.2466000000131316E-2</v>
      </c>
      <c r="K451" s="1">
        <f t="shared" si="265"/>
        <v>-1.2466000000131316E-2</v>
      </c>
      <c r="N451" s="2"/>
      <c r="O451" s="2">
        <f t="shared" ca="1" si="262"/>
        <v>-1.2543712614884295E-2</v>
      </c>
      <c r="P451" s="2"/>
      <c r="Q451" s="5">
        <f t="shared" si="254"/>
        <v>41510.324000000001</v>
      </c>
      <c r="R451" s="1">
        <f>+(P451-G451)^2</f>
        <v>1.5540115600327399E-4</v>
      </c>
      <c r="S451" s="100">
        <f t="shared" si="266"/>
        <v>1</v>
      </c>
      <c r="T451" s="1">
        <f t="shared" si="267"/>
        <v>1.5540115600327399E-4</v>
      </c>
      <c r="U451" s="5"/>
      <c r="Y451" s="1">
        <f t="shared" si="268"/>
        <v>3.3203713036503435E-3</v>
      </c>
      <c r="Z451" s="7">
        <f t="shared" si="244"/>
        <v>22506</v>
      </c>
      <c r="AA451" s="102">
        <f t="shared" si="245"/>
        <v>-1.2257378564508042E-2</v>
      </c>
      <c r="AB451" s="102">
        <f t="shared" si="269"/>
        <v>3.3203713036503435E-3</v>
      </c>
      <c r="AC451" s="102">
        <f t="shared" si="270"/>
        <v>-1.2466000000131316E-2</v>
      </c>
      <c r="AD451" s="102">
        <f t="shared" si="271"/>
        <v>-2.0862143562327441E-4</v>
      </c>
      <c r="AE451" s="102">
        <f t="shared" si="272"/>
        <v>4.3522903401516028E-8</v>
      </c>
      <c r="AF451" s="7">
        <f t="shared" si="273"/>
        <v>-1.2466000000131316E-2</v>
      </c>
      <c r="AG451" s="103"/>
      <c r="AH451" s="7">
        <f t="shared" si="246"/>
        <v>-1.578637130378166E-2</v>
      </c>
      <c r="AI451" s="7">
        <f t="shared" si="247"/>
        <v>0.66332501442378067</v>
      </c>
      <c r="AJ451" s="7">
        <f t="shared" si="248"/>
        <v>-0.38773069624229028</v>
      </c>
      <c r="AK451" s="7">
        <f t="shared" si="249"/>
        <v>0.26615597871127084</v>
      </c>
      <c r="AL451" s="7">
        <f t="shared" si="250"/>
        <v>-0.66894768263462223</v>
      </c>
      <c r="AM451" s="7">
        <f t="shared" si="251"/>
        <v>-0.34753129987489317</v>
      </c>
      <c r="AN451" s="102">
        <f t="shared" si="277"/>
        <v>11.560837561462028</v>
      </c>
      <c r="AO451" s="102">
        <f t="shared" si="277"/>
        <v>11.560790169286539</v>
      </c>
      <c r="AP451" s="102">
        <f t="shared" si="277"/>
        <v>11.560996310636311</v>
      </c>
      <c r="AQ451" s="102">
        <f t="shared" si="277"/>
        <v>11.560099170645568</v>
      </c>
      <c r="AR451" s="102">
        <f t="shared" si="277"/>
        <v>11.563994375171466</v>
      </c>
      <c r="AS451" s="102">
        <f t="shared" si="277"/>
        <v>11.546904321644101</v>
      </c>
      <c r="AT451" s="102">
        <f t="shared" si="277"/>
        <v>11.618786872048307</v>
      </c>
      <c r="AU451" s="102">
        <f t="shared" si="253"/>
        <v>11.198412959436142</v>
      </c>
    </row>
    <row r="452" spans="1:47" ht="12.95" customHeight="1">
      <c r="A452" s="75" t="s">
        <v>171</v>
      </c>
      <c r="B452" s="43" t="s">
        <v>127</v>
      </c>
      <c r="C452" s="42">
        <v>56550.391130000004</v>
      </c>
      <c r="D452" s="42">
        <v>2.0000000000000001E-4</v>
      </c>
      <c r="E452" s="32">
        <f t="shared" si="243"/>
        <v>22536.98443638497</v>
      </c>
      <c r="F452" s="1">
        <f t="shared" si="263"/>
        <v>22537</v>
      </c>
      <c r="G452" s="1">
        <f t="shared" si="264"/>
        <v>-1.0826999998243991E-2</v>
      </c>
      <c r="K452" s="1">
        <f t="shared" si="265"/>
        <v>-1.0826999998243991E-2</v>
      </c>
      <c r="N452" s="2"/>
      <c r="O452" s="2">
        <f t="shared" ref="O452:O468" ca="1" si="278">+C$11+C$12*F452</f>
        <v>-1.2442229496655299E-2</v>
      </c>
      <c r="P452" s="2"/>
      <c r="Q452" s="5">
        <f t="shared" si="254"/>
        <v>41531.891130000004</v>
      </c>
      <c r="R452" s="1">
        <f>+(P452-I452)^2</f>
        <v>0</v>
      </c>
      <c r="S452" s="100">
        <f t="shared" si="266"/>
        <v>1</v>
      </c>
      <c r="T452" s="1">
        <f t="shared" si="267"/>
        <v>0</v>
      </c>
      <c r="U452" s="5"/>
      <c r="Y452" s="1">
        <f t="shared" si="268"/>
        <v>4.9028930611690336E-3</v>
      </c>
      <c r="Z452" s="7">
        <f t="shared" si="244"/>
        <v>22537</v>
      </c>
      <c r="AA452" s="102">
        <f t="shared" si="245"/>
        <v>-1.213745923011577E-2</v>
      </c>
      <c r="AB452" s="102">
        <f t="shared" si="269"/>
        <v>4.9028930611690336E-3</v>
      </c>
      <c r="AC452" s="102">
        <f t="shared" si="270"/>
        <v>-1.0826999998243991E-2</v>
      </c>
      <c r="AD452" s="102">
        <f t="shared" si="271"/>
        <v>1.3104592318717787E-3</v>
      </c>
      <c r="AE452" s="102">
        <f t="shared" si="272"/>
        <v>1.7173033983979722E-6</v>
      </c>
      <c r="AF452" s="7">
        <f t="shared" si="273"/>
        <v>-1.0826999998243991E-2</v>
      </c>
      <c r="AG452" s="103"/>
      <c r="AH452" s="7">
        <f t="shared" si="246"/>
        <v>-1.5729893059413025E-2</v>
      </c>
      <c r="AI452" s="7">
        <f t="shared" si="247"/>
        <v>0.66272904441400993</v>
      </c>
      <c r="AJ452" s="7">
        <f t="shared" si="248"/>
        <v>-0.38566277897374551</v>
      </c>
      <c r="AK452" s="7">
        <f t="shared" si="249"/>
        <v>0.26540036442065229</v>
      </c>
      <c r="AL452" s="7">
        <f t="shared" si="250"/>
        <v>-0.66670532481968381</v>
      </c>
      <c r="AM452" s="7">
        <f t="shared" si="251"/>
        <v>-0.34627519612433577</v>
      </c>
      <c r="AN452" s="102">
        <f t="shared" si="277"/>
        <v>11.563892261480996</v>
      </c>
      <c r="AO452" s="102">
        <f t="shared" si="277"/>
        <v>11.563843362113731</v>
      </c>
      <c r="AP452" s="102">
        <f t="shared" si="277"/>
        <v>11.564055040573342</v>
      </c>
      <c r="AQ452" s="102">
        <f t="shared" si="277"/>
        <v>11.563138208179328</v>
      </c>
      <c r="AR452" s="102">
        <f t="shared" si="277"/>
        <v>11.567099795490678</v>
      </c>
      <c r="AS452" s="102">
        <f t="shared" si="277"/>
        <v>11.549801237035448</v>
      </c>
      <c r="AT452" s="102">
        <f t="shared" si="277"/>
        <v>11.622217187831779</v>
      </c>
      <c r="AU452" s="102">
        <f t="shared" si="253"/>
        <v>11.202171166739822</v>
      </c>
    </row>
    <row r="453" spans="1:47" ht="12.95" customHeight="1">
      <c r="A453" s="75" t="s">
        <v>171</v>
      </c>
      <c r="B453" s="43" t="s">
        <v>140</v>
      </c>
      <c r="C453" s="42">
        <v>56558.390590000003</v>
      </c>
      <c r="D453" s="42">
        <v>4.0000000000000002E-4</v>
      </c>
      <c r="E453" s="32">
        <f t="shared" si="243"/>
        <v>22548.483514240415</v>
      </c>
      <c r="F453" s="1">
        <f t="shared" ref="F453:F468" si="279">ROUND(2*E453,0)/2</f>
        <v>22548.5</v>
      </c>
      <c r="G453" s="1">
        <f t="shared" ref="G453:G468" si="280">C453-(C$7+C$8*F453)</f>
        <v>-1.1468499993497971E-2</v>
      </c>
      <c r="K453" s="1">
        <f t="shared" ref="K453:K468" si="281">G453</f>
        <v>-1.1468499993497971E-2</v>
      </c>
      <c r="N453" s="2"/>
      <c r="O453" s="2">
        <f t="shared" ca="1" si="278"/>
        <v>-1.2404582533441316E-2</v>
      </c>
      <c r="P453" s="2"/>
      <c r="Q453" s="5">
        <f t="shared" si="254"/>
        <v>41539.890590000003</v>
      </c>
      <c r="R453" s="1">
        <f>+(P453-G453)^2</f>
        <v>1.3152649210086296E-4</v>
      </c>
      <c r="S453" s="100">
        <f t="shared" si="266"/>
        <v>1</v>
      </c>
      <c r="T453" s="1">
        <f t="shared" ref="T453:T468" si="282">+R453*S453</f>
        <v>1.3152649210086296E-4</v>
      </c>
      <c r="U453" s="5"/>
      <c r="Y453" s="1">
        <f t="shared" si="268"/>
        <v>4.2404169857277671E-3</v>
      </c>
      <c r="Z453" s="7">
        <f t="shared" si="244"/>
        <v>22548.5</v>
      </c>
      <c r="AA453" s="102">
        <f t="shared" si="245"/>
        <v>-1.2092933365354592E-2</v>
      </c>
      <c r="AB453" s="102">
        <f t="shared" si="269"/>
        <v>4.2404169857277671E-3</v>
      </c>
      <c r="AC453" s="102">
        <f t="shared" si="270"/>
        <v>-1.1468499993497971E-2</v>
      </c>
      <c r="AD453" s="102">
        <f t="shared" si="271"/>
        <v>6.2443337185662078E-4</v>
      </c>
      <c r="AE453" s="102">
        <f t="shared" si="272"/>
        <v>3.8991703588822885E-7</v>
      </c>
      <c r="AF453" s="7">
        <f t="shared" si="273"/>
        <v>-1.1468499993497971E-2</v>
      </c>
      <c r="AG453" s="103"/>
      <c r="AH453" s="7">
        <f t="shared" si="246"/>
        <v>-1.5708916979225739E-2</v>
      </c>
      <c r="AI453" s="7">
        <f t="shared" si="247"/>
        <v>0.66250866074427228</v>
      </c>
      <c r="AJ453" s="7">
        <f t="shared" si="248"/>
        <v>-0.38489609776870271</v>
      </c>
      <c r="AK453" s="7">
        <f t="shared" si="249"/>
        <v>0.26512006118714831</v>
      </c>
      <c r="AL453" s="7">
        <f t="shared" si="250"/>
        <v>-0.66587450418989114</v>
      </c>
      <c r="AM453" s="7">
        <f t="shared" si="251"/>
        <v>-0.34581004229165524</v>
      </c>
      <c r="AN453" s="102">
        <f t="shared" ref="AN453:AT466" si="283">$AU453+$AB$7*SIN(AO453)</f>
        <v>11.565024761623375</v>
      </c>
      <c r="AO453" s="102">
        <f t="shared" si="283"/>
        <v>11.564975294608121</v>
      </c>
      <c r="AP453" s="102">
        <f t="shared" si="283"/>
        <v>11.565189051283268</v>
      </c>
      <c r="AQ453" s="102">
        <f t="shared" si="283"/>
        <v>11.564264853936288</v>
      </c>
      <c r="AR453" s="102">
        <f t="shared" si="283"/>
        <v>11.568251176588433</v>
      </c>
      <c r="AS453" s="102">
        <f t="shared" si="283"/>
        <v>11.5508752388786</v>
      </c>
      <c r="AT453" s="102">
        <f t="shared" si="283"/>
        <v>11.623488215423075</v>
      </c>
      <c r="AU453" s="102">
        <f t="shared" si="253"/>
        <v>11.203565340416993</v>
      </c>
    </row>
    <row r="454" spans="1:47" ht="12.95" customHeight="1">
      <c r="A454" s="88" t="s">
        <v>176</v>
      </c>
      <c r="B454" s="89" t="s">
        <v>140</v>
      </c>
      <c r="C454" s="91">
        <v>56597.34809</v>
      </c>
      <c r="D454" s="88">
        <v>4.0000000000000002E-4</v>
      </c>
      <c r="E454" s="32">
        <f t="shared" si="243"/>
        <v>22604.484209981583</v>
      </c>
      <c r="F454" s="1">
        <f t="shared" si="279"/>
        <v>22604.5</v>
      </c>
      <c r="G454" s="1">
        <f t="shared" si="280"/>
        <v>-1.0984499996993691E-2</v>
      </c>
      <c r="K454" s="1">
        <f t="shared" si="281"/>
        <v>-1.0984499996993691E-2</v>
      </c>
      <c r="N454" s="2"/>
      <c r="O454" s="2">
        <f t="shared" ca="1" si="278"/>
        <v>-1.2221258190834111E-2</v>
      </c>
      <c r="P454" s="2"/>
      <c r="Q454" s="5">
        <f t="shared" si="254"/>
        <v>41578.84809</v>
      </c>
      <c r="R454" s="1">
        <f>+(P454-I454)^2</f>
        <v>0</v>
      </c>
      <c r="S454" s="100">
        <f t="shared" si="266"/>
        <v>1</v>
      </c>
      <c r="T454" s="1">
        <f t="shared" si="282"/>
        <v>0</v>
      </c>
      <c r="U454" s="5"/>
      <c r="Y454" s="1">
        <f t="shared" si="268"/>
        <v>4.6220847336759865E-3</v>
      </c>
      <c r="Z454" s="7">
        <f t="shared" si="244"/>
        <v>22604.5</v>
      </c>
      <c r="AA454" s="102">
        <f t="shared" si="245"/>
        <v>-1.1875806451084324E-2</v>
      </c>
      <c r="AB454" s="102">
        <f t="shared" si="269"/>
        <v>4.6220847336759865E-3</v>
      </c>
      <c r="AC454" s="102">
        <f t="shared" si="270"/>
        <v>-1.0984499996993691E-2</v>
      </c>
      <c r="AD454" s="102">
        <f t="shared" si="271"/>
        <v>8.9130645409063285E-4</v>
      </c>
      <c r="AE454" s="102">
        <f t="shared" si="272"/>
        <v>7.9442719510361737E-7</v>
      </c>
      <c r="AF454" s="7">
        <f t="shared" si="273"/>
        <v>-1.0984499996993691E-2</v>
      </c>
      <c r="AG454" s="103"/>
      <c r="AH454" s="7">
        <f t="shared" si="246"/>
        <v>-1.5606584730669677E-2</v>
      </c>
      <c r="AI454" s="7">
        <f t="shared" si="247"/>
        <v>0.66144089218844193</v>
      </c>
      <c r="AJ454" s="7">
        <f t="shared" si="248"/>
        <v>-0.38116616955593374</v>
      </c>
      <c r="AK454" s="7">
        <f t="shared" si="249"/>
        <v>0.26375515432753865</v>
      </c>
      <c r="AL454" s="7">
        <f t="shared" si="250"/>
        <v>-0.66183662503154295</v>
      </c>
      <c r="AM454" s="7">
        <f t="shared" si="251"/>
        <v>-0.34355124261623821</v>
      </c>
      <c r="AN454" s="102">
        <f t="shared" si="283"/>
        <v>11.570534196277405</v>
      </c>
      <c r="AO454" s="102">
        <f t="shared" si="283"/>
        <v>11.570481898364612</v>
      </c>
      <c r="AP454" s="102">
        <f t="shared" si="283"/>
        <v>11.570705962476497</v>
      </c>
      <c r="AQ454" s="102">
        <f t="shared" si="283"/>
        <v>11.569745440902697</v>
      </c>
      <c r="AR454" s="102">
        <f t="shared" si="283"/>
        <v>11.573853046339474</v>
      </c>
      <c r="AS454" s="102">
        <f t="shared" si="283"/>
        <v>11.55610011670413</v>
      </c>
      <c r="AT454" s="102">
        <f t="shared" si="283"/>
        <v>11.629665907048089</v>
      </c>
      <c r="AU454" s="102">
        <f t="shared" si="253"/>
        <v>11.21035436006235</v>
      </c>
    </row>
    <row r="455" spans="1:47" ht="12.95" customHeight="1">
      <c r="A455" s="88" t="s">
        <v>176</v>
      </c>
      <c r="B455" s="89" t="s">
        <v>127</v>
      </c>
      <c r="C455" s="91">
        <v>56872.483939999998</v>
      </c>
      <c r="D455" s="88">
        <v>1E-4</v>
      </c>
      <c r="E455" s="32">
        <f t="shared" si="243"/>
        <v>22999.986976415235</v>
      </c>
      <c r="F455" s="1">
        <f t="shared" si="279"/>
        <v>23000</v>
      </c>
      <c r="G455" s="1">
        <f t="shared" si="280"/>
        <v>-9.0600000039557926E-3</v>
      </c>
      <c r="K455" s="1">
        <f t="shared" si="281"/>
        <v>-9.0600000039557926E-3</v>
      </c>
      <c r="N455" s="2"/>
      <c r="O455" s="2">
        <f t="shared" ca="1" si="278"/>
        <v>-1.0926530021170652E-2</v>
      </c>
      <c r="P455" s="2"/>
      <c r="Q455" s="5">
        <f t="shared" si="254"/>
        <v>41853.983939999998</v>
      </c>
      <c r="R455" s="1">
        <f>+(P455-G455)^2</f>
        <v>8.2083600071678958E-5</v>
      </c>
      <c r="S455" s="100">
        <f t="shared" si="266"/>
        <v>1</v>
      </c>
      <c r="T455" s="1">
        <f t="shared" si="282"/>
        <v>8.2083600071678958E-5</v>
      </c>
      <c r="U455" s="5"/>
      <c r="Y455" s="1">
        <f t="shared" si="268"/>
        <v>5.8152981563341245E-3</v>
      </c>
      <c r="Z455" s="7">
        <f t="shared" si="244"/>
        <v>23000</v>
      </c>
      <c r="AA455" s="102">
        <f t="shared" si="245"/>
        <v>-1.0328234000363173E-2</v>
      </c>
      <c r="AB455" s="102">
        <f t="shared" si="269"/>
        <v>5.8152981563341245E-3</v>
      </c>
      <c r="AC455" s="102">
        <f t="shared" si="270"/>
        <v>-9.0600000039557926E-3</v>
      </c>
      <c r="AD455" s="102">
        <f t="shared" si="271"/>
        <v>1.2682339964073808E-3</v>
      </c>
      <c r="AE455" s="102">
        <f t="shared" si="272"/>
        <v>1.6084174696434364E-6</v>
      </c>
      <c r="AF455" s="7">
        <f t="shared" si="273"/>
        <v>-9.0600000039557926E-3</v>
      </c>
      <c r="AG455" s="103"/>
      <c r="AH455" s="7">
        <f t="shared" si="246"/>
        <v>-1.4875298160289917E-2</v>
      </c>
      <c r="AI455" s="7">
        <f t="shared" si="247"/>
        <v>0.65414965337851783</v>
      </c>
      <c r="AJ455" s="7">
        <f t="shared" si="248"/>
        <v>-0.35498768754832416</v>
      </c>
      <c r="AK455" s="7">
        <f t="shared" si="249"/>
        <v>0.25411924102338757</v>
      </c>
      <c r="AL455" s="7">
        <f t="shared" si="250"/>
        <v>-0.63368015632318897</v>
      </c>
      <c r="AM455" s="7">
        <f t="shared" si="251"/>
        <v>-0.3278861209807839</v>
      </c>
      <c r="AN455" s="102">
        <f t="shared" si="283"/>
        <v>11.60919773293881</v>
      </c>
      <c r="AO455" s="102">
        <f t="shared" si="283"/>
        <v>11.609122137211518</v>
      </c>
      <c r="AP455" s="102">
        <f t="shared" si="283"/>
        <v>11.609427995765461</v>
      </c>
      <c r="AQ455" s="102">
        <f t="shared" si="283"/>
        <v>11.608189679393597</v>
      </c>
      <c r="AR455" s="102">
        <f t="shared" si="283"/>
        <v>11.6131898472331</v>
      </c>
      <c r="AS455" s="102">
        <f t="shared" si="283"/>
        <v>11.592776196516347</v>
      </c>
      <c r="AT455" s="102">
        <f t="shared" si="283"/>
        <v>11.672747357133156</v>
      </c>
      <c r="AU455" s="102">
        <f t="shared" si="253"/>
        <v>11.258301811307682</v>
      </c>
    </row>
    <row r="456" spans="1:47" ht="12.95" customHeight="1">
      <c r="A456" s="104" t="s">
        <v>175</v>
      </c>
      <c r="B456" s="105" t="s">
        <v>127</v>
      </c>
      <c r="C456" s="108">
        <v>56921.874100000001</v>
      </c>
      <c r="D456" s="108">
        <v>1E-4</v>
      </c>
      <c r="E456" s="32">
        <f t="shared" si="243"/>
        <v>23070.984430635039</v>
      </c>
      <c r="F456" s="1">
        <f t="shared" si="279"/>
        <v>23071</v>
      </c>
      <c r="G456" s="1">
        <f t="shared" si="280"/>
        <v>-1.0830999999598134E-2</v>
      </c>
      <c r="K456" s="1">
        <f t="shared" si="281"/>
        <v>-1.0830999999598134E-2</v>
      </c>
      <c r="N456" s="2"/>
      <c r="O456" s="2">
        <f t="shared" ca="1" si="278"/>
        <v>-1.0694100943936496E-2</v>
      </c>
      <c r="P456" s="2"/>
      <c r="Q456" s="5">
        <f t="shared" si="254"/>
        <v>41903.374100000001</v>
      </c>
      <c r="R456" s="1">
        <f>+(P456-I456)^2</f>
        <v>0</v>
      </c>
      <c r="S456" s="100">
        <f t="shared" si="266"/>
        <v>1</v>
      </c>
      <c r="T456" s="1">
        <f t="shared" si="282"/>
        <v>0</v>
      </c>
      <c r="U456" s="5"/>
      <c r="Y456" s="1">
        <f t="shared" si="268"/>
        <v>3.9114926937532744E-3</v>
      </c>
      <c r="Z456" s="7">
        <f t="shared" si="244"/>
        <v>23071</v>
      </c>
      <c r="AA456" s="102">
        <f t="shared" si="245"/>
        <v>-1.00478600561299E-2</v>
      </c>
      <c r="AB456" s="102">
        <f t="shared" si="269"/>
        <v>3.9114926937532744E-3</v>
      </c>
      <c r="AC456" s="102">
        <f t="shared" si="270"/>
        <v>-1.0830999999598134E-2</v>
      </c>
      <c r="AD456" s="102">
        <f t="shared" si="271"/>
        <v>-7.831399434682345E-4</v>
      </c>
      <c r="AE456" s="102">
        <f t="shared" si="272"/>
        <v>6.1330817105542953E-7</v>
      </c>
      <c r="AF456" s="7">
        <f t="shared" si="273"/>
        <v>-1.0830999999598134E-2</v>
      </c>
      <c r="AG456" s="103"/>
      <c r="AH456" s="7">
        <f t="shared" si="246"/>
        <v>-1.4742492693351409E-2</v>
      </c>
      <c r="AI456" s="7">
        <f t="shared" si="247"/>
        <v>0.65288597908841262</v>
      </c>
      <c r="AJ456" s="7">
        <f t="shared" si="248"/>
        <v>-0.35031853947683589</v>
      </c>
      <c r="AK456" s="7">
        <f t="shared" si="249"/>
        <v>0.25239038690705329</v>
      </c>
      <c r="AL456" s="7">
        <f t="shared" si="250"/>
        <v>-0.6286904321458916</v>
      </c>
      <c r="AM456" s="7">
        <f t="shared" si="251"/>
        <v>-0.32512529071027435</v>
      </c>
      <c r="AN456" s="102">
        <f t="shared" si="283"/>
        <v>11.616094006573551</v>
      </c>
      <c r="AO456" s="102">
        <f t="shared" si="283"/>
        <v>11.616013585967764</v>
      </c>
      <c r="AP456" s="102">
        <f t="shared" si="283"/>
        <v>11.61633581747526</v>
      </c>
      <c r="AQ456" s="102">
        <f t="shared" si="283"/>
        <v>11.615043814710285</v>
      </c>
      <c r="AR456" s="102">
        <f t="shared" si="283"/>
        <v>11.620210161876006</v>
      </c>
      <c r="AS456" s="102">
        <f t="shared" si="283"/>
        <v>11.599321410229599</v>
      </c>
      <c r="AT456" s="102">
        <f t="shared" si="283"/>
        <v>11.680380106915246</v>
      </c>
      <c r="AU456" s="102">
        <f t="shared" si="253"/>
        <v>11.266909318358044</v>
      </c>
    </row>
    <row r="457" spans="1:47" ht="12.95" customHeight="1">
      <c r="A457" s="51" t="s">
        <v>12</v>
      </c>
      <c r="B457" s="47" t="s">
        <v>140</v>
      </c>
      <c r="C457" s="48">
        <v>56955.616159999998</v>
      </c>
      <c r="D457" s="48">
        <v>2.7899999999999999E-3</v>
      </c>
      <c r="E457" s="32">
        <f t="shared" si="243"/>
        <v>23119.488026495659</v>
      </c>
      <c r="F457" s="1">
        <f t="shared" si="279"/>
        <v>23119.5</v>
      </c>
      <c r="G457" s="1">
        <f t="shared" si="280"/>
        <v>-8.329500000400003E-3</v>
      </c>
      <c r="K457" s="1">
        <f t="shared" si="281"/>
        <v>-8.329500000400003E-3</v>
      </c>
      <c r="N457" s="2"/>
      <c r="O457" s="2">
        <f t="shared" ca="1" si="278"/>
        <v>-1.0535328968642746E-2</v>
      </c>
      <c r="P457" s="2"/>
      <c r="Q457" s="5">
        <f t="shared" si="254"/>
        <v>41937.116159999998</v>
      </c>
      <c r="R457" s="1">
        <f>+(P457-I457)^2</f>
        <v>0</v>
      </c>
      <c r="S457" s="100">
        <f t="shared" si="266"/>
        <v>1</v>
      </c>
      <c r="T457" s="1">
        <f t="shared" si="282"/>
        <v>0</v>
      </c>
      <c r="U457" s="5"/>
      <c r="Y457" s="1">
        <f t="shared" si="268"/>
        <v>6.3220172988866334E-3</v>
      </c>
      <c r="Z457" s="7">
        <f t="shared" si="244"/>
        <v>23119.5</v>
      </c>
      <c r="AA457" s="102">
        <f t="shared" si="245"/>
        <v>-9.8559007548927029E-3</v>
      </c>
      <c r="AB457" s="102">
        <f t="shared" si="269"/>
        <v>6.3220172988866334E-3</v>
      </c>
      <c r="AC457" s="102">
        <f t="shared" si="270"/>
        <v>-8.329500000400003E-3</v>
      </c>
      <c r="AD457" s="102">
        <f t="shared" si="271"/>
        <v>1.5264007544926999E-3</v>
      </c>
      <c r="AE457" s="102">
        <f t="shared" si="272"/>
        <v>2.3298992633158835E-6</v>
      </c>
      <c r="AF457" s="7">
        <f t="shared" si="273"/>
        <v>-8.329500000400003E-3</v>
      </c>
      <c r="AG457" s="103"/>
      <c r="AH457" s="7">
        <f t="shared" si="246"/>
        <v>-1.4651517299286636E-2</v>
      </c>
      <c r="AI457" s="7">
        <f t="shared" si="247"/>
        <v>0.65203049785201073</v>
      </c>
      <c r="AJ457" s="7">
        <f t="shared" si="248"/>
        <v>-0.34713435885208038</v>
      </c>
      <c r="AK457" s="7">
        <f t="shared" si="249"/>
        <v>0.25120962658979146</v>
      </c>
      <c r="AL457" s="7">
        <f t="shared" si="250"/>
        <v>-0.62529297229445557</v>
      </c>
      <c r="AM457" s="7">
        <f t="shared" si="251"/>
        <v>-0.32324802907267375</v>
      </c>
      <c r="AN457" s="102">
        <f t="shared" si="283"/>
        <v>11.620797241406212</v>
      </c>
      <c r="AO457" s="102">
        <f t="shared" si="283"/>
        <v>11.620713407969012</v>
      </c>
      <c r="AP457" s="102">
        <f t="shared" si="283"/>
        <v>11.621047121006249</v>
      </c>
      <c r="AQ457" s="102">
        <f t="shared" si="283"/>
        <v>11.619717803517524</v>
      </c>
      <c r="AR457" s="102">
        <f t="shared" si="283"/>
        <v>11.624998575882822</v>
      </c>
      <c r="AS457" s="102">
        <f t="shared" si="283"/>
        <v>11.603786108544844</v>
      </c>
      <c r="AT457" s="102">
        <f t="shared" si="283"/>
        <v>11.685576413041996</v>
      </c>
      <c r="AU457" s="102">
        <f t="shared" si="253"/>
        <v>11.272789094300897</v>
      </c>
    </row>
    <row r="458" spans="1:47" ht="12.95" customHeight="1">
      <c r="A458" s="92" t="s">
        <v>3</v>
      </c>
      <c r="B458" s="93"/>
      <c r="C458" s="94">
        <v>57257.880499999999</v>
      </c>
      <c r="D458" s="94">
        <v>2.0000000000000001E-4</v>
      </c>
      <c r="E458" s="32">
        <f t="shared" si="243"/>
        <v>23553.98750253356</v>
      </c>
      <c r="F458" s="1">
        <f t="shared" si="279"/>
        <v>23554</v>
      </c>
      <c r="G458" s="1">
        <f t="shared" si="280"/>
        <v>-8.6940000037429854E-3</v>
      </c>
      <c r="K458" s="1">
        <f t="shared" si="281"/>
        <v>-8.6940000037429854E-3</v>
      </c>
      <c r="N458" s="2"/>
      <c r="O458" s="2">
        <f t="shared" ca="1" si="278"/>
        <v>-9.1129284889492623E-3</v>
      </c>
      <c r="P458" s="2"/>
      <c r="Q458" s="5">
        <f t="shared" si="254"/>
        <v>42239.380499999999</v>
      </c>
      <c r="R458" s="1">
        <f>+(P458-G458)^2</f>
        <v>7.5585636065083025E-5</v>
      </c>
      <c r="S458" s="100">
        <f t="shared" si="266"/>
        <v>1</v>
      </c>
      <c r="T458" s="1">
        <f t="shared" si="282"/>
        <v>7.5585636065083025E-5</v>
      </c>
      <c r="U458" s="5"/>
      <c r="Y458" s="1">
        <f t="shared" si="268"/>
        <v>5.1336179463003402E-3</v>
      </c>
      <c r="Z458" s="7">
        <f t="shared" si="244"/>
        <v>23554</v>
      </c>
      <c r="AA458" s="102">
        <f t="shared" si="245"/>
        <v>-8.1207895519784558E-3</v>
      </c>
      <c r="AB458" s="102">
        <f t="shared" si="269"/>
        <v>5.1336179463003402E-3</v>
      </c>
      <c r="AC458" s="102">
        <f t="shared" si="270"/>
        <v>-8.6940000037429854E-3</v>
      </c>
      <c r="AD458" s="102">
        <f t="shared" si="271"/>
        <v>-5.7321045176452964E-4</v>
      </c>
      <c r="AE458" s="102">
        <f t="shared" si="272"/>
        <v>3.2857022201209615E-7</v>
      </c>
      <c r="AF458" s="7">
        <f t="shared" si="273"/>
        <v>-8.6940000037429854E-3</v>
      </c>
      <c r="AG458" s="103"/>
      <c r="AH458" s="7">
        <f t="shared" si="246"/>
        <v>-1.3827617950043326E-2</v>
      </c>
      <c r="AI458" s="7">
        <f t="shared" si="247"/>
        <v>0.64463961689478633</v>
      </c>
      <c r="AJ458" s="7">
        <f t="shared" si="248"/>
        <v>-0.31879948510254696</v>
      </c>
      <c r="AK458" s="7">
        <f t="shared" si="249"/>
        <v>0.24064091305473759</v>
      </c>
      <c r="AL458" s="7">
        <f t="shared" si="250"/>
        <v>-0.59524187283581242</v>
      </c>
      <c r="AM458" s="7">
        <f t="shared" si="251"/>
        <v>-0.3067314480527189</v>
      </c>
      <c r="AN458" s="102">
        <f t="shared" si="283"/>
        <v>11.662664840640543</v>
      </c>
      <c r="AO458" s="102">
        <f t="shared" si="283"/>
        <v>11.662546061804102</v>
      </c>
      <c r="AP458" s="102">
        <f t="shared" si="283"/>
        <v>11.662993329172288</v>
      </c>
      <c r="AQ458" s="102">
        <f t="shared" si="283"/>
        <v>11.661307797248353</v>
      </c>
      <c r="AR458" s="102">
        <f t="shared" si="283"/>
        <v>11.667641061374519</v>
      </c>
      <c r="AS458" s="102">
        <f t="shared" si="283"/>
        <v>11.64357280339572</v>
      </c>
      <c r="AT458" s="102">
        <f t="shared" si="283"/>
        <v>11.731495238355965</v>
      </c>
      <c r="AU458" s="102">
        <f t="shared" si="253"/>
        <v>11.325464612799246</v>
      </c>
    </row>
    <row r="459" spans="1:47" ht="12.95" customHeight="1">
      <c r="A459" s="51" t="s">
        <v>11</v>
      </c>
      <c r="B459" s="47" t="s">
        <v>127</v>
      </c>
      <c r="C459" s="48">
        <v>57328.491399999999</v>
      </c>
      <c r="D459" s="48">
        <v>4.7000000000000002E-3</v>
      </c>
      <c r="E459" s="32">
        <f t="shared" si="243"/>
        <v>23655.489383478445</v>
      </c>
      <c r="F459" s="1">
        <f t="shared" si="279"/>
        <v>23655.5</v>
      </c>
      <c r="G459" s="1">
        <f t="shared" si="280"/>
        <v>-7.3855000009643845E-3</v>
      </c>
      <c r="K459" s="1">
        <f t="shared" si="281"/>
        <v>-7.3855000009643845E-3</v>
      </c>
      <c r="N459" s="2"/>
      <c r="O459" s="2">
        <f t="shared" ca="1" si="278"/>
        <v>-8.7806531179736858E-3</v>
      </c>
      <c r="P459" s="2"/>
      <c r="Q459" s="5">
        <f t="shared" si="254"/>
        <v>42309.991399999999</v>
      </c>
      <c r="R459" s="1">
        <f>+(P459-G459)^2</f>
        <v>5.4545610264244927E-5</v>
      </c>
      <c r="S459" s="100">
        <f t="shared" si="266"/>
        <v>1</v>
      </c>
      <c r="T459" s="1">
        <f t="shared" si="282"/>
        <v>5.4545610264244927E-5</v>
      </c>
      <c r="U459" s="5"/>
      <c r="Y459" s="1">
        <f t="shared" si="268"/>
        <v>6.2474613188063331E-3</v>
      </c>
      <c r="Z459" s="7">
        <f t="shared" si="244"/>
        <v>23655.5</v>
      </c>
      <c r="AA459" s="102">
        <f t="shared" si="245"/>
        <v>-7.7115816891803277E-3</v>
      </c>
      <c r="AB459" s="102">
        <f t="shared" si="269"/>
        <v>6.2474613188063331E-3</v>
      </c>
      <c r="AC459" s="102">
        <f t="shared" si="270"/>
        <v>-7.3855000009643845E-3</v>
      </c>
      <c r="AD459" s="102">
        <f t="shared" si="271"/>
        <v>3.260816882159432E-4</v>
      </c>
      <c r="AE459" s="102">
        <f t="shared" si="272"/>
        <v>1.0632926738975959E-7</v>
      </c>
      <c r="AF459" s="7">
        <f t="shared" si="273"/>
        <v>-7.3855000009643845E-3</v>
      </c>
      <c r="AG459" s="103"/>
      <c r="AH459" s="7">
        <f t="shared" si="246"/>
        <v>-1.3632961319770718E-2</v>
      </c>
      <c r="AI459" s="7">
        <f t="shared" si="247"/>
        <v>0.64298210346119944</v>
      </c>
      <c r="AJ459" s="7">
        <f t="shared" si="248"/>
        <v>-0.31222978381226091</v>
      </c>
      <c r="AK459" s="7">
        <f t="shared" si="249"/>
        <v>0.23817487791014447</v>
      </c>
      <c r="AL459" s="7">
        <f t="shared" si="250"/>
        <v>-0.58831851381519162</v>
      </c>
      <c r="AM459" s="7">
        <f t="shared" si="251"/>
        <v>-0.30294808134904411</v>
      </c>
      <c r="AN459" s="102">
        <f t="shared" si="283"/>
        <v>11.672377865926036</v>
      </c>
      <c r="AO459" s="102">
        <f t="shared" si="283"/>
        <v>11.672249762672442</v>
      </c>
      <c r="AP459" s="102">
        <f t="shared" si="283"/>
        <v>11.672726285025805</v>
      </c>
      <c r="AQ459" s="102">
        <f t="shared" si="283"/>
        <v>11.670952269972048</v>
      </c>
      <c r="AR459" s="102">
        <f t="shared" si="283"/>
        <v>11.677536932932183</v>
      </c>
      <c r="AS459" s="102">
        <f t="shared" si="283"/>
        <v>11.652816912945879</v>
      </c>
      <c r="AT459" s="102">
        <f t="shared" si="283"/>
        <v>11.74205891386466</v>
      </c>
      <c r="AU459" s="102">
        <f t="shared" si="253"/>
        <v>11.337769710906455</v>
      </c>
    </row>
    <row r="460" spans="1:47" ht="12.95" customHeight="1">
      <c r="A460" s="92" t="s">
        <v>4</v>
      </c>
      <c r="B460" s="93" t="s">
        <v>127</v>
      </c>
      <c r="C460" s="94">
        <v>57623.799099999997</v>
      </c>
      <c r="D460" s="94">
        <v>1E-4</v>
      </c>
      <c r="E460" s="32">
        <f t="shared" si="243"/>
        <v>24079.988816391888</v>
      </c>
      <c r="F460" s="1">
        <f t="shared" si="279"/>
        <v>24080</v>
      </c>
      <c r="G460" s="1">
        <f t="shared" si="280"/>
        <v>-7.780000007187482E-3</v>
      </c>
      <c r="K460" s="1">
        <f t="shared" si="281"/>
        <v>-7.780000007187482E-3</v>
      </c>
      <c r="N460" s="2"/>
      <c r="O460" s="2">
        <f t="shared" ca="1" si="278"/>
        <v>-7.3909891280314888E-3</v>
      </c>
      <c r="P460" s="2"/>
      <c r="Q460" s="5">
        <f t="shared" si="254"/>
        <v>42605.299099999997</v>
      </c>
      <c r="R460" s="1">
        <f>+(P460-G460)^2</f>
        <v>6.0528400111837217E-5</v>
      </c>
      <c r="S460" s="100">
        <f t="shared" si="266"/>
        <v>1</v>
      </c>
      <c r="T460" s="1">
        <f t="shared" si="282"/>
        <v>6.0528400111837217E-5</v>
      </c>
      <c r="U460" s="5"/>
      <c r="Y460" s="1">
        <f t="shared" si="268"/>
        <v>5.0305603201751502E-3</v>
      </c>
      <c r="Z460" s="7">
        <f t="shared" si="244"/>
        <v>24080</v>
      </c>
      <c r="AA460" s="102">
        <f t="shared" si="245"/>
        <v>-5.9849322945715495E-3</v>
      </c>
      <c r="AB460" s="102">
        <f t="shared" si="269"/>
        <v>5.0305603201751502E-3</v>
      </c>
      <c r="AC460" s="102">
        <f t="shared" si="270"/>
        <v>-7.780000007187482E-3</v>
      </c>
      <c r="AD460" s="102">
        <f t="shared" si="271"/>
        <v>-1.7950677126159324E-3</v>
      </c>
      <c r="AE460" s="102">
        <f t="shared" si="272"/>
        <v>3.2222680928761958E-6</v>
      </c>
      <c r="AF460" s="7">
        <f t="shared" si="273"/>
        <v>-7.780000007187482E-3</v>
      </c>
      <c r="AG460" s="103"/>
      <c r="AH460" s="7">
        <f t="shared" si="246"/>
        <v>-1.2810560327362632E-2</v>
      </c>
      <c r="AI460" s="7">
        <f t="shared" si="247"/>
        <v>0.63632162372106327</v>
      </c>
      <c r="AJ460" s="7">
        <f t="shared" si="248"/>
        <v>-0.28495407791189875</v>
      </c>
      <c r="AK460" s="7">
        <f t="shared" si="249"/>
        <v>0.22787516219109544</v>
      </c>
      <c r="AL460" s="7">
        <f t="shared" si="250"/>
        <v>-0.55973777882183784</v>
      </c>
      <c r="AM460" s="7">
        <f t="shared" si="251"/>
        <v>-0.28741237929810776</v>
      </c>
      <c r="AN460" s="102">
        <f t="shared" si="283"/>
        <v>11.712737300093691</v>
      </c>
      <c r="AO460" s="102">
        <f t="shared" si="283"/>
        <v>11.712565348252122</v>
      </c>
      <c r="AP460" s="102">
        <f t="shared" si="283"/>
        <v>11.713174855349536</v>
      </c>
      <c r="AQ460" s="102">
        <f t="shared" si="283"/>
        <v>11.711012447247853</v>
      </c>
      <c r="AR460" s="102">
        <f t="shared" si="283"/>
        <v>11.718660196736643</v>
      </c>
      <c r="AS460" s="102">
        <f t="shared" si="283"/>
        <v>11.691302584600272</v>
      </c>
      <c r="AT460" s="102">
        <f t="shared" si="283"/>
        <v>11.78557883663362</v>
      </c>
      <c r="AU460" s="102">
        <f t="shared" si="253"/>
        <v>11.389232904468132</v>
      </c>
    </row>
    <row r="461" spans="1:47" ht="12.95" customHeight="1">
      <c r="A461" s="92" t="s">
        <v>4</v>
      </c>
      <c r="B461" s="93" t="s">
        <v>127</v>
      </c>
      <c r="C461" s="94">
        <v>57630.756099999999</v>
      </c>
      <c r="D461" s="94">
        <v>1E-4</v>
      </c>
      <c r="E461" s="32">
        <f t="shared" si="243"/>
        <v>24089.989377009777</v>
      </c>
      <c r="F461" s="1">
        <f t="shared" si="279"/>
        <v>24090</v>
      </c>
      <c r="G461" s="1">
        <f t="shared" si="280"/>
        <v>-7.3899999988498166E-3</v>
      </c>
      <c r="K461" s="1">
        <f t="shared" si="281"/>
        <v>-7.3899999988498166E-3</v>
      </c>
      <c r="N461" s="2"/>
      <c r="O461" s="2">
        <f t="shared" ca="1" si="278"/>
        <v>-7.3582526382802022E-3</v>
      </c>
      <c r="P461" s="2"/>
      <c r="Q461" s="5">
        <f t="shared" si="254"/>
        <v>42612.256099999999</v>
      </c>
      <c r="R461" s="1">
        <f>+(P461-I461)^2</f>
        <v>0</v>
      </c>
      <c r="S461" s="100">
        <f t="shared" si="266"/>
        <v>1</v>
      </c>
      <c r="T461" s="1">
        <f t="shared" si="282"/>
        <v>0</v>
      </c>
      <c r="U461" s="5"/>
      <c r="Y461" s="1">
        <f t="shared" si="268"/>
        <v>5.4010328860866295E-3</v>
      </c>
      <c r="Z461" s="7">
        <f t="shared" si="244"/>
        <v>24090</v>
      </c>
      <c r="AA461" s="102">
        <f t="shared" si="245"/>
        <v>-5.9439683487590815E-3</v>
      </c>
      <c r="AB461" s="102">
        <f t="shared" si="269"/>
        <v>5.4010328860866295E-3</v>
      </c>
      <c r="AC461" s="102">
        <f t="shared" si="270"/>
        <v>-7.3899999988498166E-3</v>
      </c>
      <c r="AD461" s="102">
        <f t="shared" si="271"/>
        <v>-1.4460316500907351E-3</v>
      </c>
      <c r="AE461" s="102">
        <f t="shared" si="272"/>
        <v>2.091007533064134E-6</v>
      </c>
      <c r="AF461" s="7">
        <f t="shared" si="273"/>
        <v>-7.3899999988498166E-3</v>
      </c>
      <c r="AG461" s="103"/>
      <c r="AH461" s="7">
        <f t="shared" si="246"/>
        <v>-1.2791032884936446E-2</v>
      </c>
      <c r="AI461" s="7">
        <f t="shared" si="247"/>
        <v>0.63616988956908038</v>
      </c>
      <c r="AJ461" s="7">
        <f t="shared" si="248"/>
        <v>-0.28431541592071546</v>
      </c>
      <c r="AK461" s="7">
        <f t="shared" si="249"/>
        <v>0.22763282201898477</v>
      </c>
      <c r="AL461" s="7">
        <f t="shared" si="250"/>
        <v>-0.55907155934103658</v>
      </c>
      <c r="AM461" s="7">
        <f t="shared" si="251"/>
        <v>-0.28705178724556896</v>
      </c>
      <c r="AN461" s="102">
        <f t="shared" si="283"/>
        <v>11.713683073732424</v>
      </c>
      <c r="AO461" s="102">
        <f t="shared" si="283"/>
        <v>11.713509994778605</v>
      </c>
      <c r="AP461" s="102">
        <f t="shared" si="283"/>
        <v>11.714122832516985</v>
      </c>
      <c r="AQ461" s="102">
        <f t="shared" si="283"/>
        <v>11.711950959214569</v>
      </c>
      <c r="AR461" s="102">
        <f t="shared" si="283"/>
        <v>11.71962385488173</v>
      </c>
      <c r="AS461" s="102">
        <f t="shared" si="283"/>
        <v>11.692206089534986</v>
      </c>
      <c r="AT461" s="102">
        <f t="shared" si="283"/>
        <v>11.786591300341247</v>
      </c>
      <c r="AU461" s="102">
        <f t="shared" si="253"/>
        <v>11.390445229404804</v>
      </c>
    </row>
    <row r="462" spans="1:47" ht="12.95" customHeight="1">
      <c r="A462" s="92" t="s">
        <v>4</v>
      </c>
      <c r="B462" s="93" t="s">
        <v>127</v>
      </c>
      <c r="C462" s="94">
        <v>57676.670599999998</v>
      </c>
      <c r="D462" s="94">
        <v>1E-4</v>
      </c>
      <c r="E462" s="32">
        <f t="shared" si="243"/>
        <v>24155.990633368834</v>
      </c>
      <c r="F462" s="1">
        <f t="shared" si="279"/>
        <v>24156</v>
      </c>
      <c r="G462" s="1">
        <f t="shared" si="280"/>
        <v>-6.5160000012838282E-3</v>
      </c>
      <c r="K462" s="1">
        <f t="shared" si="281"/>
        <v>-6.5160000012838282E-3</v>
      </c>
      <c r="N462" s="2"/>
      <c r="O462" s="2">
        <f t="shared" ca="1" si="278"/>
        <v>-7.1421918059216966E-3</v>
      </c>
      <c r="P462" s="2"/>
      <c r="Q462" s="5">
        <f t="shared" si="254"/>
        <v>42658.170599999998</v>
      </c>
      <c r="R462" s="1">
        <f>+(P462-G462)^2</f>
        <v>4.2458256016730852E-5</v>
      </c>
      <c r="S462" s="100">
        <f t="shared" si="266"/>
        <v>1</v>
      </c>
      <c r="T462" s="1">
        <f t="shared" si="282"/>
        <v>4.2458256016730852E-5</v>
      </c>
      <c r="U462" s="5"/>
      <c r="Y462" s="1">
        <f t="shared" si="268"/>
        <v>6.1459817359817166E-3</v>
      </c>
      <c r="Z462" s="7">
        <f t="shared" si="244"/>
        <v>24156</v>
      </c>
      <c r="AA462" s="102">
        <f t="shared" si="245"/>
        <v>-5.6732804193094354E-3</v>
      </c>
      <c r="AB462" s="102">
        <f t="shared" si="269"/>
        <v>6.1459817359817166E-3</v>
      </c>
      <c r="AC462" s="102">
        <f t="shared" si="270"/>
        <v>-6.5160000012838282E-3</v>
      </c>
      <c r="AD462" s="102">
        <f t="shared" si="271"/>
        <v>-8.4271958197439274E-4</v>
      </c>
      <c r="AE462" s="102">
        <f t="shared" si="272"/>
        <v>7.1017629384309527E-7</v>
      </c>
      <c r="AF462" s="7">
        <f t="shared" si="273"/>
        <v>-6.5160000012838282E-3</v>
      </c>
      <c r="AG462" s="103"/>
      <c r="AH462" s="7">
        <f t="shared" si="246"/>
        <v>-1.2661981737265545E-2</v>
      </c>
      <c r="AI462" s="7">
        <f t="shared" si="247"/>
        <v>0.63517428543235188</v>
      </c>
      <c r="AJ462" s="7">
        <f t="shared" si="248"/>
        <v>-0.28010468914623399</v>
      </c>
      <c r="AK462" s="7">
        <f t="shared" si="249"/>
        <v>0.22603373400160182</v>
      </c>
      <c r="AL462" s="7">
        <f t="shared" si="250"/>
        <v>-0.55468242143701962</v>
      </c>
      <c r="AM462" s="7">
        <f t="shared" si="251"/>
        <v>-0.28467788024559887</v>
      </c>
      <c r="AN462" s="102">
        <f t="shared" si="283"/>
        <v>11.719919579634459</v>
      </c>
      <c r="AO462" s="102">
        <f t="shared" si="283"/>
        <v>11.719738954127067</v>
      </c>
      <c r="AP462" s="102">
        <f t="shared" si="283"/>
        <v>11.720373990948138</v>
      </c>
      <c r="AQ462" s="102">
        <f t="shared" si="283"/>
        <v>11.718139330142634</v>
      </c>
      <c r="AR462" s="102">
        <f t="shared" si="283"/>
        <v>11.725978173400922</v>
      </c>
      <c r="AS462" s="102">
        <f t="shared" si="283"/>
        <v>11.69816596022368</v>
      </c>
      <c r="AT462" s="102">
        <f t="shared" si="283"/>
        <v>11.793258972361556</v>
      </c>
      <c r="AU462" s="102">
        <f t="shared" si="253"/>
        <v>11.398446573986831</v>
      </c>
    </row>
    <row r="463" spans="1:47" ht="12.95" customHeight="1">
      <c r="A463" s="113" t="s">
        <v>1</v>
      </c>
      <c r="B463" s="114" t="s">
        <v>127</v>
      </c>
      <c r="C463" s="115">
        <v>57781.367400000003</v>
      </c>
      <c r="D463" s="115">
        <v>1E-4</v>
      </c>
      <c r="E463" s="32">
        <f t="shared" si="243"/>
        <v>24306.490373903383</v>
      </c>
      <c r="F463" s="1">
        <f t="shared" si="279"/>
        <v>24306.5</v>
      </c>
      <c r="G463" s="1">
        <f t="shared" si="280"/>
        <v>-6.6965000005438924E-3</v>
      </c>
      <c r="K463" s="1">
        <f t="shared" si="281"/>
        <v>-6.6965000005438924E-3</v>
      </c>
      <c r="N463" s="2"/>
      <c r="O463" s="2">
        <f t="shared" ca="1" si="278"/>
        <v>-6.6495076351647947E-3</v>
      </c>
      <c r="P463" s="2"/>
      <c r="Q463" s="5">
        <f t="shared" si="254"/>
        <v>42762.867400000003</v>
      </c>
      <c r="R463" s="1">
        <f>+(P463-I463)^2</f>
        <v>0</v>
      </c>
      <c r="S463" s="100">
        <f t="shared" si="266"/>
        <v>1</v>
      </c>
      <c r="T463" s="1">
        <f t="shared" si="282"/>
        <v>0</v>
      </c>
      <c r="U463" s="5"/>
      <c r="Y463" s="1">
        <f t="shared" si="268"/>
        <v>5.6701239885235209E-3</v>
      </c>
      <c r="Z463" s="7">
        <f t="shared" si="244"/>
        <v>24306.5</v>
      </c>
      <c r="AA463" s="102">
        <f t="shared" si="245"/>
        <v>-5.0539354468819141E-3</v>
      </c>
      <c r="AB463" s="102">
        <f t="shared" si="269"/>
        <v>5.6701239885235209E-3</v>
      </c>
      <c r="AC463" s="102">
        <f t="shared" si="270"/>
        <v>-6.6965000005438924E-3</v>
      </c>
      <c r="AD463" s="102">
        <f t="shared" si="271"/>
        <v>-1.6425645536619782E-3</v>
      </c>
      <c r="AE463" s="102">
        <f t="shared" si="272"/>
        <v>2.6980183129467738E-6</v>
      </c>
      <c r="AF463" s="7">
        <f t="shared" si="273"/>
        <v>-6.6965000005438924E-3</v>
      </c>
      <c r="AG463" s="103"/>
      <c r="AH463" s="7">
        <f t="shared" si="246"/>
        <v>-1.2366623989067413E-2</v>
      </c>
      <c r="AI463" s="7">
        <f t="shared" si="247"/>
        <v>0.63294159718897669</v>
      </c>
      <c r="AJ463" s="7">
        <f t="shared" si="248"/>
        <v>-0.27053171447939761</v>
      </c>
      <c r="AK463" s="7">
        <f t="shared" si="249"/>
        <v>0.22238970264452995</v>
      </c>
      <c r="AL463" s="7">
        <f t="shared" si="250"/>
        <v>-0.54472455745572523</v>
      </c>
      <c r="AM463" s="7">
        <f t="shared" si="251"/>
        <v>-0.27930302202652862</v>
      </c>
      <c r="AN463" s="102">
        <f t="shared" si="283"/>
        <v>11.734104749092936</v>
      </c>
      <c r="AO463" s="102">
        <f t="shared" si="283"/>
        <v>11.733906222097888</v>
      </c>
      <c r="AP463" s="102">
        <f t="shared" si="283"/>
        <v>11.734593248040699</v>
      </c>
      <c r="AQ463" s="102">
        <f t="shared" si="283"/>
        <v>11.732213501138427</v>
      </c>
      <c r="AR463" s="102">
        <f t="shared" si="283"/>
        <v>11.740430238506029</v>
      </c>
      <c r="AS463" s="102">
        <f t="shared" si="283"/>
        <v>11.711736003436931</v>
      </c>
      <c r="AT463" s="102">
        <f t="shared" si="283"/>
        <v>11.808368889486637</v>
      </c>
      <c r="AU463" s="102">
        <f t="shared" si="253"/>
        <v>11.416692064283728</v>
      </c>
    </row>
    <row r="464" spans="1:47" ht="12.95" customHeight="1">
      <c r="A464" s="95" t="s">
        <v>5</v>
      </c>
      <c r="B464" s="96" t="s">
        <v>127</v>
      </c>
      <c r="C464" s="97">
        <v>57952.849199999997</v>
      </c>
      <c r="D464" s="97">
        <v>1E-4</v>
      </c>
      <c r="E464" s="32">
        <f t="shared" si="243"/>
        <v>24552.992333909759</v>
      </c>
      <c r="F464" s="1">
        <f t="shared" si="279"/>
        <v>24553</v>
      </c>
      <c r="G464" s="1">
        <f t="shared" si="280"/>
        <v>-5.3330000082496554E-3</v>
      </c>
      <c r="K464" s="1">
        <f t="shared" si="281"/>
        <v>-5.3330000082496554E-3</v>
      </c>
      <c r="N464" s="2"/>
      <c r="O464" s="2">
        <f t="shared" ca="1" si="278"/>
        <v>-5.8425531627955413E-3</v>
      </c>
      <c r="P464" s="2"/>
      <c r="Q464" s="5">
        <f t="shared" si="254"/>
        <v>42934.349199999997</v>
      </c>
      <c r="R464" s="1">
        <f>+(P464-I464)^2</f>
        <v>0</v>
      </c>
      <c r="S464" s="100">
        <f t="shared" si="266"/>
        <v>1</v>
      </c>
      <c r="T464" s="1">
        <f t="shared" si="282"/>
        <v>0</v>
      </c>
      <c r="U464" s="5"/>
      <c r="Y464" s="1">
        <f t="shared" si="268"/>
        <v>6.5467513375126705E-3</v>
      </c>
      <c r="Z464" s="7">
        <f t="shared" si="244"/>
        <v>24553</v>
      </c>
      <c r="AA464" s="102">
        <f t="shared" si="245"/>
        <v>-4.0333718664455759E-3</v>
      </c>
      <c r="AB464" s="102">
        <f t="shared" si="269"/>
        <v>6.5467513375126705E-3</v>
      </c>
      <c r="AC464" s="102">
        <f t="shared" si="270"/>
        <v>-5.3330000082496554E-3</v>
      </c>
      <c r="AD464" s="102">
        <f t="shared" si="271"/>
        <v>-1.2996281418040795E-3</v>
      </c>
      <c r="AE464" s="102">
        <f t="shared" si="272"/>
        <v>1.6890333069691244E-6</v>
      </c>
      <c r="AF464" s="7">
        <f t="shared" si="273"/>
        <v>-5.3330000082496554E-3</v>
      </c>
      <c r="AG464" s="103"/>
      <c r="AH464" s="7">
        <f t="shared" si="246"/>
        <v>-1.1879751345762326E-2</v>
      </c>
      <c r="AI464" s="7">
        <f t="shared" si="247"/>
        <v>0.62939552136403165</v>
      </c>
      <c r="AJ464" s="7">
        <f t="shared" si="248"/>
        <v>-0.2549381319876014</v>
      </c>
      <c r="AK464" s="7">
        <f t="shared" si="249"/>
        <v>0.21642867492886422</v>
      </c>
      <c r="AL464" s="7">
        <f t="shared" si="250"/>
        <v>-0.52856297981636291</v>
      </c>
      <c r="AM464" s="7">
        <f t="shared" si="251"/>
        <v>-0.27061127741277086</v>
      </c>
      <c r="AN464" s="102">
        <f t="shared" si="283"/>
        <v>11.757232842217219</v>
      </c>
      <c r="AO464" s="102">
        <f t="shared" si="283"/>
        <v>11.757002962738973</v>
      </c>
      <c r="AP464" s="102">
        <f t="shared" si="283"/>
        <v>11.757778977544165</v>
      </c>
      <c r="AQ464" s="102">
        <f t="shared" si="283"/>
        <v>11.755156809213403</v>
      </c>
      <c r="AR464" s="102">
        <f t="shared" si="283"/>
        <v>11.763988435538842</v>
      </c>
      <c r="AS464" s="102">
        <f t="shared" si="283"/>
        <v>11.733906648755701</v>
      </c>
      <c r="AT464" s="102">
        <f t="shared" si="283"/>
        <v>11.832835859757122</v>
      </c>
      <c r="AU464" s="102">
        <f t="shared" si="253"/>
        <v>11.446575873972664</v>
      </c>
    </row>
    <row r="465" spans="1:50" ht="12.95" customHeight="1">
      <c r="A465" s="113" t="s">
        <v>1</v>
      </c>
      <c r="B465" s="114" t="s">
        <v>127</v>
      </c>
      <c r="C465" s="115">
        <v>58023.461600000002</v>
      </c>
      <c r="D465" s="115">
        <v>6.9999999999999999E-4</v>
      </c>
      <c r="E465" s="32">
        <f t="shared" si="243"/>
        <v>24654.496371077294</v>
      </c>
      <c r="F465" s="1">
        <f t="shared" si="279"/>
        <v>24654.5</v>
      </c>
      <c r="G465" s="1">
        <f t="shared" si="280"/>
        <v>-2.5244999924325384E-3</v>
      </c>
      <c r="K465" s="1">
        <f t="shared" si="281"/>
        <v>-2.5244999924325384E-3</v>
      </c>
      <c r="N465" s="2"/>
      <c r="O465" s="2">
        <f t="shared" ca="1" si="278"/>
        <v>-5.5102777918199647E-3</v>
      </c>
      <c r="P465" s="2"/>
      <c r="Q465" s="5">
        <f t="shared" si="254"/>
        <v>43004.961600000002</v>
      </c>
      <c r="R465" s="1">
        <f>+(P465-G465)^2</f>
        <v>6.3731002117918869E-6</v>
      </c>
      <c r="S465" s="100">
        <f t="shared" si="266"/>
        <v>1</v>
      </c>
      <c r="T465" s="1">
        <f t="shared" si="282"/>
        <v>6.3731002117918869E-6</v>
      </c>
      <c r="U465" s="5"/>
      <c r="Y465" s="1">
        <f t="shared" si="268"/>
        <v>9.1537022987981179E-3</v>
      </c>
      <c r="Z465" s="7">
        <f t="shared" si="244"/>
        <v>24654.5</v>
      </c>
      <c r="AA465" s="102">
        <f t="shared" si="245"/>
        <v>-3.6109701789336333E-3</v>
      </c>
      <c r="AB465" s="102">
        <f t="shared" si="269"/>
        <v>9.1537022987981179E-3</v>
      </c>
      <c r="AC465" s="102">
        <f t="shared" si="270"/>
        <v>-2.5244999924325384E-3</v>
      </c>
      <c r="AD465" s="102">
        <f t="shared" si="271"/>
        <v>1.0864701865010949E-3</v>
      </c>
      <c r="AE465" s="102">
        <f t="shared" si="272"/>
        <v>1.180417466155724E-6</v>
      </c>
      <c r="AF465" s="7">
        <f t="shared" si="273"/>
        <v>-2.5244999924325384E-3</v>
      </c>
      <c r="AG465" s="103"/>
      <c r="AH465" s="7">
        <f t="shared" si="246"/>
        <v>-1.1678202291230656E-2</v>
      </c>
      <c r="AI465" s="7">
        <f t="shared" si="247"/>
        <v>0.62797456214324654</v>
      </c>
      <c r="AJ465" s="7">
        <f t="shared" si="248"/>
        <v>-0.2485479364765012</v>
      </c>
      <c r="AK465" s="7">
        <f t="shared" si="249"/>
        <v>0.21397692516716105</v>
      </c>
      <c r="AL465" s="7">
        <f t="shared" si="250"/>
        <v>-0.52196011936143261</v>
      </c>
      <c r="AM465" s="7">
        <f t="shared" si="251"/>
        <v>-0.26707123174998582</v>
      </c>
      <c r="AN465" s="102">
        <f t="shared" si="283"/>
        <v>11.766719098933253</v>
      </c>
      <c r="AO465" s="102">
        <f t="shared" si="283"/>
        <v>11.766475601326606</v>
      </c>
      <c r="AP465" s="102">
        <f t="shared" si="283"/>
        <v>11.767289525602374</v>
      </c>
      <c r="AQ465" s="102">
        <f t="shared" si="283"/>
        <v>11.7645661953503</v>
      </c>
      <c r="AR465" s="102">
        <f t="shared" si="283"/>
        <v>11.77364857096355</v>
      </c>
      <c r="AS465" s="102">
        <f t="shared" si="283"/>
        <v>11.743017818713223</v>
      </c>
      <c r="AT465" s="102">
        <f t="shared" si="283"/>
        <v>11.842809954484537</v>
      </c>
      <c r="AU465" s="102">
        <f t="shared" si="253"/>
        <v>11.458880972079873</v>
      </c>
    </row>
    <row r="466" spans="1:50" ht="12.95" customHeight="1">
      <c r="A466" s="95" t="s">
        <v>6</v>
      </c>
      <c r="B466" s="98" t="s">
        <v>127</v>
      </c>
      <c r="C466" s="95">
        <v>58056.502800000002</v>
      </c>
      <c r="D466" s="95">
        <v>1E-4</v>
      </c>
      <c r="E466" s="32">
        <f t="shared" si="243"/>
        <v>24701.992493470243</v>
      </c>
      <c r="F466" s="1">
        <f t="shared" si="279"/>
        <v>24702</v>
      </c>
      <c r="G466" s="1">
        <f t="shared" si="280"/>
        <v>-5.2219999997760169E-3</v>
      </c>
      <c r="K466" s="1">
        <f t="shared" si="281"/>
        <v>-5.2219999997760169E-3</v>
      </c>
      <c r="N466" s="2"/>
      <c r="O466" s="2">
        <f t="shared" ca="1" si="278"/>
        <v>-5.3547794655013359E-3</v>
      </c>
      <c r="P466" s="2"/>
      <c r="Q466" s="5">
        <f t="shared" si="254"/>
        <v>43038.002800000002</v>
      </c>
      <c r="R466" s="1">
        <f>+(P466-G466)^2</f>
        <v>2.7269283997660722E-5</v>
      </c>
      <c r="S466" s="100">
        <f t="shared" si="266"/>
        <v>1</v>
      </c>
      <c r="T466" s="1">
        <f t="shared" si="282"/>
        <v>2.7269283997660722E-5</v>
      </c>
      <c r="U466" s="5"/>
      <c r="Y466" s="1">
        <f t="shared" si="268"/>
        <v>6.3616746010514928E-3</v>
      </c>
      <c r="Z466" s="7">
        <f t="shared" si="244"/>
        <v>24702</v>
      </c>
      <c r="AA466" s="102">
        <f t="shared" si="245"/>
        <v>-3.4128678927785195E-3</v>
      </c>
      <c r="AB466" s="102">
        <f t="shared" si="269"/>
        <v>6.3616746010514928E-3</v>
      </c>
      <c r="AC466" s="102">
        <f t="shared" si="270"/>
        <v>-5.2219999997760169E-3</v>
      </c>
      <c r="AD466" s="102">
        <f t="shared" si="271"/>
        <v>-1.8091321069974974E-3</v>
      </c>
      <c r="AE466" s="102">
        <f t="shared" si="272"/>
        <v>3.2729589805692046E-6</v>
      </c>
      <c r="AF466" s="7">
        <f t="shared" si="273"/>
        <v>-5.2219999997760169E-3</v>
      </c>
      <c r="AG466" s="103"/>
      <c r="AH466" s="7">
        <f t="shared" si="246"/>
        <v>-1.158367460082751E-2</v>
      </c>
      <c r="AI466" s="7">
        <f t="shared" si="247"/>
        <v>0.62731731053572559</v>
      </c>
      <c r="AJ466" s="7">
        <f t="shared" si="248"/>
        <v>-0.24556355826407741</v>
      </c>
      <c r="AK466" s="7">
        <f t="shared" si="249"/>
        <v>0.21283012918799155</v>
      </c>
      <c r="AL466" s="7">
        <f t="shared" si="250"/>
        <v>-0.51888026826110423</v>
      </c>
      <c r="AM466" s="7">
        <f t="shared" si="251"/>
        <v>-0.26542214478031051</v>
      </c>
      <c r="AN466" s="102">
        <f t="shared" si="283"/>
        <v>11.771151203593234</v>
      </c>
      <c r="AO466" s="102">
        <f t="shared" si="283"/>
        <v>11.770901195986196</v>
      </c>
      <c r="AP466" s="102">
        <f t="shared" si="283"/>
        <v>11.771733094454733</v>
      </c>
      <c r="AQ466" s="102">
        <f t="shared" si="283"/>
        <v>11.768962217611394</v>
      </c>
      <c r="AR466" s="102">
        <f t="shared" si="283"/>
        <v>11.778161294328052</v>
      </c>
      <c r="AS466" s="102">
        <f t="shared" si="283"/>
        <v>11.74727839393409</v>
      </c>
      <c r="AT466" s="102">
        <f t="shared" si="283"/>
        <v>11.847457644506726</v>
      </c>
      <c r="AU466" s="102">
        <f t="shared" si="253"/>
        <v>11.464639515529059</v>
      </c>
    </row>
    <row r="467" spans="1:50" ht="12.95" customHeight="1">
      <c r="A467" s="95" t="s">
        <v>6</v>
      </c>
      <c r="B467" s="98" t="s">
        <v>127</v>
      </c>
      <c r="C467" s="95">
        <v>58072.502099999998</v>
      </c>
      <c r="D467" s="95">
        <v>1E-4</v>
      </c>
      <c r="E467" s="32">
        <f t="shared" si="243"/>
        <v>24724.991195424205</v>
      </c>
      <c r="F467" s="1">
        <f t="shared" si="279"/>
        <v>24725</v>
      </c>
      <c r="G467" s="1">
        <f t="shared" si="280"/>
        <v>-6.1249999998835847E-3</v>
      </c>
      <c r="K467" s="1">
        <f t="shared" si="281"/>
        <v>-6.1249999998835847E-3</v>
      </c>
      <c r="N467" s="2"/>
      <c r="O467" s="2">
        <f t="shared" ca="1" si="278"/>
        <v>-5.2794855390733697E-3</v>
      </c>
      <c r="P467" s="2"/>
      <c r="Q467" s="5">
        <f t="shared" si="254"/>
        <v>43054.002099999998</v>
      </c>
      <c r="R467" s="1">
        <f>+(P467-I467)^2</f>
        <v>0</v>
      </c>
      <c r="S467" s="100">
        <f t="shared" si="266"/>
        <v>1</v>
      </c>
      <c r="T467" s="1">
        <f t="shared" si="282"/>
        <v>0</v>
      </c>
      <c r="U467" s="5"/>
      <c r="Y467" s="1">
        <f t="shared" si="268"/>
        <v>5.4128567389786428E-3</v>
      </c>
      <c r="Z467" s="7">
        <f t="shared" si="244"/>
        <v>24725</v>
      </c>
      <c r="AA467" s="102">
        <f t="shared" si="245"/>
        <v>-3.3168477373070673E-3</v>
      </c>
      <c r="AB467" s="102">
        <f t="shared" si="269"/>
        <v>5.4128567389786428E-3</v>
      </c>
      <c r="AC467" s="102">
        <f t="shared" si="270"/>
        <v>-6.1249999998835847E-3</v>
      </c>
      <c r="AD467" s="102">
        <f t="shared" si="271"/>
        <v>-2.8081522625765173E-3</v>
      </c>
      <c r="AE467" s="102">
        <f t="shared" si="272"/>
        <v>7.8857191298136132E-6</v>
      </c>
      <c r="AF467" s="7">
        <f t="shared" si="273"/>
        <v>-6.1249999998835847E-3</v>
      </c>
      <c r="AG467" s="103"/>
      <c r="AH467" s="7">
        <f>$AB$6*($AB$11/AI467*AJ467+$AB$12)</f>
        <v>-1.1537856738862227E-2</v>
      </c>
      <c r="AI467" s="7">
        <f>1+$AB$7*COS(AL467)</f>
        <v>0.62700082122294409</v>
      </c>
      <c r="AJ467" s="7">
        <f>SIN(AL467+RADIANS($AB$9))</f>
        <v>-0.24411988583491787</v>
      </c>
      <c r="AK467" s="7">
        <f>$AB$7*SIN(AL467)</f>
        <v>0.21227497155374619</v>
      </c>
      <c r="AL467" s="7">
        <f>2*ATAN(AM467)</f>
        <v>-0.51739127528616535</v>
      </c>
      <c r="AM467" s="7">
        <f>SQRT((1+$AB$7)/(1-$AB$7))*TAN(AN467/2)</f>
        <v>-0.26462535662591324</v>
      </c>
      <c r="AN467" s="102">
        <f t="shared" ref="AN467:AT468" si="284">$AU467+$AB$7*SIN(AO467)</f>
        <v>11.77329562318304</v>
      </c>
      <c r="AO467" s="102">
        <f t="shared" si="284"/>
        <v>11.773042432544337</v>
      </c>
      <c r="AP467" s="102">
        <f t="shared" si="284"/>
        <v>11.773883085575894</v>
      </c>
      <c r="AQ467" s="102">
        <f t="shared" si="284"/>
        <v>11.771089145793651</v>
      </c>
      <c r="AR467" s="102">
        <f t="shared" si="284"/>
        <v>11.780344567218002</v>
      </c>
      <c r="AS467" s="102">
        <f t="shared" si="284"/>
        <v>11.749340690314979</v>
      </c>
      <c r="AT467" s="102">
        <f t="shared" si="284"/>
        <v>11.849703541055703</v>
      </c>
      <c r="AU467" s="102">
        <f>RADIANS($AB$9)+$AB$18*(F467-AB$15)</f>
        <v>11.467427862883403</v>
      </c>
    </row>
    <row r="468" spans="1:50" ht="12.95" customHeight="1">
      <c r="A468" s="95" t="s">
        <v>6</v>
      </c>
      <c r="B468" s="98" t="s">
        <v>127</v>
      </c>
      <c r="C468" s="95">
        <v>58083.633399999999</v>
      </c>
      <c r="D468" s="95">
        <v>1E-4</v>
      </c>
      <c r="E468" s="32">
        <f t="shared" si="243"/>
        <v>24740.992236161001</v>
      </c>
      <c r="F468" s="1">
        <f t="shared" si="279"/>
        <v>24741</v>
      </c>
      <c r="G468" s="1">
        <f t="shared" si="280"/>
        <v>-5.4010000021662563E-3</v>
      </c>
      <c r="K468" s="1">
        <f t="shared" si="281"/>
        <v>-5.4010000021662563E-3</v>
      </c>
      <c r="N468" s="2"/>
      <c r="O468" s="2">
        <f t="shared" ca="1" si="278"/>
        <v>-5.2271071554713111E-3</v>
      </c>
      <c r="P468" s="2"/>
      <c r="Q468" s="5">
        <f t="shared" si="254"/>
        <v>43065.133399999999</v>
      </c>
      <c r="R468" s="1">
        <f>+(P468-G468)^2</f>
        <v>2.91708010233999E-5</v>
      </c>
      <c r="S468" s="100">
        <f t="shared" si="266"/>
        <v>1</v>
      </c>
      <c r="T468" s="1">
        <f t="shared" si="282"/>
        <v>2.91708010233999E-5</v>
      </c>
      <c r="U468" s="5"/>
      <c r="Y468" s="1">
        <f t="shared" si="268"/>
        <v>6.1049656776644094E-3</v>
      </c>
      <c r="Z468" s="7">
        <f t="shared" si="244"/>
        <v>24741</v>
      </c>
      <c r="AA468" s="102">
        <f t="shared" si="245"/>
        <v>-3.2500139544512172E-3</v>
      </c>
      <c r="AB468" s="102">
        <f t="shared" si="269"/>
        <v>6.1049656776644094E-3</v>
      </c>
      <c r="AC468" s="102">
        <f t="shared" si="270"/>
        <v>-5.4010000021662563E-3</v>
      </c>
      <c r="AD468" s="102">
        <f t="shared" si="271"/>
        <v>-2.1509860477150391E-3</v>
      </c>
      <c r="AE468" s="102">
        <f t="shared" si="272"/>
        <v>4.6267409774647644E-6</v>
      </c>
      <c r="AF468" s="7">
        <f t="shared" si="273"/>
        <v>-5.4010000021662563E-3</v>
      </c>
      <c r="AG468" s="103"/>
      <c r="AH468" s="7">
        <f>$AB$6*($AB$11/AI468*AJ468+$AB$12)</f>
        <v>-1.1505965679830666E-2</v>
      </c>
      <c r="AI468" s="7">
        <f>1+$AB$7*COS(AL468)</f>
        <v>0.62678132929546182</v>
      </c>
      <c r="AJ468" s="7">
        <f>SIN(AL468+RADIANS($AB$9))</f>
        <v>-0.24311612792986675</v>
      </c>
      <c r="AK468" s="7">
        <f>$AB$7*SIN(AL468)</f>
        <v>0.21188882640205325</v>
      </c>
      <c r="AL468" s="7">
        <f>2*ATAN(AM468)</f>
        <v>-0.51635633591157237</v>
      </c>
      <c r="AM468" s="7">
        <f>SQRT((1+$AB$7)/(1-$AB$7))*TAN(AN468/2)</f>
        <v>-0.26407172606880469</v>
      </c>
      <c r="AN468" s="102">
        <f t="shared" si="284"/>
        <v>11.774786760419422</v>
      </c>
      <c r="AO468" s="102">
        <f t="shared" si="284"/>
        <v>11.774531343752225</v>
      </c>
      <c r="AP468" s="102">
        <f t="shared" si="284"/>
        <v>11.775378106210875</v>
      </c>
      <c r="AQ468" s="102">
        <f t="shared" si="284"/>
        <v>11.772568108386295</v>
      </c>
      <c r="AR468" s="102">
        <f t="shared" si="284"/>
        <v>11.781862660327517</v>
      </c>
      <c r="AS468" s="102">
        <f t="shared" si="284"/>
        <v>11.750775060481972</v>
      </c>
      <c r="AT468" s="102">
        <f t="shared" si="284"/>
        <v>11.851264150671007</v>
      </c>
      <c r="AU468" s="102">
        <f>RADIANS($AB$9)+$AB$18*(F468-AB$15)</f>
        <v>11.469367582782075</v>
      </c>
    </row>
    <row r="469" spans="1:50" ht="12.95" customHeight="1">
      <c r="A469" s="119" t="s">
        <v>1565</v>
      </c>
      <c r="B469" s="120" t="s">
        <v>127</v>
      </c>
      <c r="C469" s="94">
        <v>58108.677444000001</v>
      </c>
      <c r="D469" s="94">
        <v>1.4300000000000001E-4</v>
      </c>
      <c r="E469" s="32">
        <f t="shared" ref="E469:E498" si="285">(C469-C$7)/C$8</f>
        <v>24776.992592656483</v>
      </c>
      <c r="F469" s="1">
        <f t="shared" ref="F469:F498" si="286">ROUND(2*E469,0)/2</f>
        <v>24777</v>
      </c>
      <c r="G469" s="1">
        <f t="shared" ref="G469:G498" si="287">C469-(C$7+C$8*F469)</f>
        <v>-5.1529999982449226E-3</v>
      </c>
      <c r="K469" s="1">
        <f t="shared" ref="K469:K498" si="288">G469</f>
        <v>-5.1529999982449226E-3</v>
      </c>
      <c r="N469" s="2"/>
      <c r="O469" s="2">
        <f t="shared" ref="O469:O498" ca="1" si="289">+C$11+C$12*F469</f>
        <v>-5.1092557923666793E-3</v>
      </c>
      <c r="P469" s="2"/>
      <c r="Q469" s="5">
        <f t="shared" ref="Q469:Q498" si="290">C469-15018.5</f>
        <v>43090.177444000001</v>
      </c>
      <c r="R469" s="1">
        <f t="shared" ref="R469:R498" si="291">+(P469-G469)^2</f>
        <v>2.6553408981912174E-5</v>
      </c>
      <c r="S469" s="100">
        <f t="shared" si="266"/>
        <v>1</v>
      </c>
      <c r="T469" s="1">
        <f t="shared" ref="T469:T498" si="292">+R469*S469</f>
        <v>2.6553408981912174E-5</v>
      </c>
      <c r="U469" s="5"/>
      <c r="Y469" s="1">
        <f t="shared" ref="Y469:Y498" si="293">AB469</f>
        <v>6.2811579055915157E-3</v>
      </c>
      <c r="Z469" s="7">
        <f t="shared" ref="Z469:Z498" si="294">F469</f>
        <v>24777</v>
      </c>
      <c r="AA469" s="102">
        <f t="shared" ref="AA469:AA498" si="295">AB$3+AB$4*Z469+AB$5*Z469^2+AH469</f>
        <v>-3.0995268822184441E-3</v>
      </c>
      <c r="AB469" s="102">
        <f t="shared" ref="AB469:AB498" si="296">IF(S469&lt;&gt;0,G469-AH469, -9999)</f>
        <v>6.2811579055915157E-3</v>
      </c>
      <c r="AC469" s="102">
        <f t="shared" ref="AC469:AC498" si="297">+G469-P469</f>
        <v>-5.1529999982449226E-3</v>
      </c>
      <c r="AD469" s="102">
        <f t="shared" ref="AD469:AD498" si="298">IF(S469&lt;&gt;0,G469-AA469, -9999)</f>
        <v>-2.0534731160264785E-3</v>
      </c>
      <c r="AE469" s="102">
        <f t="shared" ref="AE469:AE498" si="299">+(G469-AA469)^2*S469</f>
        <v>4.2167518382434949E-6</v>
      </c>
      <c r="AF469" s="7">
        <f t="shared" ref="AF469:AF498" si="300">IF(S469&lt;&gt;0,G469-P469, -9999)</f>
        <v>-5.1529999982449226E-3</v>
      </c>
      <c r="AG469" s="103"/>
      <c r="AH469" s="7">
        <f t="shared" ref="AH469:AH498" si="301">$AB$6*($AB$11/AI469*AJ469+$AB$12)</f>
        <v>-1.1434157903836438E-2</v>
      </c>
      <c r="AI469" s="7">
        <f t="shared" ref="AI469:AI498" si="302">1+$AB$7*COS(AL469)</f>
        <v>0.62628949017009905</v>
      </c>
      <c r="AJ469" s="7">
        <f t="shared" ref="AJ469:AJ498" si="303">SIN(AL469+RADIANS($AB$9))</f>
        <v>-0.24085927830692536</v>
      </c>
      <c r="AK469" s="7">
        <f t="shared" ref="AK469:AK498" si="304">$AB$7*SIN(AL469)</f>
        <v>0.21102015486483156</v>
      </c>
      <c r="AL469" s="7">
        <f t="shared" ref="AL469:AL498" si="305">2*ATAN(AM469)</f>
        <v>-0.51403035597071423</v>
      </c>
      <c r="AM469" s="7">
        <f t="shared" ref="AM469:AM498" si="306">SQRT((1+$AB$7)/(1-$AB$7))*TAN(AN469/2)</f>
        <v>-0.26282801769739406</v>
      </c>
      <c r="AN469" s="102">
        <f t="shared" ref="AN469:AN498" si="307">$AU469+$AB$7*SIN(AO469)</f>
        <v>11.778139927918222</v>
      </c>
      <c r="AO469" s="102">
        <f t="shared" ref="AO469:AO498" si="308">$AU469+$AB$7*SIN(AP469)</f>
        <v>11.777879467760329</v>
      </c>
      <c r="AP469" s="102">
        <f t="shared" ref="AP469:AP498" si="309">$AU469+$AB$7*SIN(AQ469)</f>
        <v>11.778740033171511</v>
      </c>
      <c r="AQ469" s="102">
        <f t="shared" ref="AQ469:AQ498" si="310">$AU469+$AB$7*SIN(AR469)</f>
        <v>11.77589386532817</v>
      </c>
      <c r="AR469" s="102">
        <f t="shared" ref="AR469:AR498" si="311">$AU469+$AB$7*SIN(AS469)</f>
        <v>11.785276255730777</v>
      </c>
      <c r="AS469" s="102">
        <f t="shared" ref="AS469:AS498" si="312">$AU469+$AB$7*SIN(AT469)</f>
        <v>11.754001596186688</v>
      </c>
      <c r="AT469" s="102">
        <f t="shared" ref="AT469:AT498" si="313">$AU469+$AB$7*SIN(AU469)</f>
        <v>11.854770270856488</v>
      </c>
      <c r="AU469" s="102">
        <f t="shared" ref="AU469:AU498" si="314">RADIANS($AB$9)+$AB$18*(F469-AB$15)</f>
        <v>11.47373195255409</v>
      </c>
    </row>
    <row r="470" spans="1:50" ht="12.95" customHeight="1">
      <c r="A470" s="119" t="s">
        <v>1558</v>
      </c>
      <c r="B470" s="120" t="s">
        <v>127</v>
      </c>
      <c r="C470" s="94">
        <v>58327.811399999999</v>
      </c>
      <c r="D470" s="94">
        <v>2.0000000000000001E-4</v>
      </c>
      <c r="E470" s="32">
        <f t="shared" si="285"/>
        <v>25091.993657830462</v>
      </c>
      <c r="F470" s="1">
        <f t="shared" si="286"/>
        <v>25092</v>
      </c>
      <c r="G470" s="1">
        <f t="shared" si="287"/>
        <v>-4.412000002048444E-3</v>
      </c>
      <c r="K470" s="1">
        <f t="shared" si="288"/>
        <v>-4.412000002048444E-3</v>
      </c>
      <c r="N470" s="2"/>
      <c r="O470" s="2">
        <f t="shared" ca="1" si="289"/>
        <v>-4.0780563652010882E-3</v>
      </c>
      <c r="P470" s="2"/>
      <c r="Q470" s="5">
        <f t="shared" si="290"/>
        <v>43309.311399999999</v>
      </c>
      <c r="R470" s="1">
        <f t="shared" si="291"/>
        <v>1.9465744018075469E-5</v>
      </c>
      <c r="S470" s="100">
        <f t="shared" si="266"/>
        <v>1</v>
      </c>
      <c r="T470" s="1">
        <f t="shared" si="292"/>
        <v>1.9465744018075469E-5</v>
      </c>
      <c r="U470" s="5"/>
      <c r="Y470" s="1">
        <f t="shared" si="293"/>
        <v>6.3908296239858688E-3</v>
      </c>
      <c r="Z470" s="7">
        <f t="shared" si="294"/>
        <v>25092</v>
      </c>
      <c r="AA470" s="102">
        <f t="shared" si="295"/>
        <v>-1.7763192364520352E-3</v>
      </c>
      <c r="AB470" s="102">
        <f t="shared" si="296"/>
        <v>6.3908296239858688E-3</v>
      </c>
      <c r="AC470" s="102">
        <f t="shared" si="297"/>
        <v>-4.412000002048444E-3</v>
      </c>
      <c r="AD470" s="102">
        <f t="shared" si="298"/>
        <v>-2.6356807655964088E-3</v>
      </c>
      <c r="AE470" s="102">
        <f t="shared" si="299"/>
        <v>6.9468130981348714E-6</v>
      </c>
      <c r="AF470" s="7">
        <f t="shared" si="300"/>
        <v>-4.412000002048444E-3</v>
      </c>
      <c r="AG470" s="103"/>
      <c r="AH470" s="7">
        <f t="shared" si="301"/>
        <v>-1.0802829626034313E-2</v>
      </c>
      <c r="AI470" s="7">
        <f t="shared" si="302"/>
        <v>0.62210338692825284</v>
      </c>
      <c r="AJ470" s="7">
        <f t="shared" si="303"/>
        <v>-0.22120602678654797</v>
      </c>
      <c r="AK470" s="7">
        <f t="shared" si="304"/>
        <v>0.20342861338908097</v>
      </c>
      <c r="AL470" s="7">
        <f t="shared" si="305"/>
        <v>-0.49383021921980708</v>
      </c>
      <c r="AM470" s="7">
        <f t="shared" si="306"/>
        <v>-0.25205847349214033</v>
      </c>
      <c r="AN470" s="102">
        <f t="shared" si="307"/>
        <v>11.807370566775701</v>
      </c>
      <c r="AO470" s="102">
        <f t="shared" si="308"/>
        <v>11.807064012537031</v>
      </c>
      <c r="AP470" s="102">
        <f t="shared" si="309"/>
        <v>11.808048356500313</v>
      </c>
      <c r="AQ470" s="102">
        <f t="shared" si="310"/>
        <v>11.804884360835979</v>
      </c>
      <c r="AR470" s="102">
        <f t="shared" si="311"/>
        <v>11.815020971808959</v>
      </c>
      <c r="AS470" s="102">
        <f t="shared" si="312"/>
        <v>11.782190984688889</v>
      </c>
      <c r="AT470" s="102">
        <f t="shared" si="313"/>
        <v>11.88514106989162</v>
      </c>
      <c r="AU470" s="102">
        <f t="shared" si="314"/>
        <v>11.511920188059221</v>
      </c>
    </row>
    <row r="471" spans="1:50" ht="12.95" customHeight="1">
      <c r="A471" s="111" t="s">
        <v>0</v>
      </c>
      <c r="B471" s="112" t="s">
        <v>127</v>
      </c>
      <c r="C471" s="111">
        <v>58385.550499999998</v>
      </c>
      <c r="D471" s="111">
        <v>1E-4</v>
      </c>
      <c r="E471" s="32">
        <f t="shared" si="285"/>
        <v>25174.992561031879</v>
      </c>
      <c r="F471" s="1">
        <f t="shared" si="286"/>
        <v>25175</v>
      </c>
      <c r="G471" s="1">
        <f t="shared" si="287"/>
        <v>-5.1749999984167516E-3</v>
      </c>
      <c r="K471" s="1">
        <f t="shared" si="288"/>
        <v>-5.1749999984167516E-3</v>
      </c>
      <c r="N471" s="2"/>
      <c r="O471" s="2">
        <f t="shared" ca="1" si="289"/>
        <v>-3.8063435002653884E-3</v>
      </c>
      <c r="P471" s="2"/>
      <c r="Q471" s="5">
        <f t="shared" si="290"/>
        <v>43367.050499999998</v>
      </c>
      <c r="R471" s="1">
        <f t="shared" si="291"/>
        <v>2.6780624983613379E-5</v>
      </c>
      <c r="S471" s="100">
        <f t="shared" si="266"/>
        <v>1</v>
      </c>
      <c r="T471" s="1">
        <f t="shared" si="292"/>
        <v>2.6780624983613379E-5</v>
      </c>
      <c r="U471" s="5"/>
      <c r="Y471" s="1">
        <f t="shared" si="293"/>
        <v>5.4606199389992775E-3</v>
      </c>
      <c r="Z471" s="7">
        <f t="shared" si="294"/>
        <v>25175</v>
      </c>
      <c r="AA471" s="102">
        <f t="shared" si="295"/>
        <v>-1.4257783780356678E-3</v>
      </c>
      <c r="AB471" s="102">
        <f t="shared" si="296"/>
        <v>5.4606199389992775E-3</v>
      </c>
      <c r="AC471" s="102">
        <f t="shared" si="297"/>
        <v>-5.1749999984167516E-3</v>
      </c>
      <c r="AD471" s="102">
        <f t="shared" si="298"/>
        <v>-3.7492216203810838E-3</v>
      </c>
      <c r="AE471" s="102">
        <f t="shared" si="299"/>
        <v>1.4056662758732959E-5</v>
      </c>
      <c r="AF471" s="7">
        <f t="shared" si="300"/>
        <v>-5.1749999984167516E-3</v>
      </c>
      <c r="AG471" s="103"/>
      <c r="AH471" s="7">
        <f t="shared" si="301"/>
        <v>-1.0635619937416029E-2</v>
      </c>
      <c r="AI471" s="7">
        <f t="shared" si="302"/>
        <v>0.62103490448375709</v>
      </c>
      <c r="AJ471" s="7">
        <f t="shared" si="303"/>
        <v>-0.21605545542344676</v>
      </c>
      <c r="AK471" s="7">
        <f t="shared" si="304"/>
        <v>0.20143114778223054</v>
      </c>
      <c r="AL471" s="7">
        <f t="shared" si="305"/>
        <v>-0.48855194725358586</v>
      </c>
      <c r="AM471" s="7">
        <f t="shared" si="306"/>
        <v>-0.24925352341862506</v>
      </c>
      <c r="AN471" s="102">
        <f t="shared" si="307"/>
        <v>11.81504060981999</v>
      </c>
      <c r="AO471" s="102">
        <f t="shared" si="308"/>
        <v>11.814721362507205</v>
      </c>
      <c r="AP471" s="102">
        <f t="shared" si="309"/>
        <v>11.815739088415388</v>
      </c>
      <c r="AQ471" s="102">
        <f t="shared" si="310"/>
        <v>11.8124913035949</v>
      </c>
      <c r="AR471" s="102">
        <f t="shared" si="311"/>
        <v>11.822821564002956</v>
      </c>
      <c r="AS471" s="102">
        <f t="shared" si="312"/>
        <v>11.789607345770269</v>
      </c>
      <c r="AT471" s="102">
        <f t="shared" si="313"/>
        <v>11.893052459622723</v>
      </c>
      <c r="AU471" s="102">
        <f t="shared" si="314"/>
        <v>11.52198248503359</v>
      </c>
    </row>
    <row r="472" spans="1:50" ht="12.95" customHeight="1">
      <c r="A472" s="111" t="s">
        <v>0</v>
      </c>
      <c r="B472" s="112" t="s">
        <v>127</v>
      </c>
      <c r="C472" s="111">
        <v>58410.595200000003</v>
      </c>
      <c r="D472" s="111">
        <v>1E-4</v>
      </c>
      <c r="E472" s="32">
        <f t="shared" si="285"/>
        <v>25210.993860515398</v>
      </c>
      <c r="F472" s="1">
        <f t="shared" si="286"/>
        <v>25211</v>
      </c>
      <c r="G472" s="1">
        <f t="shared" si="287"/>
        <v>-4.2709999979706481E-3</v>
      </c>
      <c r="K472" s="1">
        <f t="shared" si="288"/>
        <v>-4.2709999979706481E-3</v>
      </c>
      <c r="N472" s="2"/>
      <c r="O472" s="2">
        <f t="shared" ca="1" si="289"/>
        <v>-3.6884921371607565E-3</v>
      </c>
      <c r="P472" s="2"/>
      <c r="Q472" s="5">
        <f t="shared" si="290"/>
        <v>43392.095200000003</v>
      </c>
      <c r="R472" s="1">
        <f t="shared" si="291"/>
        <v>1.8241440982665278E-5</v>
      </c>
      <c r="S472" s="100">
        <f t="shared" si="266"/>
        <v>1</v>
      </c>
      <c r="T472" s="1">
        <f t="shared" si="292"/>
        <v>1.8241440982665278E-5</v>
      </c>
      <c r="U472" s="5"/>
      <c r="Y472" s="1">
        <f t="shared" si="293"/>
        <v>6.291988844607483E-3</v>
      </c>
      <c r="Z472" s="7">
        <f t="shared" si="294"/>
        <v>25211</v>
      </c>
      <c r="AA472" s="102">
        <f t="shared" si="295"/>
        <v>-1.2734970349164952E-3</v>
      </c>
      <c r="AB472" s="102">
        <f t="shared" si="296"/>
        <v>6.291988844607483E-3</v>
      </c>
      <c r="AC472" s="102">
        <f t="shared" si="297"/>
        <v>-4.2709999979706481E-3</v>
      </c>
      <c r="AD472" s="102">
        <f t="shared" si="298"/>
        <v>-2.9975029630541529E-3</v>
      </c>
      <c r="AE472" s="102">
        <f t="shared" si="299"/>
        <v>8.9850240135184258E-6</v>
      </c>
      <c r="AF472" s="7">
        <f t="shared" si="300"/>
        <v>-4.2709999979706481E-3</v>
      </c>
      <c r="AG472" s="103"/>
      <c r="AH472" s="7">
        <f t="shared" si="301"/>
        <v>-1.0562988842578131E-2</v>
      </c>
      <c r="AI472" s="7">
        <f t="shared" si="302"/>
        <v>0.62057586997889902</v>
      </c>
      <c r="AJ472" s="7">
        <f t="shared" si="303"/>
        <v>-0.21382506038899021</v>
      </c>
      <c r="AK472" s="7">
        <f t="shared" si="304"/>
        <v>0.2005651526916693</v>
      </c>
      <c r="AL472" s="7">
        <f t="shared" si="305"/>
        <v>-0.48626817347355711</v>
      </c>
      <c r="AM472" s="7">
        <f t="shared" si="306"/>
        <v>-0.24804103872719796</v>
      </c>
      <c r="AN472" s="102">
        <f t="shared" si="307"/>
        <v>11.818363320332338</v>
      </c>
      <c r="AO472" s="102">
        <f t="shared" si="308"/>
        <v>11.818038502151801</v>
      </c>
      <c r="AP472" s="102">
        <f t="shared" si="309"/>
        <v>11.819070788767512</v>
      </c>
      <c r="AQ472" s="102">
        <f t="shared" si="310"/>
        <v>11.815786703037285</v>
      </c>
      <c r="AR472" s="102">
        <f t="shared" si="311"/>
        <v>11.826200195289044</v>
      </c>
      <c r="AS472" s="102">
        <f t="shared" si="312"/>
        <v>11.792822797050942</v>
      </c>
      <c r="AT472" s="102">
        <f t="shared" si="313"/>
        <v>11.896472211055764</v>
      </c>
      <c r="AU472" s="102">
        <f t="shared" si="314"/>
        <v>11.526346854805604</v>
      </c>
      <c r="AV472" s="102"/>
      <c r="AX472" s="102"/>
    </row>
    <row r="473" spans="1:50" ht="12.95" customHeight="1">
      <c r="A473" s="111" t="s">
        <v>0</v>
      </c>
      <c r="B473" s="112" t="s">
        <v>127</v>
      </c>
      <c r="C473" s="111">
        <v>58415.465600000003</v>
      </c>
      <c r="D473" s="111">
        <v>1E-4</v>
      </c>
      <c r="E473" s="32">
        <f t="shared" si="285"/>
        <v>25217.9949716888</v>
      </c>
      <c r="F473" s="1">
        <f t="shared" si="286"/>
        <v>25218</v>
      </c>
      <c r="G473" s="1">
        <f t="shared" si="287"/>
        <v>-3.4979999982169829E-3</v>
      </c>
      <c r="K473" s="1">
        <f t="shared" si="288"/>
        <v>-3.4979999982169829E-3</v>
      </c>
      <c r="N473" s="2"/>
      <c r="O473" s="2">
        <f t="shared" ca="1" si="289"/>
        <v>-3.6655765943348489E-3</v>
      </c>
      <c r="P473" s="2"/>
      <c r="Q473" s="5">
        <f t="shared" si="290"/>
        <v>43396.965600000003</v>
      </c>
      <c r="R473" s="1">
        <f t="shared" si="291"/>
        <v>1.2236003987526012E-5</v>
      </c>
      <c r="S473" s="100">
        <f t="shared" si="266"/>
        <v>1</v>
      </c>
      <c r="T473" s="1">
        <f t="shared" si="292"/>
        <v>1.2236003987526012E-5</v>
      </c>
      <c r="U473" s="5"/>
      <c r="Y473" s="1">
        <f t="shared" si="293"/>
        <v>7.0508587572554269E-3</v>
      </c>
      <c r="Z473" s="7">
        <f t="shared" si="294"/>
        <v>25218</v>
      </c>
      <c r="AA473" s="102">
        <f t="shared" si="295"/>
        <v>-1.2438700467252029E-3</v>
      </c>
      <c r="AB473" s="102">
        <f t="shared" si="296"/>
        <v>7.0508587572554269E-3</v>
      </c>
      <c r="AC473" s="102">
        <f t="shared" si="297"/>
        <v>-3.4979999982169829E-3</v>
      </c>
      <c r="AD473" s="102">
        <f t="shared" si="298"/>
        <v>-2.25412995149178E-3</v>
      </c>
      <c r="AE473" s="102">
        <f t="shared" si="299"/>
        <v>5.0811018382123347E-6</v>
      </c>
      <c r="AF473" s="7">
        <f t="shared" si="300"/>
        <v>-3.4979999982169829E-3</v>
      </c>
      <c r="AG473" s="103"/>
      <c r="AH473" s="7">
        <f t="shared" si="301"/>
        <v>-1.054885875547241E-2</v>
      </c>
      <c r="AI473" s="7">
        <f t="shared" si="302"/>
        <v>0.62048692121566473</v>
      </c>
      <c r="AJ473" s="7">
        <f t="shared" si="303"/>
        <v>-0.2133916239008008</v>
      </c>
      <c r="AK473" s="7">
        <f t="shared" si="304"/>
        <v>0.20039679126207799</v>
      </c>
      <c r="AL473" s="7">
        <f t="shared" si="305"/>
        <v>-0.48582449664528699</v>
      </c>
      <c r="AM473" s="7">
        <f t="shared" si="306"/>
        <v>-0.24780556480039642</v>
      </c>
      <c r="AN473" s="102">
        <f t="shared" si="307"/>
        <v>11.819009119912234</v>
      </c>
      <c r="AO473" s="102">
        <f t="shared" si="308"/>
        <v>11.818683214033472</v>
      </c>
      <c r="AP473" s="102">
        <f t="shared" si="309"/>
        <v>11.819718337267361</v>
      </c>
      <c r="AQ473" s="102">
        <f t="shared" si="310"/>
        <v>11.816427196909309</v>
      </c>
      <c r="AR473" s="102">
        <f t="shared" si="311"/>
        <v>11.82685681762714</v>
      </c>
      <c r="AS473" s="102">
        <f t="shared" si="312"/>
        <v>11.793447937139694</v>
      </c>
      <c r="AT473" s="102">
        <f t="shared" si="313"/>
        <v>11.897136343463838</v>
      </c>
      <c r="AU473" s="102">
        <f t="shared" si="314"/>
        <v>11.527195482261275</v>
      </c>
    </row>
    <row r="474" spans="1:50" ht="12.95" customHeight="1">
      <c r="A474" s="111" t="s">
        <v>0</v>
      </c>
      <c r="B474" s="112" t="s">
        <v>127</v>
      </c>
      <c r="C474" s="111">
        <v>58436.336000000003</v>
      </c>
      <c r="D474" s="111">
        <v>1E-4</v>
      </c>
      <c r="E474" s="32">
        <f t="shared" si="285"/>
        <v>25247.995791053407</v>
      </c>
      <c r="F474" s="1">
        <f t="shared" si="286"/>
        <v>25248</v>
      </c>
      <c r="G474" s="1">
        <f t="shared" si="287"/>
        <v>-2.9279999944265001E-3</v>
      </c>
      <c r="K474" s="1">
        <f t="shared" si="288"/>
        <v>-2.9279999944265001E-3</v>
      </c>
      <c r="N474" s="2"/>
      <c r="O474" s="2">
        <f t="shared" ca="1" si="289"/>
        <v>-3.5673671250809891E-3</v>
      </c>
      <c r="P474" s="2"/>
      <c r="Q474" s="5">
        <f t="shared" si="290"/>
        <v>43417.836000000003</v>
      </c>
      <c r="R474" s="1">
        <f t="shared" si="291"/>
        <v>8.5731839673615851E-6</v>
      </c>
      <c r="S474" s="100">
        <f t="shared" si="266"/>
        <v>1</v>
      </c>
      <c r="T474" s="1">
        <f t="shared" si="292"/>
        <v>8.5731839673615851E-6</v>
      </c>
      <c r="U474" s="5"/>
      <c r="Y474" s="1">
        <f t="shared" si="293"/>
        <v>7.5602742686378503E-3</v>
      </c>
      <c r="Z474" s="7">
        <f t="shared" si="294"/>
        <v>25248</v>
      </c>
      <c r="AA474" s="102">
        <f t="shared" si="295"/>
        <v>-1.1168357735264686E-3</v>
      </c>
      <c r="AB474" s="102">
        <f t="shared" si="296"/>
        <v>7.5602742686378503E-3</v>
      </c>
      <c r="AC474" s="102">
        <f t="shared" si="297"/>
        <v>-2.9279999944265001E-3</v>
      </c>
      <c r="AD474" s="102">
        <f t="shared" si="298"/>
        <v>-1.8111642209000314E-3</v>
      </c>
      <c r="AE474" s="102">
        <f t="shared" si="299"/>
        <v>3.2803158350684179E-6</v>
      </c>
      <c r="AF474" s="7">
        <f t="shared" si="300"/>
        <v>-2.9279999944265001E-3</v>
      </c>
      <c r="AG474" s="103"/>
      <c r="AH474" s="7">
        <f t="shared" si="301"/>
        <v>-1.048827426306435E-2</v>
      </c>
      <c r="AI474" s="7">
        <f t="shared" si="302"/>
        <v>0.62010684474836042</v>
      </c>
      <c r="AJ474" s="7">
        <f t="shared" si="303"/>
        <v>-0.21153496478876077</v>
      </c>
      <c r="AK474" s="7">
        <f t="shared" si="304"/>
        <v>0.19967534026377817</v>
      </c>
      <c r="AL474" s="7">
        <f t="shared" si="305"/>
        <v>-0.48392445751229196</v>
      </c>
      <c r="AM474" s="7">
        <f t="shared" si="306"/>
        <v>-0.24679744384300178</v>
      </c>
      <c r="AN474" s="102">
        <f t="shared" si="307"/>
        <v>11.821775792743493</v>
      </c>
      <c r="AO474" s="102">
        <f t="shared" si="308"/>
        <v>11.821445209074321</v>
      </c>
      <c r="AP474" s="102">
        <f t="shared" si="309"/>
        <v>11.822492508226672</v>
      </c>
      <c r="AQ474" s="102">
        <f t="shared" si="310"/>
        <v>11.819171150160207</v>
      </c>
      <c r="AR474" s="102">
        <f t="shared" si="311"/>
        <v>11.829669683815048</v>
      </c>
      <c r="AS474" s="102">
        <f t="shared" si="312"/>
        <v>11.796126797473136</v>
      </c>
      <c r="AT474" s="102">
        <f t="shared" si="313"/>
        <v>11.899979609253149</v>
      </c>
      <c r="AU474" s="102">
        <f t="shared" si="314"/>
        <v>11.530832457071288</v>
      </c>
    </row>
    <row r="475" spans="1:50" ht="12.95" customHeight="1">
      <c r="A475" s="111" t="s">
        <v>0</v>
      </c>
      <c r="B475" s="112" t="s">
        <v>127</v>
      </c>
      <c r="C475" s="111">
        <v>58461.380100000002</v>
      </c>
      <c r="D475" s="111">
        <v>1E-4</v>
      </c>
      <c r="E475" s="32">
        <f t="shared" si="285"/>
        <v>25283.996228047858</v>
      </c>
      <c r="F475" s="1">
        <f t="shared" si="286"/>
        <v>25284</v>
      </c>
      <c r="G475" s="1">
        <f t="shared" si="287"/>
        <v>-2.6239999933750369E-3</v>
      </c>
      <c r="K475" s="1">
        <f t="shared" si="288"/>
        <v>-2.6239999933750369E-3</v>
      </c>
      <c r="N475" s="2"/>
      <c r="O475" s="2">
        <f t="shared" ca="1" si="289"/>
        <v>-3.4495157619763434E-3</v>
      </c>
      <c r="P475" s="2"/>
      <c r="Q475" s="5">
        <f t="shared" si="290"/>
        <v>43442.880100000002</v>
      </c>
      <c r="R475" s="1">
        <f t="shared" si="291"/>
        <v>6.8853759652321939E-6</v>
      </c>
      <c r="S475" s="100">
        <f t="shared" si="266"/>
        <v>1</v>
      </c>
      <c r="T475" s="1">
        <f t="shared" si="292"/>
        <v>6.8853759652321939E-6</v>
      </c>
      <c r="U475" s="5"/>
      <c r="Y475" s="1">
        <f t="shared" si="293"/>
        <v>7.7915155997424438E-3</v>
      </c>
      <c r="Z475" s="7">
        <f t="shared" si="294"/>
        <v>25284</v>
      </c>
      <c r="AA475" s="102">
        <f t="shared" si="295"/>
        <v>-9.6426353848007122E-4</v>
      </c>
      <c r="AB475" s="102">
        <f t="shared" si="296"/>
        <v>7.7915155997424438E-3</v>
      </c>
      <c r="AC475" s="102">
        <f t="shared" si="297"/>
        <v>-2.6239999933750369E-3</v>
      </c>
      <c r="AD475" s="102">
        <f t="shared" si="298"/>
        <v>-1.6597364548949656E-3</v>
      </c>
      <c r="AE475" s="102">
        <f t="shared" si="299"/>
        <v>2.7547250997073083E-6</v>
      </c>
      <c r="AF475" s="7">
        <f t="shared" si="300"/>
        <v>-2.6239999933750369E-3</v>
      </c>
      <c r="AG475" s="103"/>
      <c r="AH475" s="7">
        <f t="shared" si="301"/>
        <v>-1.0415515593117481E-2</v>
      </c>
      <c r="AI475" s="7">
        <f t="shared" si="302"/>
        <v>0.61965317059757563</v>
      </c>
      <c r="AJ475" s="7">
        <f t="shared" si="303"/>
        <v>-0.20930895267799157</v>
      </c>
      <c r="AK475" s="7">
        <f t="shared" si="304"/>
        <v>0.19880980931539838</v>
      </c>
      <c r="AL475" s="7">
        <f t="shared" si="305"/>
        <v>-0.48164746447879891</v>
      </c>
      <c r="AM475" s="7">
        <f t="shared" si="306"/>
        <v>-0.24558994142657556</v>
      </c>
      <c r="AN475" s="102">
        <f t="shared" si="307"/>
        <v>11.82509358333656</v>
      </c>
      <c r="AO475" s="102">
        <f t="shared" si="308"/>
        <v>11.82475735217834</v>
      </c>
      <c r="AP475" s="102">
        <f t="shared" si="309"/>
        <v>11.825819301300413</v>
      </c>
      <c r="AQ475" s="102">
        <f t="shared" si="310"/>
        <v>11.822461721607255</v>
      </c>
      <c r="AR475" s="102">
        <f t="shared" si="311"/>
        <v>11.833042493933219</v>
      </c>
      <c r="AS475" s="102">
        <f t="shared" si="312"/>
        <v>11.799340779482002</v>
      </c>
      <c r="AT475" s="102">
        <f t="shared" si="313"/>
        <v>11.903385083674058</v>
      </c>
      <c r="AU475" s="102">
        <f t="shared" si="314"/>
        <v>11.535196826843302</v>
      </c>
    </row>
    <row r="476" spans="1:50" ht="12.95" customHeight="1">
      <c r="A476" s="119" t="s">
        <v>1559</v>
      </c>
      <c r="B476" s="120" t="s">
        <v>127</v>
      </c>
      <c r="C476" s="94">
        <v>58688.86</v>
      </c>
      <c r="D476" s="94">
        <v>2.9999999999999997E-4</v>
      </c>
      <c r="E476" s="32">
        <f t="shared" si="285"/>
        <v>25610.994435508099</v>
      </c>
      <c r="F476" s="1">
        <f t="shared" si="286"/>
        <v>25611</v>
      </c>
      <c r="G476" s="1">
        <f t="shared" si="287"/>
        <v>-3.8710000007995404E-3</v>
      </c>
      <c r="K476" s="1">
        <f t="shared" si="288"/>
        <v>-3.8710000007995404E-3</v>
      </c>
      <c r="N476" s="2"/>
      <c r="O476" s="2">
        <f t="shared" ca="1" si="289"/>
        <v>-2.3790325471092083E-3</v>
      </c>
      <c r="P476" s="2"/>
      <c r="Q476" s="5">
        <f t="shared" si="290"/>
        <v>43670.36</v>
      </c>
      <c r="R476" s="1">
        <f t="shared" si="291"/>
        <v>1.4984641006190042E-5</v>
      </c>
      <c r="S476" s="100">
        <f t="shared" si="266"/>
        <v>1</v>
      </c>
      <c r="T476" s="1">
        <f t="shared" si="292"/>
        <v>1.4984641006190042E-5</v>
      </c>
      <c r="U476" s="5"/>
      <c r="Y476" s="1">
        <f t="shared" si="293"/>
        <v>5.8808864229562344E-3</v>
      </c>
      <c r="Z476" s="7">
        <f t="shared" si="294"/>
        <v>25611</v>
      </c>
      <c r="AA476" s="102">
        <f t="shared" si="295"/>
        <v>4.2802717856512199E-4</v>
      </c>
      <c r="AB476" s="102">
        <f t="shared" si="296"/>
        <v>5.8808864229562344E-3</v>
      </c>
      <c r="AC476" s="102">
        <f t="shared" si="297"/>
        <v>-3.8710000007995404E-3</v>
      </c>
      <c r="AD476" s="102">
        <f t="shared" si="298"/>
        <v>-4.2990271793646624E-3</v>
      </c>
      <c r="AE476" s="102">
        <f t="shared" si="299"/>
        <v>1.8481634688916086E-5</v>
      </c>
      <c r="AF476" s="7">
        <f t="shared" si="300"/>
        <v>-3.8710000007995404E-3</v>
      </c>
      <c r="AG476" s="103"/>
      <c r="AH476" s="7">
        <f t="shared" si="301"/>
        <v>-9.7518864237557748E-3</v>
      </c>
      <c r="AI476" s="7">
        <f t="shared" si="302"/>
        <v>0.6156513416369781</v>
      </c>
      <c r="AJ476" s="7">
        <f t="shared" si="303"/>
        <v>-0.18918739364339235</v>
      </c>
      <c r="AK476" s="7">
        <f t="shared" si="304"/>
        <v>0.19095852882510123</v>
      </c>
      <c r="AL476" s="7">
        <f t="shared" si="305"/>
        <v>-0.46111378865232883</v>
      </c>
      <c r="AM476" s="7">
        <f t="shared" si="306"/>
        <v>-0.23473086402573781</v>
      </c>
      <c r="AN476" s="102">
        <f t="shared" si="307"/>
        <v>11.855121721125199</v>
      </c>
      <c r="AO476" s="102">
        <f t="shared" si="308"/>
        <v>11.854732656495083</v>
      </c>
      <c r="AP476" s="102">
        <f t="shared" si="309"/>
        <v>11.855929126745293</v>
      </c>
      <c r="AQ476" s="102">
        <f t="shared" si="310"/>
        <v>11.852245734155794</v>
      </c>
      <c r="AR476" s="102">
        <f t="shared" si="311"/>
        <v>11.863548195596836</v>
      </c>
      <c r="AS476" s="102">
        <f t="shared" si="312"/>
        <v>11.828506221092818</v>
      </c>
      <c r="AT476" s="102">
        <f t="shared" si="313"/>
        <v>11.933999274648272</v>
      </c>
      <c r="AU476" s="102">
        <f t="shared" si="314"/>
        <v>11.574839852272438</v>
      </c>
    </row>
    <row r="477" spans="1:50" ht="12.95" customHeight="1">
      <c r="A477" s="121" t="s">
        <v>1560</v>
      </c>
      <c r="B477" s="98" t="s">
        <v>127</v>
      </c>
      <c r="C477" s="97">
        <v>58734.774799999999</v>
      </c>
      <c r="D477" s="97">
        <v>1E-4</v>
      </c>
      <c r="E477" s="32">
        <f t="shared" si="285"/>
        <v>25676.996123111687</v>
      </c>
      <c r="F477" s="1">
        <f t="shared" si="286"/>
        <v>25677</v>
      </c>
      <c r="G477" s="1">
        <f t="shared" si="287"/>
        <v>-2.6970000035362318E-3</v>
      </c>
      <c r="K477" s="1">
        <f t="shared" si="288"/>
        <v>-2.6970000035362318E-3</v>
      </c>
      <c r="N477" s="2"/>
      <c r="O477" s="2">
        <f t="shared" ca="1" si="289"/>
        <v>-2.1629717147507027E-3</v>
      </c>
      <c r="P477" s="2"/>
      <c r="Q477" s="5">
        <f t="shared" si="290"/>
        <v>43716.274799999999</v>
      </c>
      <c r="R477" s="1">
        <f t="shared" si="291"/>
        <v>7.2738090190744342E-6</v>
      </c>
      <c r="S477" s="100">
        <f t="shared" si="266"/>
        <v>1</v>
      </c>
      <c r="T477" s="1">
        <f t="shared" si="292"/>
        <v>7.2738090190744342E-6</v>
      </c>
      <c r="U477" s="5"/>
      <c r="Y477" s="1">
        <f t="shared" si="293"/>
        <v>6.9203737799989947E-3</v>
      </c>
      <c r="Z477" s="7">
        <f t="shared" si="294"/>
        <v>25677</v>
      </c>
      <c r="AA477" s="102">
        <f t="shared" si="295"/>
        <v>7.1041507929981047E-4</v>
      </c>
      <c r="AB477" s="102">
        <f t="shared" si="296"/>
        <v>6.9203737799989947E-3</v>
      </c>
      <c r="AC477" s="102">
        <f t="shared" si="297"/>
        <v>-2.6970000035362318E-3</v>
      </c>
      <c r="AD477" s="102">
        <f t="shared" si="298"/>
        <v>-3.4074150828360423E-3</v>
      </c>
      <c r="AE477" s="102">
        <f t="shared" si="299"/>
        <v>1.1610477546738553E-5</v>
      </c>
      <c r="AF477" s="7">
        <f t="shared" si="300"/>
        <v>-2.6970000035362318E-3</v>
      </c>
      <c r="AG477" s="103"/>
      <c r="AH477" s="7">
        <f t="shared" si="301"/>
        <v>-9.6173737835352265E-3</v>
      </c>
      <c r="AI477" s="7">
        <f t="shared" si="302"/>
        <v>0.61486924226229833</v>
      </c>
      <c r="AJ477" s="7">
        <f t="shared" si="303"/>
        <v>-0.18514739218194745</v>
      </c>
      <c r="AK477" s="7">
        <f t="shared" si="304"/>
        <v>0.18937621382023057</v>
      </c>
      <c r="AL477" s="7">
        <f t="shared" si="305"/>
        <v>-0.45700110482618284</v>
      </c>
      <c r="AM477" s="7">
        <f t="shared" si="306"/>
        <v>-0.23256226429432994</v>
      </c>
      <c r="AN477" s="102">
        <f t="shared" si="307"/>
        <v>11.861159283661156</v>
      </c>
      <c r="AO477" s="102">
        <f t="shared" si="308"/>
        <v>11.860759263305368</v>
      </c>
      <c r="AP477" s="102">
        <f t="shared" si="309"/>
        <v>11.86198308031546</v>
      </c>
      <c r="AQ477" s="102">
        <f t="shared" si="310"/>
        <v>11.858234920406874</v>
      </c>
      <c r="AR477" s="102">
        <f t="shared" si="311"/>
        <v>11.869676927278119</v>
      </c>
      <c r="AS477" s="102">
        <f t="shared" si="312"/>
        <v>11.834387637658756</v>
      </c>
      <c r="AT477" s="102">
        <f t="shared" si="313"/>
        <v>11.940109361718413</v>
      </c>
      <c r="AU477" s="102">
        <f t="shared" si="314"/>
        <v>11.582841196854467</v>
      </c>
    </row>
    <row r="478" spans="1:50" ht="12.95" customHeight="1">
      <c r="A478" s="121" t="s">
        <v>1560</v>
      </c>
      <c r="B478" s="98" t="s">
        <v>127</v>
      </c>
      <c r="C478" s="97">
        <v>58865.56</v>
      </c>
      <c r="D478" s="97">
        <v>2.0000000000000001E-4</v>
      </c>
      <c r="E478" s="32">
        <f t="shared" si="285"/>
        <v>25864.997462844687</v>
      </c>
      <c r="F478" s="1">
        <f t="shared" si="286"/>
        <v>25865</v>
      </c>
      <c r="G478" s="1">
        <f t="shared" si="287"/>
        <v>-1.7650000008870848E-3</v>
      </c>
      <c r="K478" s="1">
        <f t="shared" si="288"/>
        <v>-1.7650000008870848E-3</v>
      </c>
      <c r="N478" s="2"/>
      <c r="O478" s="2">
        <f t="shared" ca="1" si="289"/>
        <v>-1.5475257074264864E-3</v>
      </c>
      <c r="P478" s="2"/>
      <c r="Q478" s="5">
        <f t="shared" si="290"/>
        <v>43847.06</v>
      </c>
      <c r="R478" s="1">
        <f t="shared" si="291"/>
        <v>3.1152250031314091E-6</v>
      </c>
      <c r="S478" s="100">
        <f t="shared" si="266"/>
        <v>1</v>
      </c>
      <c r="T478" s="1">
        <f t="shared" si="292"/>
        <v>3.1152250031314091E-6</v>
      </c>
      <c r="U478" s="5"/>
      <c r="Y478" s="1">
        <f t="shared" si="293"/>
        <v>7.4682402783255598E-3</v>
      </c>
      <c r="Z478" s="7">
        <f t="shared" si="294"/>
        <v>25865</v>
      </c>
      <c r="AA478" s="102">
        <f t="shared" si="295"/>
        <v>1.5172527944862946E-3</v>
      </c>
      <c r="AB478" s="102">
        <f t="shared" si="296"/>
        <v>7.4682402783255598E-3</v>
      </c>
      <c r="AC478" s="102">
        <f t="shared" si="297"/>
        <v>-1.7650000008870848E-3</v>
      </c>
      <c r="AD478" s="102">
        <f t="shared" si="298"/>
        <v>-3.2822527953733794E-3</v>
      </c>
      <c r="AE478" s="102">
        <f t="shared" si="299"/>
        <v>1.0773183412736364E-5</v>
      </c>
      <c r="AF478" s="7">
        <f t="shared" si="300"/>
        <v>-1.7650000008870848E-3</v>
      </c>
      <c r="AG478" s="103"/>
      <c r="AH478" s="7">
        <f t="shared" si="301"/>
        <v>-9.2332402792126445E-3</v>
      </c>
      <c r="AI478" s="7">
        <f t="shared" si="302"/>
        <v>0.61268761663060001</v>
      </c>
      <c r="AJ478" s="7">
        <f t="shared" si="303"/>
        <v>-0.17367810184144664</v>
      </c>
      <c r="AK478" s="7">
        <f t="shared" si="304"/>
        <v>0.18487338533498235</v>
      </c>
      <c r="AL478" s="7">
        <f t="shared" si="305"/>
        <v>-0.44534257038413466</v>
      </c>
      <c r="AM478" s="7">
        <f t="shared" si="306"/>
        <v>-0.22642596922197847</v>
      </c>
      <c r="AN478" s="102">
        <f t="shared" si="307"/>
        <v>11.87831586114649</v>
      </c>
      <c r="AO478" s="102">
        <f t="shared" si="308"/>
        <v>11.877884213272843</v>
      </c>
      <c r="AP478" s="102">
        <f t="shared" si="309"/>
        <v>11.879185972525866</v>
      </c>
      <c r="AQ478" s="102">
        <f t="shared" si="310"/>
        <v>11.87525589070775</v>
      </c>
      <c r="AR478" s="102">
        <f t="shared" si="311"/>
        <v>11.887082701118509</v>
      </c>
      <c r="AS478" s="102">
        <f t="shared" si="312"/>
        <v>11.851133547142581</v>
      </c>
      <c r="AT478" s="102">
        <f t="shared" si="313"/>
        <v>11.957388897644377</v>
      </c>
      <c r="AU478" s="102">
        <f t="shared" si="314"/>
        <v>11.605632905663878</v>
      </c>
    </row>
    <row r="479" spans="1:50" ht="12.95" customHeight="1">
      <c r="A479" s="121" t="s">
        <v>1561</v>
      </c>
      <c r="B479" s="98" t="s">
        <v>127</v>
      </c>
      <c r="C479" s="97">
        <v>58884.342199999999</v>
      </c>
      <c r="D479" s="97">
        <v>2.0000000000000001E-4</v>
      </c>
      <c r="E479" s="32">
        <f t="shared" si="285"/>
        <v>25891.99653279399</v>
      </c>
      <c r="F479" s="1">
        <f t="shared" si="286"/>
        <v>25892</v>
      </c>
      <c r="G479" s="1">
        <f t="shared" si="287"/>
        <v>-2.4120000016409904E-3</v>
      </c>
      <c r="K479" s="1">
        <f t="shared" si="288"/>
        <v>-2.4120000016409904E-3</v>
      </c>
      <c r="N479" s="2"/>
      <c r="O479" s="2">
        <f t="shared" ca="1" si="289"/>
        <v>-1.4591371850980056E-3</v>
      </c>
      <c r="P479" s="2"/>
      <c r="Q479" s="5">
        <f t="shared" si="290"/>
        <v>43865.842199999999</v>
      </c>
      <c r="R479" s="1">
        <f t="shared" si="291"/>
        <v>5.8177440079161376E-6</v>
      </c>
      <c r="S479" s="100">
        <f t="shared" si="266"/>
        <v>1</v>
      </c>
      <c r="T479" s="1">
        <f t="shared" si="292"/>
        <v>5.8177440079161376E-6</v>
      </c>
      <c r="U479" s="5"/>
      <c r="Y479" s="1">
        <f t="shared" si="293"/>
        <v>6.7659576241929052E-3</v>
      </c>
      <c r="Z479" s="7">
        <f t="shared" si="294"/>
        <v>25892</v>
      </c>
      <c r="AA479" s="102">
        <f t="shared" si="295"/>
        <v>1.6334233431058894E-3</v>
      </c>
      <c r="AB479" s="102">
        <f t="shared" si="296"/>
        <v>6.7659576241929052E-3</v>
      </c>
      <c r="AC479" s="102">
        <f t="shared" si="297"/>
        <v>-2.4120000016409904E-3</v>
      </c>
      <c r="AD479" s="102">
        <f t="shared" si="298"/>
        <v>-4.0454233447468797E-3</v>
      </c>
      <c r="AE479" s="102">
        <f t="shared" si="299"/>
        <v>1.636545003822303E-5</v>
      </c>
      <c r="AF479" s="7">
        <f t="shared" si="300"/>
        <v>-2.4120000016409904E-3</v>
      </c>
      <c r="AG479" s="103"/>
      <c r="AH479" s="7">
        <f t="shared" si="301"/>
        <v>-9.1779576258338956E-3</v>
      </c>
      <c r="AI479" s="7">
        <f t="shared" si="302"/>
        <v>0.61237985563045894</v>
      </c>
      <c r="AJ479" s="7">
        <f t="shared" si="303"/>
        <v>-0.17203557871950201</v>
      </c>
      <c r="AK479" s="7">
        <f t="shared" si="304"/>
        <v>0.18422723630190549</v>
      </c>
      <c r="AL479" s="7">
        <f t="shared" si="305"/>
        <v>-0.4436749442097157</v>
      </c>
      <c r="AM479" s="7">
        <f t="shared" si="306"/>
        <v>-0.22554957286329805</v>
      </c>
      <c r="AN479" s="102">
        <f t="shared" si="307"/>
        <v>11.880774889450707</v>
      </c>
      <c r="AO479" s="102">
        <f t="shared" si="308"/>
        <v>11.880338655644607</v>
      </c>
      <c r="AP479" s="102">
        <f t="shared" si="309"/>
        <v>11.881651595083845</v>
      </c>
      <c r="AQ479" s="102">
        <f t="shared" si="310"/>
        <v>11.877695741837101</v>
      </c>
      <c r="AR479" s="102">
        <f t="shared" si="311"/>
        <v>11.889576191984649</v>
      </c>
      <c r="AS479" s="102">
        <f t="shared" si="312"/>
        <v>11.853537797880096</v>
      </c>
      <c r="AT479" s="102">
        <f t="shared" si="313"/>
        <v>11.959855459905606</v>
      </c>
      <c r="AU479" s="102">
        <f t="shared" si="314"/>
        <v>11.608906182992889</v>
      </c>
    </row>
    <row r="480" spans="1:50" ht="12.95" customHeight="1">
      <c r="A480" s="119" t="s">
        <v>1566</v>
      </c>
      <c r="B480" s="120" t="s">
        <v>127</v>
      </c>
      <c r="C480" s="94">
        <v>59095.824099999998</v>
      </c>
      <c r="D480" s="94">
        <v>2.9999999999999997E-4</v>
      </c>
      <c r="E480" s="32">
        <f t="shared" si="285"/>
        <v>26195.997907026551</v>
      </c>
      <c r="F480" s="1">
        <f t="shared" si="286"/>
        <v>26196</v>
      </c>
      <c r="G480" s="1">
        <f t="shared" si="287"/>
        <v>-1.4559999981429428E-3</v>
      </c>
      <c r="K480" s="1">
        <f t="shared" si="288"/>
        <v>-1.4559999981429428E-3</v>
      </c>
      <c r="N480" s="2"/>
      <c r="O480" s="2">
        <f t="shared" ca="1" si="289"/>
        <v>-4.6394789665883673E-4</v>
      </c>
      <c r="P480" s="2"/>
      <c r="Q480" s="5">
        <f t="shared" si="290"/>
        <v>44077.324099999998</v>
      </c>
      <c r="R480" s="1">
        <f t="shared" si="291"/>
        <v>2.1199359945922494E-6</v>
      </c>
      <c r="S480" s="100">
        <f t="shared" si="266"/>
        <v>1</v>
      </c>
      <c r="T480" s="1">
        <f t="shared" si="292"/>
        <v>2.1199359945922494E-6</v>
      </c>
      <c r="U480" s="5"/>
      <c r="Y480" s="1">
        <f t="shared" si="293"/>
        <v>7.0976610086961305E-3</v>
      </c>
      <c r="Z480" s="7">
        <f t="shared" si="294"/>
        <v>26196</v>
      </c>
      <c r="AA480" s="102">
        <f t="shared" si="295"/>
        <v>2.9463991949797413E-3</v>
      </c>
      <c r="AB480" s="102">
        <f t="shared" si="296"/>
        <v>7.0976610086961305E-3</v>
      </c>
      <c r="AC480" s="102">
        <f t="shared" si="297"/>
        <v>-1.4559999981429428E-3</v>
      </c>
      <c r="AD480" s="102">
        <f t="shared" si="298"/>
        <v>-4.4023991931226841E-3</v>
      </c>
      <c r="AE480" s="102">
        <f t="shared" si="299"/>
        <v>1.9381118655607261E-5</v>
      </c>
      <c r="AF480" s="7">
        <f t="shared" si="300"/>
        <v>-1.4559999981429428E-3</v>
      </c>
      <c r="AG480" s="103"/>
      <c r="AH480" s="7">
        <f t="shared" si="301"/>
        <v>-8.5536610068390733E-3</v>
      </c>
      <c r="AI480" s="7">
        <f t="shared" si="302"/>
        <v>0.60900931042300022</v>
      </c>
      <c r="AJ480" s="7">
        <f t="shared" si="303"/>
        <v>-0.15362185153291671</v>
      </c>
      <c r="AK480" s="7">
        <f t="shared" si="304"/>
        <v>0.17696138443345244</v>
      </c>
      <c r="AL480" s="7">
        <f t="shared" si="305"/>
        <v>-0.42501185694570781</v>
      </c>
      <c r="AM480" s="7">
        <f t="shared" si="306"/>
        <v>-0.21576362194759185</v>
      </c>
      <c r="AN480" s="102">
        <f t="shared" si="307"/>
        <v>11.908378336727559</v>
      </c>
      <c r="AO480" s="102">
        <f t="shared" si="308"/>
        <v>11.907889963207438</v>
      </c>
      <c r="AP480" s="102">
        <f t="shared" si="309"/>
        <v>11.909327916288019</v>
      </c>
      <c r="AQ480" s="102">
        <f t="shared" si="310"/>
        <v>11.905089456371787</v>
      </c>
      <c r="AR480" s="102">
        <f t="shared" si="311"/>
        <v>11.917543135395936</v>
      </c>
      <c r="AS480" s="102">
        <f t="shared" si="312"/>
        <v>11.880598903735409</v>
      </c>
      <c r="AT480" s="102">
        <f t="shared" si="313"/>
        <v>11.987369685523051</v>
      </c>
      <c r="AU480" s="102">
        <f t="shared" si="314"/>
        <v>11.645760861067684</v>
      </c>
    </row>
    <row r="481" spans="1:64" ht="12.95" customHeight="1">
      <c r="A481" s="121" t="s">
        <v>1564</v>
      </c>
      <c r="B481" s="98" t="s">
        <v>127</v>
      </c>
      <c r="C481" s="97">
        <v>59162.61</v>
      </c>
      <c r="D481" s="97" t="s">
        <v>149</v>
      </c>
      <c r="E481" s="32">
        <f t="shared" si="285"/>
        <v>26292.00142023198</v>
      </c>
      <c r="F481" s="1">
        <f t="shared" si="286"/>
        <v>26292</v>
      </c>
      <c r="G481" s="1">
        <f t="shared" si="287"/>
        <v>9.8799999977927655E-4</v>
      </c>
      <c r="K481" s="1">
        <f t="shared" si="288"/>
        <v>9.8799999977927655E-4</v>
      </c>
      <c r="N481" s="2"/>
      <c r="O481" s="2">
        <f t="shared" ca="1" si="289"/>
        <v>-1.4967759504647127E-4</v>
      </c>
      <c r="P481" s="2"/>
      <c r="Q481" s="5">
        <f t="shared" si="290"/>
        <v>44144.11</v>
      </c>
      <c r="R481" s="1">
        <f t="shared" si="291"/>
        <v>9.7614399956385046E-7</v>
      </c>
      <c r="S481" s="100">
        <f t="shared" si="266"/>
        <v>1</v>
      </c>
      <c r="T481" s="1">
        <f t="shared" si="292"/>
        <v>9.7614399956385046E-7</v>
      </c>
      <c r="U481" s="5"/>
      <c r="Y481" s="1">
        <f t="shared" si="293"/>
        <v>9.3438472434735666E-3</v>
      </c>
      <c r="Z481" s="7">
        <f t="shared" si="294"/>
        <v>26292</v>
      </c>
      <c r="AA481" s="102">
        <f t="shared" si="295"/>
        <v>3.3628837928464106E-3</v>
      </c>
      <c r="AB481" s="102">
        <f t="shared" si="296"/>
        <v>9.3438472434735666E-3</v>
      </c>
      <c r="AC481" s="102">
        <f t="shared" si="297"/>
        <v>9.8799999977927655E-4</v>
      </c>
      <c r="AD481" s="102">
        <f t="shared" si="298"/>
        <v>-2.374883793067134E-3</v>
      </c>
      <c r="AE481" s="102">
        <f t="shared" si="299"/>
        <v>5.6400730305729375E-6</v>
      </c>
      <c r="AF481" s="7">
        <f t="shared" si="300"/>
        <v>9.8799999977927655E-4</v>
      </c>
      <c r="AG481" s="103"/>
      <c r="AH481" s="7">
        <f t="shared" si="301"/>
        <v>-8.35584724369429E-3</v>
      </c>
      <c r="AI481" s="7">
        <f t="shared" si="302"/>
        <v>0.60798051263642017</v>
      </c>
      <c r="AJ481" s="7">
        <f t="shared" si="303"/>
        <v>-0.14783716875195552</v>
      </c>
      <c r="AK481" s="7">
        <f t="shared" si="304"/>
        <v>0.17467046814987947</v>
      </c>
      <c r="AL481" s="7">
        <f t="shared" si="305"/>
        <v>-0.41916031168058365</v>
      </c>
      <c r="AM481" s="7">
        <f t="shared" si="306"/>
        <v>-0.21270356607598945</v>
      </c>
      <c r="AN481" s="102">
        <f t="shared" si="307"/>
        <v>11.917064125900701</v>
      </c>
      <c r="AO481" s="102">
        <f t="shared" si="308"/>
        <v>11.916559177734568</v>
      </c>
      <c r="AP481" s="102">
        <f t="shared" si="309"/>
        <v>11.91803607534243</v>
      </c>
      <c r="AQ481" s="102">
        <f t="shared" si="310"/>
        <v>11.9137116926918</v>
      </c>
      <c r="AR481" s="102">
        <f t="shared" si="311"/>
        <v>11.926333893767046</v>
      </c>
      <c r="AS481" s="102">
        <f t="shared" si="312"/>
        <v>11.889142270567614</v>
      </c>
      <c r="AT481" s="102">
        <f t="shared" si="313"/>
        <v>11.995961382659347</v>
      </c>
      <c r="AU481" s="102">
        <f t="shared" si="314"/>
        <v>11.657399180459723</v>
      </c>
    </row>
    <row r="482" spans="1:64" ht="12.95" customHeight="1">
      <c r="A482" s="121" t="s">
        <v>1562</v>
      </c>
      <c r="B482" s="98" t="s">
        <v>127</v>
      </c>
      <c r="C482" s="97">
        <v>59197.391572999768</v>
      </c>
      <c r="D482" s="97">
        <v>7.9100000000000004E-4</v>
      </c>
      <c r="E482" s="32">
        <f t="shared" si="285"/>
        <v>26341.999297071085</v>
      </c>
      <c r="F482" s="1">
        <f t="shared" si="286"/>
        <v>26342</v>
      </c>
      <c r="G482" s="1">
        <f t="shared" si="287"/>
        <v>-4.8900023102760315E-4</v>
      </c>
      <c r="K482" s="1">
        <f t="shared" si="288"/>
        <v>-4.8900023102760315E-4</v>
      </c>
      <c r="N482" s="2"/>
      <c r="O482" s="2">
        <f t="shared" ca="1" si="289"/>
        <v>1.4004853709975729E-5</v>
      </c>
      <c r="P482" s="2"/>
      <c r="Q482" s="5">
        <f t="shared" si="290"/>
        <v>44178.891572999768</v>
      </c>
      <c r="R482" s="1">
        <f t="shared" si="291"/>
        <v>2.3912122594504925E-7</v>
      </c>
      <c r="S482" s="100">
        <f t="shared" si="266"/>
        <v>1</v>
      </c>
      <c r="T482" s="1">
        <f t="shared" si="292"/>
        <v>2.3912122594504925E-7</v>
      </c>
      <c r="U482" s="5"/>
      <c r="Y482" s="1">
        <f t="shared" si="293"/>
        <v>7.7637001255927342E-3</v>
      </c>
      <c r="Z482" s="7">
        <f t="shared" si="294"/>
        <v>26342</v>
      </c>
      <c r="AA482" s="102">
        <f t="shared" si="295"/>
        <v>3.5801485685855814E-3</v>
      </c>
      <c r="AB482" s="102">
        <f t="shared" si="296"/>
        <v>7.7637001255927342E-3</v>
      </c>
      <c r="AC482" s="102">
        <f t="shared" si="297"/>
        <v>-4.8900023102760315E-4</v>
      </c>
      <c r="AD482" s="102">
        <f t="shared" si="298"/>
        <v>-4.0691487996131846E-3</v>
      </c>
      <c r="AE482" s="102">
        <f t="shared" si="299"/>
        <v>1.6557971953393421E-5</v>
      </c>
      <c r="AF482" s="7">
        <f t="shared" si="300"/>
        <v>-4.8900023102760315E-4</v>
      </c>
      <c r="AG482" s="103"/>
      <c r="AH482" s="7">
        <f t="shared" si="301"/>
        <v>-8.2527003566203374E-3</v>
      </c>
      <c r="AI482" s="7">
        <f t="shared" si="302"/>
        <v>0.60745134334616069</v>
      </c>
      <c r="AJ482" s="7">
        <f t="shared" si="303"/>
        <v>-0.14482998974083477</v>
      </c>
      <c r="AK482" s="7">
        <f t="shared" si="304"/>
        <v>0.17347796135465771</v>
      </c>
      <c r="AL482" s="7">
        <f t="shared" si="305"/>
        <v>-0.41612040778954834</v>
      </c>
      <c r="AM482" s="7">
        <f t="shared" si="306"/>
        <v>-0.21111535948078536</v>
      </c>
      <c r="AN482" s="102">
        <f t="shared" si="307"/>
        <v>11.921582209289317</v>
      </c>
      <c r="AO482" s="102">
        <f t="shared" si="308"/>
        <v>11.921068625031822</v>
      </c>
      <c r="AP482" s="102">
        <f t="shared" si="309"/>
        <v>11.922565663649786</v>
      </c>
      <c r="AQ482" s="102">
        <f t="shared" si="310"/>
        <v>11.91819724784555</v>
      </c>
      <c r="AR482" s="102">
        <f t="shared" si="311"/>
        <v>11.930904693758009</v>
      </c>
      <c r="AS482" s="102">
        <f t="shared" si="312"/>
        <v>11.893591740116671</v>
      </c>
      <c r="AT482" s="102">
        <f t="shared" si="313"/>
        <v>12.000418036530299</v>
      </c>
      <c r="AU482" s="102">
        <f t="shared" si="314"/>
        <v>11.663460805143078</v>
      </c>
    </row>
    <row r="483" spans="1:64" ht="12.95" customHeight="1">
      <c r="A483" s="119" t="s">
        <v>1566</v>
      </c>
      <c r="B483" s="120" t="s">
        <v>127</v>
      </c>
      <c r="C483" s="94">
        <v>59220.348599999998</v>
      </c>
      <c r="D483" s="94">
        <v>1E-4</v>
      </c>
      <c r="E483" s="32">
        <f t="shared" si="285"/>
        <v>26374.999604692512</v>
      </c>
      <c r="F483" s="1">
        <f t="shared" si="286"/>
        <v>26375</v>
      </c>
      <c r="G483" s="1">
        <f t="shared" si="287"/>
        <v>-2.7499999850988388E-4</v>
      </c>
      <c r="K483" s="1">
        <f t="shared" si="288"/>
        <v>-2.7499999850988388E-4</v>
      </c>
      <c r="N483" s="2"/>
      <c r="O483" s="2">
        <f t="shared" ca="1" si="289"/>
        <v>1.2203526988922853E-4</v>
      </c>
      <c r="P483" s="2"/>
      <c r="Q483" s="5">
        <f t="shared" si="290"/>
        <v>44201.848599999998</v>
      </c>
      <c r="R483" s="1">
        <f t="shared" si="291"/>
        <v>7.5624999180436137E-8</v>
      </c>
      <c r="S483" s="100">
        <f t="shared" si="266"/>
        <v>1</v>
      </c>
      <c r="T483" s="1">
        <f t="shared" si="292"/>
        <v>7.5624999180436137E-8</v>
      </c>
      <c r="U483" s="5"/>
      <c r="Y483" s="1">
        <f t="shared" si="293"/>
        <v>7.9095799869038537E-3</v>
      </c>
      <c r="Z483" s="7">
        <f t="shared" si="294"/>
        <v>26375</v>
      </c>
      <c r="AA483" s="102">
        <f t="shared" si="295"/>
        <v>3.7236718537627389E-3</v>
      </c>
      <c r="AB483" s="102">
        <f t="shared" si="296"/>
        <v>7.9095799869038537E-3</v>
      </c>
      <c r="AC483" s="102">
        <f t="shared" si="297"/>
        <v>-2.7499999850988388E-4</v>
      </c>
      <c r="AD483" s="102">
        <f t="shared" si="298"/>
        <v>-3.9986718522726228E-3</v>
      </c>
      <c r="AE483" s="102">
        <f t="shared" si="299"/>
        <v>1.5989376582157367E-5</v>
      </c>
      <c r="AF483" s="7">
        <f t="shared" si="300"/>
        <v>-2.7499999850988388E-4</v>
      </c>
      <c r="AG483" s="103"/>
      <c r="AH483" s="7">
        <f t="shared" si="301"/>
        <v>-8.1845799854137376E-3</v>
      </c>
      <c r="AI483" s="7">
        <f t="shared" si="302"/>
        <v>0.60710457674721785</v>
      </c>
      <c r="AJ483" s="7">
        <f t="shared" si="303"/>
        <v>-0.14284737242398454</v>
      </c>
      <c r="AK483" s="7">
        <f t="shared" si="304"/>
        <v>0.17269116162536854</v>
      </c>
      <c r="AL483" s="7">
        <f t="shared" si="305"/>
        <v>-0.41411695652867642</v>
      </c>
      <c r="AM483" s="7">
        <f t="shared" si="306"/>
        <v>-0.21006920813433472</v>
      </c>
      <c r="AN483" s="102">
        <f t="shared" si="307"/>
        <v>11.924562002543377</v>
      </c>
      <c r="AO483" s="102">
        <f t="shared" si="308"/>
        <v>11.92404271984395</v>
      </c>
      <c r="AP483" s="102">
        <f t="shared" si="309"/>
        <v>11.925552991804908</v>
      </c>
      <c r="AQ483" s="102">
        <f t="shared" si="310"/>
        <v>11.921155796467032</v>
      </c>
      <c r="AR483" s="102">
        <f t="shared" si="311"/>
        <v>11.93391853391859</v>
      </c>
      <c r="AS483" s="102">
        <f t="shared" si="312"/>
        <v>11.896528346958229</v>
      </c>
      <c r="AT483" s="102">
        <f t="shared" si="313"/>
        <v>12.003352642158704</v>
      </c>
      <c r="AU483" s="102">
        <f t="shared" si="314"/>
        <v>11.667461477434092</v>
      </c>
    </row>
    <row r="484" spans="1:64" ht="12.95" customHeight="1">
      <c r="A484" s="127" t="s">
        <v>1572</v>
      </c>
      <c r="B484" s="125" t="s">
        <v>127</v>
      </c>
      <c r="C484" s="130">
        <v>58108.6774</v>
      </c>
      <c r="D484" s="126">
        <v>1E-4</v>
      </c>
      <c r="E484" s="32">
        <f t="shared" si="285"/>
        <v>24776.992529407282</v>
      </c>
      <c r="F484" s="1">
        <f t="shared" si="286"/>
        <v>24777</v>
      </c>
      <c r="G484" s="1">
        <f t="shared" si="287"/>
        <v>-5.1969999985885806E-3</v>
      </c>
      <c r="K484" s="1">
        <f t="shared" si="288"/>
        <v>-5.1969999985885806E-3</v>
      </c>
      <c r="N484" s="2"/>
      <c r="O484" s="2">
        <f t="shared" ca="1" si="289"/>
        <v>-5.1092557923666793E-3</v>
      </c>
      <c r="P484" s="2"/>
      <c r="Q484" s="5">
        <f t="shared" si="290"/>
        <v>43090.1774</v>
      </c>
      <c r="R484" s="1">
        <f t="shared" si="291"/>
        <v>2.7008808985329707E-5</v>
      </c>
      <c r="S484" s="100">
        <f t="shared" si="266"/>
        <v>1</v>
      </c>
      <c r="T484" s="1">
        <f t="shared" si="292"/>
        <v>2.7008808985329707E-5</v>
      </c>
      <c r="U484" s="5"/>
      <c r="Y484" s="1">
        <f t="shared" si="293"/>
        <v>6.2371579052478577E-3</v>
      </c>
      <c r="Z484" s="7">
        <f t="shared" si="294"/>
        <v>24777</v>
      </c>
      <c r="AA484" s="102">
        <f t="shared" si="295"/>
        <v>-3.0995268822184441E-3</v>
      </c>
      <c r="AB484" s="102">
        <f t="shared" si="296"/>
        <v>6.2371579052478577E-3</v>
      </c>
      <c r="AC484" s="102">
        <f t="shared" si="297"/>
        <v>-5.1969999985885806E-3</v>
      </c>
      <c r="AD484" s="102">
        <f t="shared" si="298"/>
        <v>-2.0974731163701365E-3</v>
      </c>
      <c r="AE484" s="102">
        <f t="shared" si="299"/>
        <v>4.399393473895452E-6</v>
      </c>
      <c r="AF484" s="7">
        <f t="shared" si="300"/>
        <v>-5.1969999985885806E-3</v>
      </c>
      <c r="AG484" s="103"/>
      <c r="AH484" s="7">
        <f t="shared" si="301"/>
        <v>-1.1434157903836438E-2</v>
      </c>
      <c r="AI484" s="7">
        <f t="shared" si="302"/>
        <v>0.62628949017009905</v>
      </c>
      <c r="AJ484" s="7">
        <f t="shared" si="303"/>
        <v>-0.24085927830692536</v>
      </c>
      <c r="AK484" s="7">
        <f t="shared" si="304"/>
        <v>0.21102015486483156</v>
      </c>
      <c r="AL484" s="7">
        <f t="shared" si="305"/>
        <v>-0.51403035597071423</v>
      </c>
      <c r="AM484" s="7">
        <f t="shared" si="306"/>
        <v>-0.26282801769739406</v>
      </c>
      <c r="AN484" s="102">
        <f t="shared" si="307"/>
        <v>11.778139927918222</v>
      </c>
      <c r="AO484" s="102">
        <f t="shared" si="308"/>
        <v>11.777879467760329</v>
      </c>
      <c r="AP484" s="102">
        <f t="shared" si="309"/>
        <v>11.778740033171511</v>
      </c>
      <c r="AQ484" s="102">
        <f t="shared" si="310"/>
        <v>11.77589386532817</v>
      </c>
      <c r="AR484" s="102">
        <f t="shared" si="311"/>
        <v>11.785276255730777</v>
      </c>
      <c r="AS484" s="102">
        <f t="shared" si="312"/>
        <v>11.754001596186688</v>
      </c>
      <c r="AT484" s="102">
        <f t="shared" si="313"/>
        <v>11.854770270856488</v>
      </c>
      <c r="AU484" s="102">
        <f t="shared" si="314"/>
        <v>11.47373195255409</v>
      </c>
    </row>
    <row r="485" spans="1:64" ht="12.95" customHeight="1">
      <c r="A485" s="126" t="s">
        <v>1571</v>
      </c>
      <c r="B485" s="125" t="s">
        <v>127</v>
      </c>
      <c r="C485" s="130">
        <v>58734.774799999999</v>
      </c>
      <c r="D485" s="126">
        <v>1E-4</v>
      </c>
      <c r="E485" s="32">
        <f t="shared" si="285"/>
        <v>25676.996123111687</v>
      </c>
      <c r="F485" s="1">
        <f t="shared" si="286"/>
        <v>25677</v>
      </c>
      <c r="G485" s="1">
        <f t="shared" si="287"/>
        <v>-2.6970000035362318E-3</v>
      </c>
      <c r="K485" s="1">
        <f t="shared" si="288"/>
        <v>-2.6970000035362318E-3</v>
      </c>
      <c r="N485" s="2"/>
      <c r="O485" s="2">
        <f t="shared" ca="1" si="289"/>
        <v>-2.1629717147507027E-3</v>
      </c>
      <c r="P485" s="2"/>
      <c r="Q485" s="5">
        <f t="shared" si="290"/>
        <v>43716.274799999999</v>
      </c>
      <c r="R485" s="1">
        <f t="shared" si="291"/>
        <v>7.2738090190744342E-6</v>
      </c>
      <c r="S485" s="100">
        <f t="shared" ref="S485:S499" si="315">S$16</f>
        <v>1</v>
      </c>
      <c r="T485" s="1">
        <f t="shared" si="292"/>
        <v>7.2738090190744342E-6</v>
      </c>
      <c r="U485" s="5"/>
      <c r="Y485" s="1">
        <f t="shared" si="293"/>
        <v>6.9203737799989947E-3</v>
      </c>
      <c r="Z485" s="7">
        <f t="shared" si="294"/>
        <v>25677</v>
      </c>
      <c r="AA485" s="102">
        <f t="shared" si="295"/>
        <v>7.1041507929981047E-4</v>
      </c>
      <c r="AB485" s="102">
        <f t="shared" si="296"/>
        <v>6.9203737799989947E-3</v>
      </c>
      <c r="AC485" s="102">
        <f t="shared" si="297"/>
        <v>-2.6970000035362318E-3</v>
      </c>
      <c r="AD485" s="102">
        <f t="shared" si="298"/>
        <v>-3.4074150828360423E-3</v>
      </c>
      <c r="AE485" s="102">
        <f t="shared" si="299"/>
        <v>1.1610477546738553E-5</v>
      </c>
      <c r="AF485" s="7">
        <f t="shared" si="300"/>
        <v>-2.6970000035362318E-3</v>
      </c>
      <c r="AG485" s="103"/>
      <c r="AH485" s="7">
        <f t="shared" si="301"/>
        <v>-9.6173737835352265E-3</v>
      </c>
      <c r="AI485" s="7">
        <f t="shared" si="302"/>
        <v>0.61486924226229833</v>
      </c>
      <c r="AJ485" s="7">
        <f t="shared" si="303"/>
        <v>-0.18514739218194745</v>
      </c>
      <c r="AK485" s="7">
        <f t="shared" si="304"/>
        <v>0.18937621382023057</v>
      </c>
      <c r="AL485" s="7">
        <f t="shared" si="305"/>
        <v>-0.45700110482618284</v>
      </c>
      <c r="AM485" s="7">
        <f t="shared" si="306"/>
        <v>-0.23256226429432994</v>
      </c>
      <c r="AN485" s="102">
        <f t="shared" si="307"/>
        <v>11.861159283661156</v>
      </c>
      <c r="AO485" s="102">
        <f t="shared" si="308"/>
        <v>11.860759263305368</v>
      </c>
      <c r="AP485" s="102">
        <f t="shared" si="309"/>
        <v>11.86198308031546</v>
      </c>
      <c r="AQ485" s="102">
        <f t="shared" si="310"/>
        <v>11.858234920406874</v>
      </c>
      <c r="AR485" s="102">
        <f t="shared" si="311"/>
        <v>11.869676927278119</v>
      </c>
      <c r="AS485" s="102">
        <f t="shared" si="312"/>
        <v>11.834387637658756</v>
      </c>
      <c r="AT485" s="102">
        <f t="shared" si="313"/>
        <v>11.940109361718413</v>
      </c>
      <c r="AU485" s="102">
        <f t="shared" si="314"/>
        <v>11.582841196854467</v>
      </c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</row>
    <row r="486" spans="1:64" ht="12.95" customHeight="1">
      <c r="A486" s="126" t="s">
        <v>1571</v>
      </c>
      <c r="B486" s="125" t="s">
        <v>127</v>
      </c>
      <c r="C486" s="130">
        <v>58865.56</v>
      </c>
      <c r="D486" s="126">
        <v>2.0000000000000001E-4</v>
      </c>
      <c r="E486" s="32">
        <f t="shared" si="285"/>
        <v>25864.997462844687</v>
      </c>
      <c r="F486" s="1">
        <f t="shared" si="286"/>
        <v>25865</v>
      </c>
      <c r="G486" s="1">
        <f t="shared" si="287"/>
        <v>-1.7650000008870848E-3</v>
      </c>
      <c r="K486" s="1">
        <f t="shared" si="288"/>
        <v>-1.7650000008870848E-3</v>
      </c>
      <c r="N486" s="2"/>
      <c r="O486" s="2">
        <f t="shared" ca="1" si="289"/>
        <v>-1.5475257074264864E-3</v>
      </c>
      <c r="P486" s="2"/>
      <c r="Q486" s="5">
        <f t="shared" si="290"/>
        <v>43847.06</v>
      </c>
      <c r="R486" s="1">
        <f t="shared" si="291"/>
        <v>3.1152250031314091E-6</v>
      </c>
      <c r="S486" s="100">
        <f t="shared" si="315"/>
        <v>1</v>
      </c>
      <c r="T486" s="1">
        <f t="shared" si="292"/>
        <v>3.1152250031314091E-6</v>
      </c>
      <c r="U486" s="5"/>
      <c r="Y486" s="1">
        <f t="shared" si="293"/>
        <v>7.4682402783255598E-3</v>
      </c>
      <c r="Z486" s="7">
        <f t="shared" si="294"/>
        <v>25865</v>
      </c>
      <c r="AA486" s="102">
        <f t="shared" si="295"/>
        <v>1.5172527944862946E-3</v>
      </c>
      <c r="AB486" s="102">
        <f t="shared" si="296"/>
        <v>7.4682402783255598E-3</v>
      </c>
      <c r="AC486" s="102">
        <f t="shared" si="297"/>
        <v>-1.7650000008870848E-3</v>
      </c>
      <c r="AD486" s="102">
        <f t="shared" si="298"/>
        <v>-3.2822527953733794E-3</v>
      </c>
      <c r="AE486" s="102">
        <f t="shared" si="299"/>
        <v>1.0773183412736364E-5</v>
      </c>
      <c r="AF486" s="7">
        <f t="shared" si="300"/>
        <v>-1.7650000008870848E-3</v>
      </c>
      <c r="AG486" s="103"/>
      <c r="AH486" s="7">
        <f t="shared" si="301"/>
        <v>-9.2332402792126445E-3</v>
      </c>
      <c r="AI486" s="7">
        <f t="shared" si="302"/>
        <v>0.61268761663060001</v>
      </c>
      <c r="AJ486" s="7">
        <f t="shared" si="303"/>
        <v>-0.17367810184144664</v>
      </c>
      <c r="AK486" s="7">
        <f t="shared" si="304"/>
        <v>0.18487338533498235</v>
      </c>
      <c r="AL486" s="7">
        <f t="shared" si="305"/>
        <v>-0.44534257038413466</v>
      </c>
      <c r="AM486" s="7">
        <f t="shared" si="306"/>
        <v>-0.22642596922197847</v>
      </c>
      <c r="AN486" s="102">
        <f t="shared" si="307"/>
        <v>11.87831586114649</v>
      </c>
      <c r="AO486" s="102">
        <f t="shared" si="308"/>
        <v>11.877884213272843</v>
      </c>
      <c r="AP486" s="102">
        <f t="shared" si="309"/>
        <v>11.879185972525866</v>
      </c>
      <c r="AQ486" s="102">
        <f t="shared" si="310"/>
        <v>11.87525589070775</v>
      </c>
      <c r="AR486" s="102">
        <f t="shared" si="311"/>
        <v>11.887082701118509</v>
      </c>
      <c r="AS486" s="102">
        <f t="shared" si="312"/>
        <v>11.851133547142581</v>
      </c>
      <c r="AT486" s="102">
        <f t="shared" si="313"/>
        <v>11.957388897644377</v>
      </c>
      <c r="AU486" s="102">
        <f t="shared" si="314"/>
        <v>11.605632905663878</v>
      </c>
    </row>
    <row r="487" spans="1:64" ht="12.95" customHeight="1">
      <c r="A487" s="127" t="s">
        <v>1570</v>
      </c>
      <c r="B487" s="125" t="s">
        <v>127</v>
      </c>
      <c r="C487" s="130">
        <v>58884.342199999999</v>
      </c>
      <c r="D487" s="126">
        <v>2.0000000000000001E-4</v>
      </c>
      <c r="E487" s="32">
        <f t="shared" si="285"/>
        <v>25891.99653279399</v>
      </c>
      <c r="F487" s="1">
        <f t="shared" si="286"/>
        <v>25892</v>
      </c>
      <c r="G487" s="1">
        <f t="shared" si="287"/>
        <v>-2.4120000016409904E-3</v>
      </c>
      <c r="K487" s="1">
        <f t="shared" si="288"/>
        <v>-2.4120000016409904E-3</v>
      </c>
      <c r="N487" s="2"/>
      <c r="O487" s="2">
        <f t="shared" ca="1" si="289"/>
        <v>-1.4591371850980056E-3</v>
      </c>
      <c r="P487" s="2"/>
      <c r="Q487" s="5">
        <f t="shared" si="290"/>
        <v>43865.842199999999</v>
      </c>
      <c r="R487" s="1">
        <f t="shared" si="291"/>
        <v>5.8177440079161376E-6</v>
      </c>
      <c r="S487" s="100">
        <f t="shared" si="315"/>
        <v>1</v>
      </c>
      <c r="T487" s="1">
        <f t="shared" si="292"/>
        <v>5.8177440079161376E-6</v>
      </c>
      <c r="U487" s="5"/>
      <c r="Y487" s="1">
        <f t="shared" si="293"/>
        <v>6.7659576241929052E-3</v>
      </c>
      <c r="Z487" s="7">
        <f t="shared" si="294"/>
        <v>25892</v>
      </c>
      <c r="AA487" s="102">
        <f t="shared" si="295"/>
        <v>1.6334233431058894E-3</v>
      </c>
      <c r="AB487" s="102">
        <f t="shared" si="296"/>
        <v>6.7659576241929052E-3</v>
      </c>
      <c r="AC487" s="102">
        <f t="shared" si="297"/>
        <v>-2.4120000016409904E-3</v>
      </c>
      <c r="AD487" s="102">
        <f t="shared" si="298"/>
        <v>-4.0454233447468797E-3</v>
      </c>
      <c r="AE487" s="102">
        <f t="shared" si="299"/>
        <v>1.636545003822303E-5</v>
      </c>
      <c r="AF487" s="7">
        <f t="shared" si="300"/>
        <v>-2.4120000016409904E-3</v>
      </c>
      <c r="AG487" s="103"/>
      <c r="AH487" s="7">
        <f t="shared" si="301"/>
        <v>-9.1779576258338956E-3</v>
      </c>
      <c r="AI487" s="7">
        <f t="shared" si="302"/>
        <v>0.61237985563045894</v>
      </c>
      <c r="AJ487" s="7">
        <f t="shared" si="303"/>
        <v>-0.17203557871950201</v>
      </c>
      <c r="AK487" s="7">
        <f t="shared" si="304"/>
        <v>0.18422723630190549</v>
      </c>
      <c r="AL487" s="7">
        <f t="shared" si="305"/>
        <v>-0.4436749442097157</v>
      </c>
      <c r="AM487" s="7">
        <f t="shared" si="306"/>
        <v>-0.22554957286329805</v>
      </c>
      <c r="AN487" s="102">
        <f t="shared" si="307"/>
        <v>11.880774889450707</v>
      </c>
      <c r="AO487" s="102">
        <f t="shared" si="308"/>
        <v>11.880338655644607</v>
      </c>
      <c r="AP487" s="102">
        <f t="shared" si="309"/>
        <v>11.881651595083845</v>
      </c>
      <c r="AQ487" s="102">
        <f t="shared" si="310"/>
        <v>11.877695741837101</v>
      </c>
      <c r="AR487" s="102">
        <f t="shared" si="311"/>
        <v>11.889576191984649</v>
      </c>
      <c r="AS487" s="102">
        <f t="shared" si="312"/>
        <v>11.853537797880096</v>
      </c>
      <c r="AT487" s="102">
        <f t="shared" si="313"/>
        <v>11.959855459905606</v>
      </c>
      <c r="AU487" s="102">
        <f t="shared" si="314"/>
        <v>11.608906182992889</v>
      </c>
    </row>
    <row r="488" spans="1:64" ht="12.95" customHeight="1">
      <c r="A488" s="127" t="s">
        <v>1569</v>
      </c>
      <c r="B488" s="125" t="s">
        <v>127</v>
      </c>
      <c r="C488" s="130">
        <v>59095.824099999998</v>
      </c>
      <c r="D488" s="126">
        <v>2.9999999999999997E-4</v>
      </c>
      <c r="E488" s="32">
        <f t="shared" si="285"/>
        <v>26195.997907026551</v>
      </c>
      <c r="F488" s="1">
        <f t="shared" si="286"/>
        <v>26196</v>
      </c>
      <c r="G488" s="1">
        <f t="shared" si="287"/>
        <v>-1.4559999981429428E-3</v>
      </c>
      <c r="K488" s="1">
        <f t="shared" si="288"/>
        <v>-1.4559999981429428E-3</v>
      </c>
      <c r="N488" s="2"/>
      <c r="O488" s="2">
        <f t="shared" ca="1" si="289"/>
        <v>-4.6394789665883673E-4</v>
      </c>
      <c r="P488" s="2"/>
      <c r="Q488" s="5">
        <f t="shared" si="290"/>
        <v>44077.324099999998</v>
      </c>
      <c r="R488" s="1">
        <f t="shared" si="291"/>
        <v>2.1199359945922494E-6</v>
      </c>
      <c r="S488" s="100">
        <f t="shared" si="315"/>
        <v>1</v>
      </c>
      <c r="T488" s="1">
        <f t="shared" si="292"/>
        <v>2.1199359945922494E-6</v>
      </c>
      <c r="U488" s="5"/>
      <c r="Y488" s="1">
        <f t="shared" si="293"/>
        <v>7.0976610086961305E-3</v>
      </c>
      <c r="Z488" s="7">
        <f t="shared" si="294"/>
        <v>26196</v>
      </c>
      <c r="AA488" s="102">
        <f t="shared" si="295"/>
        <v>2.9463991949797413E-3</v>
      </c>
      <c r="AB488" s="102">
        <f t="shared" si="296"/>
        <v>7.0976610086961305E-3</v>
      </c>
      <c r="AC488" s="102">
        <f t="shared" si="297"/>
        <v>-1.4559999981429428E-3</v>
      </c>
      <c r="AD488" s="102">
        <f t="shared" si="298"/>
        <v>-4.4023991931226841E-3</v>
      </c>
      <c r="AE488" s="102">
        <f t="shared" si="299"/>
        <v>1.9381118655607261E-5</v>
      </c>
      <c r="AF488" s="7">
        <f t="shared" si="300"/>
        <v>-1.4559999981429428E-3</v>
      </c>
      <c r="AG488" s="103"/>
      <c r="AH488" s="7">
        <f t="shared" si="301"/>
        <v>-8.5536610068390733E-3</v>
      </c>
      <c r="AI488" s="7">
        <f t="shared" si="302"/>
        <v>0.60900931042300022</v>
      </c>
      <c r="AJ488" s="7">
        <f t="shared" si="303"/>
        <v>-0.15362185153291671</v>
      </c>
      <c r="AK488" s="7">
        <f t="shared" si="304"/>
        <v>0.17696138443345244</v>
      </c>
      <c r="AL488" s="7">
        <f t="shared" si="305"/>
        <v>-0.42501185694570781</v>
      </c>
      <c r="AM488" s="7">
        <f t="shared" si="306"/>
        <v>-0.21576362194759185</v>
      </c>
      <c r="AN488" s="102">
        <f t="shared" si="307"/>
        <v>11.908378336727559</v>
      </c>
      <c r="AO488" s="102">
        <f t="shared" si="308"/>
        <v>11.907889963207438</v>
      </c>
      <c r="AP488" s="102">
        <f t="shared" si="309"/>
        <v>11.909327916288019</v>
      </c>
      <c r="AQ488" s="102">
        <f t="shared" si="310"/>
        <v>11.905089456371787</v>
      </c>
      <c r="AR488" s="102">
        <f t="shared" si="311"/>
        <v>11.917543135395936</v>
      </c>
      <c r="AS488" s="102">
        <f t="shared" si="312"/>
        <v>11.880598903735409</v>
      </c>
      <c r="AT488" s="102">
        <f t="shared" si="313"/>
        <v>11.987369685523051</v>
      </c>
      <c r="AU488" s="102">
        <f t="shared" si="314"/>
        <v>11.645760861067684</v>
      </c>
    </row>
    <row r="489" spans="1:64" ht="12.95" customHeight="1">
      <c r="A489" s="127" t="s">
        <v>1568</v>
      </c>
      <c r="B489" s="125" t="s">
        <v>127</v>
      </c>
      <c r="C489" s="126">
        <v>59123.302499999998</v>
      </c>
      <c r="D489" s="126">
        <v>3.8E-3</v>
      </c>
      <c r="E489" s="32">
        <f t="shared" si="285"/>
        <v>26235.497605874123</v>
      </c>
      <c r="F489" s="1">
        <f t="shared" si="286"/>
        <v>26235.5</v>
      </c>
      <c r="G489" s="1">
        <f t="shared" si="287"/>
        <v>-1.6654999999445863E-3</v>
      </c>
      <c r="K489" s="1">
        <f t="shared" si="288"/>
        <v>-1.6654999999445863E-3</v>
      </c>
      <c r="N489" s="2"/>
      <c r="O489" s="2">
        <f t="shared" ca="1" si="289"/>
        <v>-3.346387621412511E-4</v>
      </c>
      <c r="P489" s="2"/>
      <c r="Q489" s="5">
        <f t="shared" si="290"/>
        <v>44104.802499999998</v>
      </c>
      <c r="R489" s="1">
        <f t="shared" si="291"/>
        <v>2.7738902498154169E-6</v>
      </c>
      <c r="S489" s="100">
        <f t="shared" si="315"/>
        <v>1</v>
      </c>
      <c r="T489" s="1">
        <f t="shared" si="292"/>
        <v>2.7738902498154169E-6</v>
      </c>
      <c r="U489" s="5"/>
      <c r="Y489" s="1">
        <f t="shared" si="293"/>
        <v>6.8068058054271269E-3</v>
      </c>
      <c r="Z489" s="7">
        <f t="shared" si="294"/>
        <v>26235.5</v>
      </c>
      <c r="AA489" s="102">
        <f t="shared" si="295"/>
        <v>3.1176589877011524E-3</v>
      </c>
      <c r="AB489" s="102">
        <f t="shared" si="296"/>
        <v>6.8068058054271269E-3</v>
      </c>
      <c r="AC489" s="102">
        <f t="shared" si="297"/>
        <v>-1.6654999999445863E-3</v>
      </c>
      <c r="AD489" s="102">
        <f t="shared" si="298"/>
        <v>-4.7831589876457387E-3</v>
      </c>
      <c r="AE489" s="102">
        <f t="shared" si="299"/>
        <v>2.2878609901096207E-5</v>
      </c>
      <c r="AF489" s="7">
        <f t="shared" si="300"/>
        <v>-1.6654999999445863E-3</v>
      </c>
      <c r="AG489" s="103"/>
      <c r="AH489" s="7">
        <f t="shared" si="301"/>
        <v>-8.4723058053717132E-3</v>
      </c>
      <c r="AI489" s="7">
        <f t="shared" si="302"/>
        <v>0.6085839587877695</v>
      </c>
      <c r="AJ489" s="7">
        <f t="shared" si="303"/>
        <v>-0.15123995576218835</v>
      </c>
      <c r="AK489" s="7">
        <f t="shared" si="304"/>
        <v>0.17601856037999922</v>
      </c>
      <c r="AL489" s="7">
        <f t="shared" si="305"/>
        <v>-0.42260179690917232</v>
      </c>
      <c r="AM489" s="7">
        <f t="shared" si="306"/>
        <v>-0.21450282023373152</v>
      </c>
      <c r="AN489" s="102">
        <f t="shared" si="307"/>
        <v>11.911953949960914</v>
      </c>
      <c r="AO489" s="102">
        <f t="shared" si="308"/>
        <v>11.911458759009756</v>
      </c>
      <c r="AP489" s="102">
        <f t="shared" si="309"/>
        <v>11.912912776728847</v>
      </c>
      <c r="AQ489" s="102">
        <f t="shared" si="310"/>
        <v>11.908638749845787</v>
      </c>
      <c r="AR489" s="102">
        <f t="shared" si="311"/>
        <v>11.921162530535652</v>
      </c>
      <c r="AS489" s="102">
        <f t="shared" si="312"/>
        <v>11.884114220402779</v>
      </c>
      <c r="AT489" s="102">
        <f t="shared" si="313"/>
        <v>11.990910389988121</v>
      </c>
      <c r="AU489" s="102">
        <f t="shared" si="314"/>
        <v>11.650549544567532</v>
      </c>
    </row>
    <row r="490" spans="1:64" ht="12.95" customHeight="1">
      <c r="A490" s="127" t="s">
        <v>1568</v>
      </c>
      <c r="B490" s="125" t="s">
        <v>127</v>
      </c>
      <c r="C490" s="126">
        <v>59123.653400000003</v>
      </c>
      <c r="D490" s="126">
        <v>3.0999999999999999E-3</v>
      </c>
      <c r="E490" s="32">
        <f t="shared" si="285"/>
        <v>26236.002018224397</v>
      </c>
      <c r="F490" s="1">
        <f t="shared" si="286"/>
        <v>26236</v>
      </c>
      <c r="G490" s="1">
        <f t="shared" si="287"/>
        <v>1.4040000023669563E-3</v>
      </c>
      <c r="K490" s="1">
        <f t="shared" si="288"/>
        <v>1.4040000023669563E-3</v>
      </c>
      <c r="N490" s="2"/>
      <c r="O490" s="2">
        <f t="shared" ca="1" si="289"/>
        <v>-3.3300193765367636E-4</v>
      </c>
      <c r="P490" s="2"/>
      <c r="Q490" s="5">
        <f t="shared" si="290"/>
        <v>44105.153400000003</v>
      </c>
      <c r="R490" s="1">
        <f t="shared" si="291"/>
        <v>1.9712160066464133E-6</v>
      </c>
      <c r="S490" s="100">
        <f t="shared" si="315"/>
        <v>1</v>
      </c>
      <c r="T490" s="1">
        <f t="shared" si="292"/>
        <v>1.9712160066464133E-6</v>
      </c>
      <c r="U490" s="5"/>
      <c r="Y490" s="1">
        <f t="shared" si="293"/>
        <v>9.875275661489203E-3</v>
      </c>
      <c r="Z490" s="7">
        <f t="shared" si="294"/>
        <v>26236</v>
      </c>
      <c r="AA490" s="102">
        <f t="shared" si="295"/>
        <v>3.1198277882003821E-3</v>
      </c>
      <c r="AB490" s="102">
        <f t="shared" si="296"/>
        <v>9.875275661489203E-3</v>
      </c>
      <c r="AC490" s="102">
        <f t="shared" si="297"/>
        <v>1.4040000023669563E-3</v>
      </c>
      <c r="AD490" s="102">
        <f t="shared" si="298"/>
        <v>-1.7158277858334257E-3</v>
      </c>
      <c r="AE490" s="102">
        <f t="shared" si="299"/>
        <v>2.9440649906380362E-6</v>
      </c>
      <c r="AF490" s="7">
        <f t="shared" si="300"/>
        <v>1.4040000023669563E-3</v>
      </c>
      <c r="AG490" s="103"/>
      <c r="AH490" s="7">
        <f t="shared" si="301"/>
        <v>-8.4712756591222467E-3</v>
      </c>
      <c r="AI490" s="7">
        <f t="shared" si="302"/>
        <v>0.60857859294353411</v>
      </c>
      <c r="AJ490" s="7">
        <f t="shared" si="303"/>
        <v>-0.15120982079513437</v>
      </c>
      <c r="AK490" s="7">
        <f t="shared" si="304"/>
        <v>0.17600662775713427</v>
      </c>
      <c r="AL490" s="7">
        <f t="shared" si="305"/>
        <v>-0.42257131133929982</v>
      </c>
      <c r="AM490" s="7">
        <f t="shared" si="306"/>
        <v>-0.21448687615813741</v>
      </c>
      <c r="AN490" s="102">
        <f t="shared" si="307"/>
        <v>11.911999194950889</v>
      </c>
      <c r="AO490" s="102">
        <f t="shared" si="308"/>
        <v>11.9115039176761</v>
      </c>
      <c r="AP490" s="102">
        <f t="shared" si="309"/>
        <v>11.912958138395448</v>
      </c>
      <c r="AQ490" s="102">
        <f t="shared" si="310"/>
        <v>11.908683663179994</v>
      </c>
      <c r="AR490" s="102">
        <f t="shared" si="311"/>
        <v>11.921208324456028</v>
      </c>
      <c r="AS490" s="102">
        <f t="shared" si="312"/>
        <v>11.884158717314973</v>
      </c>
      <c r="AT490" s="102">
        <f t="shared" si="313"/>
        <v>11.99095515894761</v>
      </c>
      <c r="AU490" s="102">
        <f t="shared" si="314"/>
        <v>11.650610160814367</v>
      </c>
    </row>
    <row r="491" spans="1:64" ht="12.95" customHeight="1">
      <c r="A491" s="127" t="s">
        <v>1569</v>
      </c>
      <c r="B491" s="125" t="s">
        <v>127</v>
      </c>
      <c r="C491" s="130">
        <v>59220.348599999998</v>
      </c>
      <c r="D491" s="126">
        <v>1E-4</v>
      </c>
      <c r="E491" s="32">
        <f t="shared" si="285"/>
        <v>26374.999604692512</v>
      </c>
      <c r="F491" s="1">
        <f t="shared" si="286"/>
        <v>26375</v>
      </c>
      <c r="G491" s="1">
        <f t="shared" si="287"/>
        <v>-2.7499999850988388E-4</v>
      </c>
      <c r="K491" s="1">
        <f t="shared" si="288"/>
        <v>-2.7499999850988388E-4</v>
      </c>
      <c r="N491" s="2"/>
      <c r="O491" s="2">
        <f t="shared" ca="1" si="289"/>
        <v>1.2203526988922853E-4</v>
      </c>
      <c r="P491" s="2"/>
      <c r="Q491" s="5">
        <f t="shared" si="290"/>
        <v>44201.848599999998</v>
      </c>
      <c r="R491" s="1">
        <f t="shared" si="291"/>
        <v>7.5624999180436137E-8</v>
      </c>
      <c r="S491" s="100">
        <f t="shared" si="315"/>
        <v>1</v>
      </c>
      <c r="T491" s="1">
        <f t="shared" si="292"/>
        <v>7.5624999180436137E-8</v>
      </c>
      <c r="U491" s="5"/>
      <c r="Y491" s="1">
        <f t="shared" si="293"/>
        <v>7.9095799869038537E-3</v>
      </c>
      <c r="Z491" s="7">
        <f t="shared" si="294"/>
        <v>26375</v>
      </c>
      <c r="AA491" s="102">
        <f t="shared" si="295"/>
        <v>3.7236718537627389E-3</v>
      </c>
      <c r="AB491" s="102">
        <f t="shared" si="296"/>
        <v>7.9095799869038537E-3</v>
      </c>
      <c r="AC491" s="102">
        <f t="shared" si="297"/>
        <v>-2.7499999850988388E-4</v>
      </c>
      <c r="AD491" s="102">
        <f t="shared" si="298"/>
        <v>-3.9986718522726228E-3</v>
      </c>
      <c r="AE491" s="102">
        <f t="shared" si="299"/>
        <v>1.5989376582157367E-5</v>
      </c>
      <c r="AF491" s="7">
        <f t="shared" si="300"/>
        <v>-2.7499999850988388E-4</v>
      </c>
      <c r="AG491" s="103"/>
      <c r="AH491" s="7">
        <f t="shared" si="301"/>
        <v>-8.1845799854137376E-3</v>
      </c>
      <c r="AI491" s="7">
        <f t="shared" si="302"/>
        <v>0.60710457674721785</v>
      </c>
      <c r="AJ491" s="7">
        <f t="shared" si="303"/>
        <v>-0.14284737242398454</v>
      </c>
      <c r="AK491" s="7">
        <f t="shared" si="304"/>
        <v>0.17269116162536854</v>
      </c>
      <c r="AL491" s="7">
        <f t="shared" si="305"/>
        <v>-0.41411695652867642</v>
      </c>
      <c r="AM491" s="7">
        <f t="shared" si="306"/>
        <v>-0.21006920813433472</v>
      </c>
      <c r="AN491" s="102">
        <f t="shared" si="307"/>
        <v>11.924562002543377</v>
      </c>
      <c r="AO491" s="102">
        <f t="shared" si="308"/>
        <v>11.92404271984395</v>
      </c>
      <c r="AP491" s="102">
        <f t="shared" si="309"/>
        <v>11.925552991804908</v>
      </c>
      <c r="AQ491" s="102">
        <f t="shared" si="310"/>
        <v>11.921155796467032</v>
      </c>
      <c r="AR491" s="102">
        <f t="shared" si="311"/>
        <v>11.93391853391859</v>
      </c>
      <c r="AS491" s="102">
        <f t="shared" si="312"/>
        <v>11.896528346958229</v>
      </c>
      <c r="AT491" s="102">
        <f t="shared" si="313"/>
        <v>12.003352642158704</v>
      </c>
      <c r="AU491" s="102">
        <f t="shared" si="314"/>
        <v>11.667461477434092</v>
      </c>
    </row>
    <row r="492" spans="1:64" ht="12.95" customHeight="1">
      <c r="A492" s="127" t="s">
        <v>1568</v>
      </c>
      <c r="B492" s="125" t="s">
        <v>127</v>
      </c>
      <c r="C492" s="126">
        <v>59482.614099999999</v>
      </c>
      <c r="D492" s="126">
        <v>1.4E-3</v>
      </c>
      <c r="E492" s="32">
        <f t="shared" si="285"/>
        <v>26752.00147773125</v>
      </c>
      <c r="F492" s="1">
        <f t="shared" si="286"/>
        <v>26752</v>
      </c>
      <c r="G492" s="1">
        <f t="shared" si="287"/>
        <v>1.0279999987687916E-3</v>
      </c>
      <c r="K492" s="1">
        <f t="shared" si="288"/>
        <v>1.0279999987687916E-3</v>
      </c>
      <c r="N492" s="2"/>
      <c r="O492" s="2">
        <f t="shared" ca="1" si="289"/>
        <v>1.3562009335128106E-3</v>
      </c>
      <c r="P492" s="2"/>
      <c r="Q492" s="5">
        <f t="shared" si="290"/>
        <v>44464.114099999999</v>
      </c>
      <c r="R492" s="1">
        <f t="shared" si="291"/>
        <v>1.0567839974686354E-6</v>
      </c>
      <c r="S492" s="100">
        <f t="shared" si="315"/>
        <v>1</v>
      </c>
      <c r="T492" s="1">
        <f t="shared" si="292"/>
        <v>1.0567839974686354E-6</v>
      </c>
      <c r="U492" s="5"/>
      <c r="Y492" s="1">
        <f t="shared" si="293"/>
        <v>8.4320747606095731E-3</v>
      </c>
      <c r="Z492" s="7">
        <f t="shared" si="294"/>
        <v>26752</v>
      </c>
      <c r="AA492" s="102">
        <f t="shared" si="295"/>
        <v>5.3704011152451532E-3</v>
      </c>
      <c r="AB492" s="102">
        <f t="shared" si="296"/>
        <v>8.4320747606095731E-3</v>
      </c>
      <c r="AC492" s="102">
        <f t="shared" si="297"/>
        <v>1.0279999987687916E-3</v>
      </c>
      <c r="AD492" s="102">
        <f t="shared" si="298"/>
        <v>-4.3424011164763616E-3</v>
      </c>
      <c r="AE492" s="102">
        <f t="shared" si="299"/>
        <v>1.8856447456375152E-5</v>
      </c>
      <c r="AF492" s="7">
        <f t="shared" si="300"/>
        <v>1.0279999987687916E-3</v>
      </c>
      <c r="AG492" s="103"/>
      <c r="AH492" s="7">
        <f t="shared" si="301"/>
        <v>-7.4040747618407824E-3</v>
      </c>
      <c r="AI492" s="7">
        <f t="shared" si="302"/>
        <v>0.60328118908569373</v>
      </c>
      <c r="AJ492" s="7">
        <f t="shared" si="303"/>
        <v>-0.1203158368585458</v>
      </c>
      <c r="AK492" s="7">
        <f t="shared" si="304"/>
        <v>0.16371693859598285</v>
      </c>
      <c r="AL492" s="7">
        <f t="shared" si="305"/>
        <v>-0.39138728355924229</v>
      </c>
      <c r="AM492" s="7">
        <f t="shared" si="306"/>
        <v>-0.19823060577136695</v>
      </c>
      <c r="AN492" s="102">
        <f t="shared" si="307"/>
        <v>11.958486059461817</v>
      </c>
      <c r="AO492" s="102">
        <f t="shared" si="308"/>
        <v>11.957902155241158</v>
      </c>
      <c r="AP492" s="102">
        <f t="shared" si="309"/>
        <v>11.95955932797709</v>
      </c>
      <c r="AQ492" s="102">
        <f t="shared" si="310"/>
        <v>11.954851118540535</v>
      </c>
      <c r="AR492" s="102">
        <f t="shared" si="311"/>
        <v>11.968187726669687</v>
      </c>
      <c r="AS492" s="102">
        <f t="shared" si="312"/>
        <v>11.930078849446151</v>
      </c>
      <c r="AT492" s="102">
        <f t="shared" si="313"/>
        <v>12.036501034433243</v>
      </c>
      <c r="AU492" s="102">
        <f t="shared" si="314"/>
        <v>11.713166127546582</v>
      </c>
    </row>
    <row r="493" spans="1:64" ht="12.95" customHeight="1">
      <c r="A493" s="127" t="s">
        <v>1568</v>
      </c>
      <c r="B493" s="125" t="s">
        <v>127</v>
      </c>
      <c r="C493" s="126">
        <v>59512.527999999998</v>
      </c>
      <c r="D493" s="126">
        <v>5.9999999999999995E-4</v>
      </c>
      <c r="E493" s="32">
        <f t="shared" si="285"/>
        <v>26795.002163410049</v>
      </c>
      <c r="F493" s="1">
        <f t="shared" si="286"/>
        <v>26795</v>
      </c>
      <c r="G493" s="1">
        <f t="shared" si="287"/>
        <v>1.5050000001792796E-3</v>
      </c>
      <c r="K493" s="1">
        <f t="shared" si="288"/>
        <v>1.5050000001792796E-3</v>
      </c>
      <c r="N493" s="2"/>
      <c r="O493" s="2">
        <f t="shared" ca="1" si="289"/>
        <v>1.49696783944335E-3</v>
      </c>
      <c r="P493" s="2"/>
      <c r="Q493" s="5">
        <f t="shared" si="290"/>
        <v>44494.027999999998</v>
      </c>
      <c r="R493" s="1">
        <f t="shared" si="291"/>
        <v>2.2650250005396315E-6</v>
      </c>
      <c r="S493" s="100">
        <f t="shared" si="315"/>
        <v>1</v>
      </c>
      <c r="T493" s="1">
        <f t="shared" si="292"/>
        <v>2.2650250005396315E-6</v>
      </c>
      <c r="U493" s="5"/>
      <c r="Y493" s="1">
        <f t="shared" si="293"/>
        <v>8.8198042694218916E-3</v>
      </c>
      <c r="Z493" s="7">
        <f t="shared" si="294"/>
        <v>26795</v>
      </c>
      <c r="AA493" s="102">
        <f t="shared" si="295"/>
        <v>5.5590328655671754E-3</v>
      </c>
      <c r="AB493" s="102">
        <f t="shared" si="296"/>
        <v>8.8198042694218916E-3</v>
      </c>
      <c r="AC493" s="102">
        <f t="shared" si="297"/>
        <v>1.5050000001792796E-3</v>
      </c>
      <c r="AD493" s="102">
        <f t="shared" si="298"/>
        <v>-4.0540328653878958E-3</v>
      </c>
      <c r="AE493" s="102">
        <f t="shared" si="299"/>
        <v>1.6435182473645194E-5</v>
      </c>
      <c r="AF493" s="7">
        <f t="shared" si="300"/>
        <v>1.5050000001792796E-3</v>
      </c>
      <c r="AG493" s="103"/>
      <c r="AH493" s="7">
        <f t="shared" si="301"/>
        <v>-7.314804269242612E-3</v>
      </c>
      <c r="AI493" s="7">
        <f t="shared" si="302"/>
        <v>0.60286100872758697</v>
      </c>
      <c r="AJ493" s="7">
        <f t="shared" si="303"/>
        <v>-0.11775960452686772</v>
      </c>
      <c r="AK493" s="7">
        <f t="shared" si="304"/>
        <v>0.16269502920382092</v>
      </c>
      <c r="AL493" s="7">
        <f t="shared" si="305"/>
        <v>-0.38881274483230377</v>
      </c>
      <c r="AM493" s="7">
        <f t="shared" si="306"/>
        <v>-0.19689309324059098</v>
      </c>
      <c r="AN493" s="102">
        <f t="shared" si="307"/>
        <v>11.962341960268541</v>
      </c>
      <c r="AO493" s="102">
        <f t="shared" si="308"/>
        <v>11.961750788688851</v>
      </c>
      <c r="AP493" s="102">
        <f t="shared" si="309"/>
        <v>11.963424111451934</v>
      </c>
      <c r="AQ493" s="102">
        <f t="shared" si="310"/>
        <v>11.958682712496119</v>
      </c>
      <c r="AR493" s="102">
        <f t="shared" si="311"/>
        <v>11.972077685332641</v>
      </c>
      <c r="AS493" s="102">
        <f t="shared" si="312"/>
        <v>11.933906280862288</v>
      </c>
      <c r="AT493" s="102">
        <f t="shared" si="313"/>
        <v>12.040238474814499</v>
      </c>
      <c r="AU493" s="102">
        <f t="shared" si="314"/>
        <v>11.718379124774266</v>
      </c>
    </row>
    <row r="494" spans="1:64" ht="12.95" customHeight="1">
      <c r="A494" s="126" t="s">
        <v>1567</v>
      </c>
      <c r="B494" s="125" t="s">
        <v>127</v>
      </c>
      <c r="C494" s="130">
        <v>59514.6149</v>
      </c>
      <c r="D494" s="126">
        <v>2.0000000000000001E-4</v>
      </c>
      <c r="E494" s="32">
        <f t="shared" si="285"/>
        <v>26798.002044099067</v>
      </c>
      <c r="F494" s="1">
        <f t="shared" si="286"/>
        <v>26798</v>
      </c>
      <c r="G494" s="1">
        <f t="shared" si="287"/>
        <v>1.4220000011846423E-3</v>
      </c>
      <c r="K494" s="1">
        <f t="shared" si="288"/>
        <v>1.4220000011846423E-3</v>
      </c>
      <c r="N494" s="2"/>
      <c r="O494" s="2">
        <f t="shared" ca="1" si="289"/>
        <v>1.506788786368729E-3</v>
      </c>
      <c r="P494" s="2"/>
      <c r="Q494" s="5">
        <f t="shared" si="290"/>
        <v>44496.1149</v>
      </c>
      <c r="R494" s="1">
        <f t="shared" si="291"/>
        <v>2.0220840033691227E-6</v>
      </c>
      <c r="S494" s="100">
        <f t="shared" si="315"/>
        <v>1</v>
      </c>
      <c r="T494" s="1">
        <f t="shared" si="292"/>
        <v>2.0220840033691227E-6</v>
      </c>
      <c r="U494" s="5"/>
      <c r="Y494" s="1">
        <f t="shared" si="293"/>
        <v>8.7305743422901802E-3</v>
      </c>
      <c r="Z494" s="7">
        <f t="shared" si="294"/>
        <v>26798</v>
      </c>
      <c r="AA494" s="102">
        <f t="shared" si="295"/>
        <v>5.5721992624743295E-3</v>
      </c>
      <c r="AB494" s="102">
        <f t="shared" si="296"/>
        <v>8.7305743422901802E-3</v>
      </c>
      <c r="AC494" s="102">
        <f t="shared" si="297"/>
        <v>1.4220000011846423E-3</v>
      </c>
      <c r="AD494" s="102">
        <f t="shared" si="298"/>
        <v>-4.1501992612896872E-3</v>
      </c>
      <c r="AE494" s="102">
        <f t="shared" si="299"/>
        <v>1.7224153908409464E-5</v>
      </c>
      <c r="AF494" s="7">
        <f t="shared" si="300"/>
        <v>1.4220000011846423E-3</v>
      </c>
      <c r="AG494" s="103"/>
      <c r="AH494" s="7">
        <f t="shared" si="301"/>
        <v>-7.3085743411055388E-3</v>
      </c>
      <c r="AI494" s="7">
        <f t="shared" si="302"/>
        <v>0.60283181375759831</v>
      </c>
      <c r="AJ494" s="7">
        <f t="shared" si="303"/>
        <v>-0.11758136616038761</v>
      </c>
      <c r="AK494" s="7">
        <f t="shared" si="304"/>
        <v>0.16262374597033136</v>
      </c>
      <c r="AL494" s="7">
        <f t="shared" si="305"/>
        <v>-0.38863325952657801</v>
      </c>
      <c r="AM494" s="7">
        <f t="shared" si="306"/>
        <v>-0.19679987319108222</v>
      </c>
      <c r="AN494" s="102">
        <f t="shared" si="307"/>
        <v>11.962610876480468</v>
      </c>
      <c r="AO494" s="102">
        <f t="shared" si="308"/>
        <v>11.962019199009049</v>
      </c>
      <c r="AP494" s="102">
        <f t="shared" si="309"/>
        <v>11.963693643142184</v>
      </c>
      <c r="AQ494" s="102">
        <f t="shared" si="310"/>
        <v>11.95894994755179</v>
      </c>
      <c r="AR494" s="102">
        <f t="shared" si="311"/>
        <v>11.972348935851221</v>
      </c>
      <c r="AS494" s="102">
        <f t="shared" si="312"/>
        <v>11.934173319718044</v>
      </c>
      <c r="AT494" s="102">
        <f t="shared" si="313"/>
        <v>12.040498899601959</v>
      </c>
      <c r="AU494" s="102">
        <f t="shared" si="314"/>
        <v>11.718742822255267</v>
      </c>
    </row>
    <row r="495" spans="1:64" ht="12.95" customHeight="1">
      <c r="A495" s="126" t="s">
        <v>1567</v>
      </c>
      <c r="B495" s="125" t="s">
        <v>127</v>
      </c>
      <c r="C495" s="130">
        <v>59588.353799999997</v>
      </c>
      <c r="D495" s="126">
        <v>2.0000000000000001E-4</v>
      </c>
      <c r="E495" s="32">
        <f t="shared" si="285"/>
        <v>26904.000367995326</v>
      </c>
      <c r="F495" s="1">
        <f t="shared" si="286"/>
        <v>26904</v>
      </c>
      <c r="G495" s="1">
        <f t="shared" si="287"/>
        <v>2.5599999935366213E-4</v>
      </c>
      <c r="K495" s="1">
        <f t="shared" si="288"/>
        <v>2.5599999935366213E-4</v>
      </c>
      <c r="N495" s="2"/>
      <c r="O495" s="2">
        <f t="shared" ca="1" si="289"/>
        <v>1.853795577732395E-3</v>
      </c>
      <c r="P495" s="2"/>
      <c r="Q495" s="5">
        <f t="shared" si="290"/>
        <v>44569.853799999997</v>
      </c>
      <c r="R495" s="1">
        <f t="shared" si="291"/>
        <v>6.5535999669075013E-8</v>
      </c>
      <c r="S495" s="100">
        <f t="shared" si="315"/>
        <v>1</v>
      </c>
      <c r="T495" s="1">
        <f t="shared" si="292"/>
        <v>6.5535999669075013E-8</v>
      </c>
      <c r="U495" s="5"/>
      <c r="Y495" s="1">
        <f t="shared" si="293"/>
        <v>7.3443073787063827E-3</v>
      </c>
      <c r="Z495" s="7">
        <f t="shared" si="294"/>
        <v>26904</v>
      </c>
      <c r="AA495" s="102">
        <f t="shared" si="295"/>
        <v>6.037913798570352E-3</v>
      </c>
      <c r="AB495" s="102">
        <f t="shared" si="296"/>
        <v>7.3443073787063827E-3</v>
      </c>
      <c r="AC495" s="102">
        <f t="shared" si="297"/>
        <v>2.5599999935366213E-4</v>
      </c>
      <c r="AD495" s="102">
        <f t="shared" si="298"/>
        <v>-5.7819137992166899E-3</v>
      </c>
      <c r="AE495" s="102">
        <f t="shared" si="299"/>
        <v>3.343052718157238E-5</v>
      </c>
      <c r="AF495" s="7">
        <f t="shared" si="300"/>
        <v>2.5599999935366213E-4</v>
      </c>
      <c r="AG495" s="103"/>
      <c r="AH495" s="7">
        <f t="shared" si="301"/>
        <v>-7.0883073793527205E-3</v>
      </c>
      <c r="AI495" s="7">
        <f t="shared" si="302"/>
        <v>0.60181025250248388</v>
      </c>
      <c r="AJ495" s="7">
        <f t="shared" si="303"/>
        <v>-0.11129223687027499</v>
      </c>
      <c r="AK495" s="7">
        <f t="shared" si="304"/>
        <v>0.16010613949616764</v>
      </c>
      <c r="AL495" s="7">
        <f t="shared" si="305"/>
        <v>-0.38230252977851437</v>
      </c>
      <c r="AM495" s="7">
        <f t="shared" si="306"/>
        <v>-0.19351394910403896</v>
      </c>
      <c r="AN495" s="102">
        <f t="shared" si="307"/>
        <v>11.972104271931425</v>
      </c>
      <c r="AO495" s="102">
        <f t="shared" si="308"/>
        <v>11.971494825058208</v>
      </c>
      <c r="AP495" s="102">
        <f t="shared" si="309"/>
        <v>11.973208418256975</v>
      </c>
      <c r="AQ495" s="102">
        <f t="shared" si="310"/>
        <v>11.968385201329436</v>
      </c>
      <c r="AR495" s="102">
        <f t="shared" si="311"/>
        <v>11.981921273011071</v>
      </c>
      <c r="AS495" s="102">
        <f t="shared" si="312"/>
        <v>11.943609518915489</v>
      </c>
      <c r="AT495" s="102">
        <f t="shared" si="313"/>
        <v>12.049673357010505</v>
      </c>
      <c r="AU495" s="102">
        <f t="shared" si="314"/>
        <v>11.731593466583979</v>
      </c>
    </row>
    <row r="496" spans="1:64" ht="12.95" customHeight="1">
      <c r="A496" s="129" t="s">
        <v>1573</v>
      </c>
      <c r="B496" s="128" t="s">
        <v>127</v>
      </c>
      <c r="C496" s="130">
        <v>59852.707499999997</v>
      </c>
      <c r="D496" s="126">
        <v>2.0000000000000001E-4</v>
      </c>
      <c r="E496" s="32">
        <f t="shared" si="285"/>
        <v>27284.003990449368</v>
      </c>
      <c r="F496" s="1">
        <f t="shared" si="286"/>
        <v>27284</v>
      </c>
      <c r="G496" s="1">
        <f t="shared" si="287"/>
        <v>2.7760000011767261E-3</v>
      </c>
      <c r="K496" s="1">
        <f t="shared" si="288"/>
        <v>2.7760000011767261E-3</v>
      </c>
      <c r="N496" s="2"/>
      <c r="O496" s="2">
        <f t="shared" ca="1" si="289"/>
        <v>3.0977821882813561E-3</v>
      </c>
      <c r="P496" s="2"/>
      <c r="Q496" s="5">
        <f t="shared" si="290"/>
        <v>44834.207499999997</v>
      </c>
      <c r="R496" s="1">
        <f t="shared" si="291"/>
        <v>7.706176006533184E-6</v>
      </c>
      <c r="S496" s="100">
        <f t="shared" si="315"/>
        <v>1</v>
      </c>
      <c r="T496" s="1">
        <f t="shared" si="292"/>
        <v>7.706176006533184E-6</v>
      </c>
      <c r="U496" s="5"/>
      <c r="Y496" s="1">
        <f t="shared" si="293"/>
        <v>9.072593316056754E-3</v>
      </c>
      <c r="Z496" s="7">
        <f t="shared" si="294"/>
        <v>27284</v>
      </c>
      <c r="AA496" s="102">
        <f t="shared" si="295"/>
        <v>7.715272722437428E-3</v>
      </c>
      <c r="AB496" s="102">
        <f t="shared" si="296"/>
        <v>9.072593316056754E-3</v>
      </c>
      <c r="AC496" s="102">
        <f t="shared" si="297"/>
        <v>2.7760000011767261E-3</v>
      </c>
      <c r="AD496" s="102">
        <f t="shared" si="298"/>
        <v>-4.939272721260702E-3</v>
      </c>
      <c r="AE496" s="102">
        <f t="shared" si="299"/>
        <v>2.4396415014990101E-5</v>
      </c>
      <c r="AF496" s="7">
        <f t="shared" si="300"/>
        <v>2.7760000011767261E-3</v>
      </c>
      <c r="AG496" s="103"/>
      <c r="AH496" s="7">
        <f t="shared" si="301"/>
        <v>-6.2965933148800279E-3</v>
      </c>
      <c r="AI496" s="7">
        <f t="shared" si="302"/>
        <v>0.59830543116202928</v>
      </c>
      <c r="AJ496" s="7">
        <f t="shared" si="303"/>
        <v>-8.8882496004891329E-2</v>
      </c>
      <c r="AK496" s="7">
        <f t="shared" si="304"/>
        <v>0.15109773089817982</v>
      </c>
      <c r="AL496" s="7">
        <f t="shared" si="305"/>
        <v>-0.35977920339204617</v>
      </c>
      <c r="AM496" s="7">
        <f t="shared" si="306"/>
        <v>-0.18185547741790736</v>
      </c>
      <c r="AN496" s="102">
        <f t="shared" si="307"/>
        <v>12.006008015293585</v>
      </c>
      <c r="AO496" s="102">
        <f t="shared" si="308"/>
        <v>12.00533710177819</v>
      </c>
      <c r="AP496" s="102">
        <f t="shared" si="309"/>
        <v>12.007182332593954</v>
      </c>
      <c r="AQ496" s="102">
        <f t="shared" si="310"/>
        <v>12.002102182240353</v>
      </c>
      <c r="AR496" s="102">
        <f t="shared" si="311"/>
        <v>12.016049785180527</v>
      </c>
      <c r="AS496" s="102">
        <f t="shared" si="312"/>
        <v>11.977455112130164</v>
      </c>
      <c r="AT496" s="102">
        <f t="shared" si="313"/>
        <v>12.082135629225451</v>
      </c>
      <c r="AU496" s="102">
        <f t="shared" si="314"/>
        <v>11.77766181417747</v>
      </c>
    </row>
    <row r="497" spans="1:47" ht="12.95" customHeight="1">
      <c r="A497" s="129" t="s">
        <v>1575</v>
      </c>
      <c r="B497" s="223" t="s">
        <v>127</v>
      </c>
      <c r="C497" s="222">
        <v>60259.671900000001</v>
      </c>
      <c r="D497" s="222">
        <v>1E-4</v>
      </c>
      <c r="E497" s="32">
        <f t="shared" si="285"/>
        <v>27869.007893212358</v>
      </c>
      <c r="F497" s="1">
        <f t="shared" si="286"/>
        <v>27869</v>
      </c>
      <c r="G497" s="1">
        <f t="shared" si="287"/>
        <v>5.4910000035306439E-3</v>
      </c>
      <c r="K497" s="1">
        <f t="shared" si="288"/>
        <v>5.4910000035306439E-3</v>
      </c>
      <c r="N497" s="2"/>
      <c r="O497" s="2">
        <f t="shared" ca="1" si="289"/>
        <v>5.0128668387317415E-3</v>
      </c>
      <c r="P497" s="2"/>
      <c r="Q497" s="5">
        <f t="shared" si="290"/>
        <v>45241.171900000001</v>
      </c>
      <c r="R497" s="1">
        <f t="shared" si="291"/>
        <v>3.0151081038773531E-5</v>
      </c>
      <c r="S497" s="100">
        <f t="shared" si="315"/>
        <v>1</v>
      </c>
      <c r="T497" s="1">
        <f t="shared" si="292"/>
        <v>3.0151081038773531E-5</v>
      </c>
      <c r="U497" s="5"/>
      <c r="Y497" s="1">
        <f t="shared" si="293"/>
        <v>1.0563762537873856E-2</v>
      </c>
      <c r="Z497" s="7">
        <f t="shared" si="294"/>
        <v>27869</v>
      </c>
      <c r="AA497" s="102">
        <f t="shared" si="295"/>
        <v>1.0320071634665128E-2</v>
      </c>
      <c r="AB497" s="102">
        <f t="shared" si="296"/>
        <v>1.0563762537873856E-2</v>
      </c>
      <c r="AC497" s="102">
        <f t="shared" si="297"/>
        <v>5.4910000035306439E-3</v>
      </c>
      <c r="AD497" s="102">
        <f t="shared" si="298"/>
        <v>-4.829071631134484E-3</v>
      </c>
      <c r="AE497" s="102">
        <f t="shared" si="299"/>
        <v>2.3319932818627864E-5</v>
      </c>
      <c r="AF497" s="7">
        <f t="shared" si="300"/>
        <v>5.4910000035306439E-3</v>
      </c>
      <c r="AG497" s="103"/>
      <c r="AH497" s="7">
        <f t="shared" si="301"/>
        <v>-5.0727625343432118E-3</v>
      </c>
      <c r="AI497" s="7">
        <f t="shared" si="302"/>
        <v>0.59337595990592051</v>
      </c>
      <c r="AJ497" s="7">
        <f t="shared" si="303"/>
        <v>-5.4788287611621987E-2</v>
      </c>
      <c r="AK497" s="7">
        <f t="shared" si="304"/>
        <v>0.13728051913534689</v>
      </c>
      <c r="AL497" s="7">
        <f t="shared" si="305"/>
        <v>-0.32559499418618415</v>
      </c>
      <c r="AM497" s="7">
        <f t="shared" si="306"/>
        <v>-0.16425111789467567</v>
      </c>
      <c r="AN497" s="102">
        <f t="shared" si="307"/>
        <v>12.057830867170454</v>
      </c>
      <c r="AO497" s="102">
        <f t="shared" si="308"/>
        <v>12.057075878768773</v>
      </c>
      <c r="AP497" s="102">
        <f t="shared" si="309"/>
        <v>12.059089631928288</v>
      </c>
      <c r="AQ497" s="102">
        <f t="shared" si="310"/>
        <v>12.053713372400246</v>
      </c>
      <c r="AR497" s="102">
        <f t="shared" si="311"/>
        <v>12.06803119899341</v>
      </c>
      <c r="AS497" s="102">
        <f t="shared" si="312"/>
        <v>12.029640022311426</v>
      </c>
      <c r="AT497" s="102">
        <f t="shared" si="313"/>
        <v>12.130858132893131</v>
      </c>
      <c r="AU497" s="102">
        <f t="shared" si="314"/>
        <v>11.848582822972714</v>
      </c>
    </row>
    <row r="498" spans="1:47" ht="12.95" customHeight="1">
      <c r="A498" s="129" t="s">
        <v>1575</v>
      </c>
      <c r="B498" s="223" t="s">
        <v>127</v>
      </c>
      <c r="C498" s="222">
        <v>60315.321300000003</v>
      </c>
      <c r="D498" s="222">
        <v>2.0000000000000001E-4</v>
      </c>
      <c r="E498" s="32">
        <f t="shared" si="285"/>
        <v>27949.002890775828</v>
      </c>
      <c r="F498" s="1">
        <f t="shared" si="286"/>
        <v>27949</v>
      </c>
      <c r="G498" s="1">
        <f t="shared" si="287"/>
        <v>2.0110000041313469E-3</v>
      </c>
      <c r="K498" s="1">
        <f t="shared" si="288"/>
        <v>2.0110000041313469E-3</v>
      </c>
      <c r="N498" s="2"/>
      <c r="O498" s="2">
        <f t="shared" ca="1" si="289"/>
        <v>5.2747587567420484E-3</v>
      </c>
      <c r="P498" s="2"/>
      <c r="Q498" s="5">
        <f t="shared" si="290"/>
        <v>45296.821300000003</v>
      </c>
      <c r="R498" s="1">
        <f t="shared" si="291"/>
        <v>4.0441210166162774E-6</v>
      </c>
      <c r="S498" s="100">
        <f t="shared" si="315"/>
        <v>1</v>
      </c>
      <c r="T498" s="1">
        <f t="shared" si="292"/>
        <v>4.0441210166162774E-6</v>
      </c>
      <c r="U498" s="5"/>
      <c r="Y498" s="1">
        <f t="shared" si="293"/>
        <v>6.916049752441554E-3</v>
      </c>
      <c r="Z498" s="7">
        <f t="shared" si="294"/>
        <v>27949</v>
      </c>
      <c r="AA498" s="102">
        <f t="shared" si="295"/>
        <v>1.0678287818046507E-2</v>
      </c>
      <c r="AB498" s="102">
        <f t="shared" si="296"/>
        <v>6.916049752441554E-3</v>
      </c>
      <c r="AC498" s="102">
        <f t="shared" si="297"/>
        <v>2.0110000041313469E-3</v>
      </c>
      <c r="AD498" s="102">
        <f t="shared" si="298"/>
        <v>-8.6672878139151602E-3</v>
      </c>
      <c r="AE498" s="102">
        <f t="shared" si="299"/>
        <v>7.512187804924223E-5</v>
      </c>
      <c r="AF498" s="7">
        <f t="shared" si="300"/>
        <v>2.0110000041313469E-3</v>
      </c>
      <c r="AG498" s="103"/>
      <c r="AH498" s="7">
        <f t="shared" si="301"/>
        <v>-4.9050497483102071E-3</v>
      </c>
      <c r="AI498" s="7">
        <f t="shared" si="302"/>
        <v>0.59274447955894571</v>
      </c>
      <c r="AJ498" s="7">
        <f t="shared" si="303"/>
        <v>-5.0162958467163211E-2</v>
      </c>
      <c r="AK498" s="7">
        <f t="shared" si="304"/>
        <v>0.13539568673627669</v>
      </c>
      <c r="AL498" s="7">
        <f t="shared" si="305"/>
        <v>-0.32096327932101482</v>
      </c>
      <c r="AM498" s="7">
        <f t="shared" si="306"/>
        <v>-0.16187368234896041</v>
      </c>
      <c r="AN498" s="102">
        <f t="shared" si="307"/>
        <v>12.064884914353639</v>
      </c>
      <c r="AO498" s="102">
        <f t="shared" si="308"/>
        <v>12.06411976311375</v>
      </c>
      <c r="AP498" s="102">
        <f t="shared" si="309"/>
        <v>12.066152685356412</v>
      </c>
      <c r="AQ498" s="102">
        <f t="shared" si="310"/>
        <v>12.060746426279247</v>
      </c>
      <c r="AR498" s="102">
        <f t="shared" si="311"/>
        <v>12.075088579297192</v>
      </c>
      <c r="AS498" s="102">
        <f t="shared" si="312"/>
        <v>12.03678607403595</v>
      </c>
      <c r="AT498" s="102">
        <f t="shared" si="313"/>
        <v>12.137408146463226</v>
      </c>
      <c r="AU498" s="102">
        <f t="shared" si="314"/>
        <v>11.858281422466082</v>
      </c>
    </row>
    <row r="499" spans="1:47" ht="12.95" customHeight="1">
      <c r="A499" s="127" t="s">
        <v>1576</v>
      </c>
      <c r="B499" s="226" t="s">
        <v>127</v>
      </c>
      <c r="C499" s="225">
        <v>60340.371099999997</v>
      </c>
      <c r="D499" s="224">
        <v>2.0000000000000001E-4</v>
      </c>
      <c r="E499" s="32">
        <f t="shared" ref="E499" si="316">(C499-C$7)/C$8</f>
        <v>27985.011521416316</v>
      </c>
      <c r="F499" s="1">
        <f t="shared" ref="F499" si="317">ROUND(2*E499,0)/2</f>
        <v>27985</v>
      </c>
      <c r="G499" s="1">
        <f t="shared" ref="G499" si="318">C499-(C$7+C$8*F499)</f>
        <v>8.0149999921559356E-3</v>
      </c>
      <c r="K499" s="1">
        <f t="shared" ref="K499" si="319">G499</f>
        <v>8.0149999921559356E-3</v>
      </c>
      <c r="N499" s="2"/>
      <c r="O499" s="2">
        <f t="shared" ref="O499" ca="1" si="320">+C$11+C$12*F499</f>
        <v>5.3926101198466803E-3</v>
      </c>
      <c r="P499" s="2"/>
      <c r="Q499" s="5">
        <f t="shared" ref="Q499" si="321">C499-15018.5</f>
        <v>45321.871099999997</v>
      </c>
      <c r="R499" s="1">
        <f t="shared" ref="R499" si="322">+(P499-G499)^2</f>
        <v>6.4240224874259643E-5</v>
      </c>
      <c r="S499" s="100">
        <f t="shared" si="315"/>
        <v>1</v>
      </c>
      <c r="T499" s="1">
        <f t="shared" ref="T499" si="323">+R499*S499</f>
        <v>6.4240224874259643E-5</v>
      </c>
      <c r="U499" s="5"/>
      <c r="Y499" s="1">
        <f t="shared" ref="Y499" si="324">AB499</f>
        <v>1.2844557622653893E-2</v>
      </c>
      <c r="Z499" s="7">
        <f t="shared" ref="Z499" si="325">F499</f>
        <v>27985</v>
      </c>
      <c r="AA499" s="102">
        <f t="shared" ref="AA499" si="326">AB$3+AB$4*Z499+AB$5*Z499^2+AH499</f>
        <v>1.0839636223233449E-2</v>
      </c>
      <c r="AB499" s="102">
        <f t="shared" ref="AB499" si="327">IF(S499&lt;&gt;0,G499-AH499, -9999)</f>
        <v>1.2844557622653893E-2</v>
      </c>
      <c r="AC499" s="102">
        <f t="shared" ref="AC499" si="328">+G499-P499</f>
        <v>8.0149999921559356E-3</v>
      </c>
      <c r="AD499" s="102">
        <f t="shared" ref="AD499" si="329">IF(S499&lt;&gt;0,G499-AA499, -9999)</f>
        <v>-2.8246362310775132E-3</v>
      </c>
      <c r="AE499" s="102">
        <f t="shared" ref="AE499" si="330">+(G499-AA499)^2*S499</f>
        <v>7.978569837915778E-6</v>
      </c>
      <c r="AF499" s="7">
        <f t="shared" ref="AF499" si="331">IF(S499&lt;&gt;0,G499-P499, -9999)</f>
        <v>8.0149999921559356E-3</v>
      </c>
      <c r="AG499" s="103"/>
      <c r="AH499" s="7">
        <f t="shared" ref="AH499" si="332">$AB$6*($AB$11/AI499*AJ499+$AB$12)</f>
        <v>-4.8295576304979585E-3</v>
      </c>
      <c r="AI499" s="7">
        <f t="shared" ref="AI499" si="333">1+$AB$7*COS(AL499)</f>
        <v>0.59246359626203737</v>
      </c>
      <c r="AJ499" s="7">
        <f t="shared" ref="AJ499" si="334">SIN(AL499+RADIANS($AB$9))</f>
        <v>-4.8084420022184292E-2</v>
      </c>
      <c r="AK499" s="7">
        <f t="shared" ref="AK499" si="335">$AB$7*SIN(AL499)</f>
        <v>0.13454787454594092</v>
      </c>
      <c r="AL499" s="7">
        <f t="shared" ref="AL499" si="336">2*ATAN(AM499)</f>
        <v>-0.31888222805086042</v>
      </c>
      <c r="AM499" s="7">
        <f t="shared" ref="AM499" si="337">SQRT((1+$AB$7)/(1-$AB$7))*TAN(AN499/2)</f>
        <v>-0.16080607116444234</v>
      </c>
      <c r="AN499" s="102">
        <f t="shared" ref="AN499" si="338">$AU499+$AB$7*SIN(AO499)</f>
        <v>12.068056767372767</v>
      </c>
      <c r="AO499" s="102">
        <f t="shared" ref="AO499" si="339">$AU499+$AB$7*SIN(AP499)</f>
        <v>12.067287165149057</v>
      </c>
      <c r="AP499" s="102">
        <f t="shared" ref="AP499" si="340">$AU499+$AB$7*SIN(AQ499)</f>
        <v>12.069328376404087</v>
      </c>
      <c r="AQ499" s="102">
        <f t="shared" ref="AQ499" si="341">$AU499+$AB$7*SIN(AR499)</f>
        <v>12.063909494362342</v>
      </c>
      <c r="AR499" s="102">
        <f t="shared" ref="AR499" si="342">$AU499+$AB$7*SIN(AS499)</f>
        <v>12.07826046506324</v>
      </c>
      <c r="AS499" s="102">
        <f t="shared" ref="AS499" si="343">$AU499+$AB$7*SIN(AT499)</f>
        <v>12.040002646796731</v>
      </c>
      <c r="AT499" s="102">
        <f t="shared" ref="AT499" si="344">$AU499+$AB$7*SIN(AU499)</f>
        <v>12.140347068991273</v>
      </c>
      <c r="AU499" s="102">
        <f t="shared" ref="AU499" si="345">RADIANS($AB$9)+$AB$18*(F499-AB$15)</f>
        <v>11.862645792238098</v>
      </c>
    </row>
    <row r="500" spans="1:47" ht="12.95" customHeight="1">
      <c r="C500" s="32"/>
      <c r="D500" s="32"/>
      <c r="E500" s="32"/>
      <c r="AA500" s="102"/>
      <c r="AB500" s="102"/>
      <c r="AC500" s="102"/>
      <c r="AD500" s="102"/>
      <c r="AE500" s="102"/>
      <c r="AG500" s="103"/>
      <c r="AN500" s="102"/>
      <c r="AO500" s="102"/>
      <c r="AP500" s="102"/>
      <c r="AQ500" s="102"/>
      <c r="AR500" s="102"/>
      <c r="AS500" s="102"/>
      <c r="AT500" s="102"/>
      <c r="AU500" s="102"/>
    </row>
    <row r="501" spans="1:47" ht="12.95" customHeight="1">
      <c r="C501" s="32"/>
      <c r="D501" s="32"/>
      <c r="E501" s="32"/>
      <c r="AA501" s="102"/>
      <c r="AB501" s="102"/>
      <c r="AC501" s="102"/>
      <c r="AD501" s="102"/>
      <c r="AE501" s="102"/>
      <c r="AG501" s="103"/>
      <c r="AN501" s="102"/>
      <c r="AO501" s="102"/>
      <c r="AP501" s="102"/>
      <c r="AQ501" s="102"/>
      <c r="AR501" s="102"/>
      <c r="AS501" s="102"/>
      <c r="AT501" s="102"/>
      <c r="AU501" s="102"/>
    </row>
    <row r="502" spans="1:47" ht="12.95" customHeight="1">
      <c r="C502" s="32"/>
      <c r="D502" s="32"/>
      <c r="E502" s="32"/>
      <c r="AA502" s="102"/>
      <c r="AB502" s="102"/>
      <c r="AC502" s="102"/>
      <c r="AD502" s="102"/>
      <c r="AE502" s="102"/>
      <c r="AG502" s="103"/>
      <c r="AN502" s="102"/>
      <c r="AO502" s="102"/>
      <c r="AP502" s="102"/>
      <c r="AQ502" s="102"/>
      <c r="AR502" s="102"/>
      <c r="AS502" s="102"/>
      <c r="AT502" s="102"/>
      <c r="AU502" s="102"/>
    </row>
    <row r="503" spans="1:47" ht="12.95" customHeight="1">
      <c r="C503" s="32"/>
      <c r="D503" s="32"/>
      <c r="E503" s="32"/>
      <c r="AA503" s="102"/>
      <c r="AB503" s="102"/>
      <c r="AC503" s="102"/>
      <c r="AD503" s="102"/>
      <c r="AE503" s="102"/>
      <c r="AG503" s="103"/>
      <c r="AN503" s="102"/>
      <c r="AO503" s="102"/>
      <c r="AP503" s="102"/>
      <c r="AQ503" s="102"/>
      <c r="AR503" s="102"/>
      <c r="AS503" s="102"/>
      <c r="AT503" s="102"/>
      <c r="AU503" s="102"/>
    </row>
    <row r="504" spans="1:47" ht="12.95" customHeight="1">
      <c r="C504" s="32"/>
      <c r="D504" s="32"/>
      <c r="E504" s="32"/>
      <c r="AA504" s="102"/>
      <c r="AB504" s="102"/>
      <c r="AC504" s="102"/>
      <c r="AD504" s="102"/>
      <c r="AE504" s="102"/>
      <c r="AG504" s="103"/>
      <c r="AN504" s="102"/>
      <c r="AO504" s="102"/>
      <c r="AP504" s="102"/>
      <c r="AQ504" s="102"/>
      <c r="AR504" s="102"/>
      <c r="AS504" s="102"/>
      <c r="AT504" s="102"/>
      <c r="AU504" s="102"/>
    </row>
    <row r="505" spans="1:47" ht="12.95" customHeight="1">
      <c r="C505" s="32"/>
      <c r="D505" s="32"/>
      <c r="E505" s="32"/>
      <c r="AA505" s="102"/>
      <c r="AB505" s="102"/>
      <c r="AC505" s="102"/>
      <c r="AD505" s="102"/>
      <c r="AE505" s="102"/>
      <c r="AG505" s="103"/>
      <c r="AN505" s="102"/>
      <c r="AO505" s="102"/>
      <c r="AP505" s="102"/>
      <c r="AQ505" s="102"/>
      <c r="AR505" s="102"/>
      <c r="AS505" s="102"/>
      <c r="AT505" s="102"/>
      <c r="AU505" s="102"/>
    </row>
    <row r="506" spans="1:47" ht="12.95" customHeight="1">
      <c r="C506" s="32"/>
      <c r="D506" s="32"/>
      <c r="E506" s="32"/>
      <c r="AA506" s="102"/>
      <c r="AB506" s="102"/>
      <c r="AC506" s="102"/>
      <c r="AD506" s="102"/>
      <c r="AE506" s="102"/>
      <c r="AG506" s="103"/>
      <c r="AN506" s="102"/>
      <c r="AO506" s="102"/>
      <c r="AP506" s="102"/>
      <c r="AQ506" s="102"/>
      <c r="AR506" s="102"/>
      <c r="AS506" s="102"/>
      <c r="AT506" s="102"/>
      <c r="AU506" s="102"/>
    </row>
    <row r="507" spans="1:47" ht="12.95" customHeight="1">
      <c r="C507" s="32"/>
      <c r="D507" s="32"/>
      <c r="E507" s="32"/>
      <c r="AA507" s="102"/>
      <c r="AB507" s="102"/>
      <c r="AC507" s="102"/>
      <c r="AD507" s="102"/>
      <c r="AE507" s="102"/>
      <c r="AG507" s="103"/>
      <c r="AN507" s="102"/>
      <c r="AO507" s="102"/>
      <c r="AP507" s="102"/>
      <c r="AQ507" s="102"/>
      <c r="AR507" s="102"/>
      <c r="AS507" s="102"/>
      <c r="AT507" s="102"/>
      <c r="AU507" s="102"/>
    </row>
    <row r="508" spans="1:47" ht="12.95" customHeight="1">
      <c r="C508" s="32"/>
      <c r="D508" s="32"/>
      <c r="E508" s="32"/>
      <c r="AA508" s="102"/>
      <c r="AB508" s="102"/>
      <c r="AC508" s="102"/>
      <c r="AD508" s="102"/>
      <c r="AE508" s="102"/>
      <c r="AG508" s="103"/>
      <c r="AN508" s="102"/>
      <c r="AO508" s="102"/>
      <c r="AP508" s="102"/>
      <c r="AQ508" s="102"/>
      <c r="AR508" s="102"/>
      <c r="AS508" s="102"/>
      <c r="AT508" s="102"/>
      <c r="AU508" s="102"/>
    </row>
    <row r="509" spans="1:47" ht="12.95" customHeight="1">
      <c r="C509" s="32"/>
      <c r="D509" s="32"/>
      <c r="E509" s="32"/>
      <c r="AA509" s="102"/>
      <c r="AB509" s="102"/>
      <c r="AC509" s="102"/>
      <c r="AD509" s="102"/>
      <c r="AE509" s="102"/>
      <c r="AG509" s="103"/>
      <c r="AN509" s="102"/>
      <c r="AO509" s="102"/>
      <c r="AP509" s="102"/>
      <c r="AQ509" s="102"/>
      <c r="AR509" s="102"/>
      <c r="AS509" s="102"/>
      <c r="AT509" s="102"/>
      <c r="AU509" s="102"/>
    </row>
    <row r="510" spans="1:47" ht="12.95" customHeight="1">
      <c r="C510" s="32"/>
      <c r="D510" s="32"/>
      <c r="E510" s="32"/>
      <c r="AA510" s="102"/>
      <c r="AB510" s="102"/>
      <c r="AC510" s="102"/>
      <c r="AD510" s="102"/>
      <c r="AE510" s="102"/>
      <c r="AG510" s="103"/>
      <c r="AN510" s="102"/>
      <c r="AO510" s="102"/>
      <c r="AP510" s="102"/>
      <c r="AQ510" s="102"/>
      <c r="AR510" s="102"/>
      <c r="AS510" s="102"/>
      <c r="AT510" s="102"/>
      <c r="AU510" s="102"/>
    </row>
    <row r="511" spans="1:47" ht="12.95" customHeight="1">
      <c r="C511" s="32"/>
      <c r="D511" s="32"/>
      <c r="E511" s="32"/>
      <c r="AA511" s="102"/>
      <c r="AB511" s="102"/>
      <c r="AC511" s="102"/>
      <c r="AD511" s="102"/>
      <c r="AE511" s="102"/>
      <c r="AG511" s="103"/>
      <c r="AN511" s="102"/>
      <c r="AO511" s="102"/>
      <c r="AP511" s="102"/>
      <c r="AQ511" s="102"/>
      <c r="AR511" s="102"/>
      <c r="AS511" s="102"/>
      <c r="AT511" s="102"/>
      <c r="AU511" s="102"/>
    </row>
    <row r="512" spans="1:47" ht="12.95" customHeight="1">
      <c r="C512" s="32"/>
      <c r="D512" s="32"/>
      <c r="E512" s="32"/>
      <c r="AA512" s="102"/>
      <c r="AB512" s="102"/>
      <c r="AC512" s="102"/>
      <c r="AD512" s="102"/>
      <c r="AE512" s="102"/>
      <c r="AG512" s="103"/>
      <c r="AN512" s="102"/>
      <c r="AO512" s="102"/>
      <c r="AP512" s="102"/>
      <c r="AQ512" s="102"/>
      <c r="AR512" s="102"/>
      <c r="AS512" s="102"/>
      <c r="AT512" s="102"/>
      <c r="AU512" s="102"/>
    </row>
    <row r="513" spans="3:64" ht="12.95" customHeight="1">
      <c r="C513" s="32"/>
      <c r="D513" s="32"/>
      <c r="E513" s="32"/>
      <c r="AA513" s="102"/>
      <c r="AB513" s="102"/>
      <c r="AC513" s="102"/>
      <c r="AD513" s="102"/>
      <c r="AE513" s="102"/>
      <c r="AG513" s="103"/>
      <c r="AN513" s="102"/>
      <c r="AO513" s="102"/>
      <c r="AP513" s="102"/>
      <c r="AQ513" s="102"/>
      <c r="AR513" s="102"/>
      <c r="AS513" s="102"/>
      <c r="AT513" s="102"/>
      <c r="AU513" s="102"/>
    </row>
    <row r="514" spans="3:64" ht="12.95" customHeight="1">
      <c r="C514" s="32"/>
      <c r="D514" s="32"/>
      <c r="E514" s="32"/>
      <c r="AA514" s="102"/>
      <c r="AB514" s="102"/>
      <c r="AC514" s="102"/>
      <c r="AD514" s="102"/>
      <c r="AE514" s="102"/>
      <c r="AG514" s="103"/>
      <c r="AN514" s="102"/>
      <c r="AO514" s="102"/>
      <c r="AP514" s="102"/>
      <c r="AQ514" s="102"/>
      <c r="AR514" s="102"/>
      <c r="AS514" s="102"/>
      <c r="AT514" s="102"/>
      <c r="AU514" s="102"/>
    </row>
    <row r="515" spans="3:64" ht="12.95" customHeight="1">
      <c r="C515" s="32"/>
      <c r="D515" s="32"/>
      <c r="E515" s="32"/>
      <c r="AA515" s="102"/>
      <c r="AB515" s="102"/>
      <c r="AC515" s="102"/>
      <c r="AD515" s="102"/>
      <c r="AE515" s="102"/>
      <c r="AG515" s="103"/>
      <c r="AN515" s="102"/>
      <c r="AO515" s="102"/>
      <c r="AP515" s="102"/>
      <c r="AQ515" s="102"/>
      <c r="AR515" s="102"/>
      <c r="AS515" s="102"/>
      <c r="AT515" s="102"/>
      <c r="AU515" s="102"/>
      <c r="AV515" s="102"/>
    </row>
    <row r="516" spans="3:64" ht="12.95" customHeight="1">
      <c r="C516" s="32"/>
      <c r="D516" s="32"/>
      <c r="E516" s="32"/>
      <c r="AA516" s="102"/>
      <c r="AB516" s="102"/>
      <c r="AC516" s="102"/>
      <c r="AD516" s="102"/>
      <c r="AE516" s="102"/>
      <c r="AG516" s="103"/>
      <c r="AN516" s="102"/>
      <c r="AO516" s="102"/>
      <c r="AP516" s="102"/>
      <c r="AQ516" s="102"/>
      <c r="AR516" s="102"/>
      <c r="AS516" s="102"/>
      <c r="AT516" s="102"/>
      <c r="AU516" s="102"/>
    </row>
    <row r="517" spans="3:64" ht="12.95" customHeight="1">
      <c r="C517" s="32"/>
      <c r="D517" s="32"/>
      <c r="E517" s="32"/>
      <c r="AA517" s="102"/>
      <c r="AB517" s="102"/>
      <c r="AC517" s="102"/>
      <c r="AD517" s="102"/>
      <c r="AE517" s="102"/>
      <c r="AG517" s="103"/>
      <c r="AN517" s="102"/>
      <c r="AO517" s="102"/>
      <c r="AP517" s="102"/>
      <c r="AQ517" s="102"/>
      <c r="AR517" s="102"/>
      <c r="AS517" s="102"/>
      <c r="AT517" s="102"/>
      <c r="AU517" s="102"/>
    </row>
    <row r="518" spans="3:64" ht="12.95" customHeight="1">
      <c r="C518" s="32"/>
      <c r="D518" s="32"/>
      <c r="E518" s="32"/>
      <c r="AA518" s="102"/>
      <c r="AB518" s="102"/>
      <c r="AC518" s="102"/>
      <c r="AD518" s="102"/>
      <c r="AE518" s="102"/>
      <c r="AG518" s="103"/>
      <c r="AN518" s="102"/>
      <c r="AO518" s="102"/>
      <c r="AP518" s="102"/>
      <c r="AQ518" s="102"/>
      <c r="AR518" s="102"/>
      <c r="AS518" s="102"/>
      <c r="AT518" s="102"/>
      <c r="AU518" s="102"/>
      <c r="AV518" s="102"/>
    </row>
    <row r="519" spans="3:64" ht="12.95" customHeight="1">
      <c r="C519" s="32"/>
      <c r="D519" s="32"/>
      <c r="E519" s="32"/>
      <c r="AA519" s="102"/>
      <c r="AB519" s="102"/>
      <c r="AC519" s="102"/>
      <c r="AD519" s="102"/>
      <c r="AE519" s="102"/>
      <c r="AG519" s="103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</row>
    <row r="520" spans="3:64" ht="12.95" customHeight="1">
      <c r="C520" s="32"/>
      <c r="D520" s="32"/>
      <c r="E520" s="32"/>
      <c r="AA520" s="102"/>
      <c r="AB520" s="102"/>
      <c r="AC520" s="102"/>
      <c r="AD520" s="102"/>
      <c r="AE520" s="102"/>
      <c r="AG520" s="103"/>
      <c r="AN520" s="102"/>
      <c r="AO520" s="102"/>
      <c r="AP520" s="102"/>
      <c r="AQ520" s="102"/>
      <c r="AR520" s="102"/>
      <c r="AS520" s="102"/>
      <c r="AT520" s="102"/>
      <c r="AU520" s="102"/>
    </row>
    <row r="521" spans="3:64" ht="12.95" customHeight="1">
      <c r="C521" s="32"/>
      <c r="D521" s="32"/>
      <c r="E521" s="32"/>
      <c r="AA521" s="102"/>
      <c r="AB521" s="102"/>
      <c r="AC521" s="102"/>
      <c r="AD521" s="102"/>
      <c r="AE521" s="102"/>
      <c r="AG521" s="103"/>
      <c r="AN521" s="102"/>
      <c r="AO521" s="102"/>
      <c r="AP521" s="102"/>
      <c r="AQ521" s="102"/>
      <c r="AR521" s="102"/>
      <c r="AS521" s="102"/>
      <c r="AT521" s="102"/>
      <c r="AU521" s="102"/>
    </row>
    <row r="522" spans="3:64" ht="12.95" customHeight="1">
      <c r="C522" s="32"/>
      <c r="D522" s="32"/>
      <c r="E522" s="32"/>
      <c r="AA522" s="102"/>
      <c r="AB522" s="102"/>
      <c r="AC522" s="102"/>
      <c r="AD522" s="102"/>
      <c r="AE522" s="102"/>
      <c r="AG522" s="103"/>
      <c r="AN522" s="102"/>
      <c r="AO522" s="102"/>
      <c r="AP522" s="102"/>
      <c r="AQ522" s="102"/>
      <c r="AR522" s="102"/>
      <c r="AS522" s="102"/>
      <c r="AT522" s="102"/>
      <c r="AU522" s="102"/>
    </row>
    <row r="523" spans="3:64" ht="12.95" customHeight="1">
      <c r="C523" s="32"/>
      <c r="D523" s="32"/>
      <c r="E523" s="32"/>
      <c r="AA523" s="102"/>
      <c r="AB523" s="102"/>
      <c r="AC523" s="102"/>
      <c r="AD523" s="102"/>
      <c r="AE523" s="102"/>
      <c r="AG523" s="103"/>
      <c r="AN523" s="102"/>
      <c r="AO523" s="102"/>
      <c r="AP523" s="102"/>
      <c r="AQ523" s="102"/>
      <c r="AR523" s="102"/>
      <c r="AS523" s="102"/>
      <c r="AT523" s="102"/>
      <c r="AU523" s="102"/>
    </row>
    <row r="524" spans="3:64" ht="12.95" customHeight="1">
      <c r="C524" s="32"/>
      <c r="D524" s="32"/>
      <c r="E524" s="32"/>
      <c r="AA524" s="102"/>
      <c r="AB524" s="102"/>
      <c r="AC524" s="102"/>
      <c r="AD524" s="102"/>
      <c r="AE524" s="102"/>
      <c r="AG524" s="103"/>
      <c r="AN524" s="102"/>
      <c r="AO524" s="102"/>
      <c r="AP524" s="102"/>
      <c r="AQ524" s="102"/>
      <c r="AR524" s="102"/>
      <c r="AS524" s="102"/>
      <c r="AT524" s="102"/>
      <c r="AU524" s="102"/>
    </row>
    <row r="525" spans="3:64" ht="12.95" customHeight="1">
      <c r="C525" s="32"/>
      <c r="D525" s="32"/>
      <c r="E525" s="32"/>
      <c r="AA525" s="102"/>
      <c r="AB525" s="102"/>
      <c r="AC525" s="102"/>
      <c r="AD525" s="102"/>
      <c r="AE525" s="102"/>
      <c r="AG525" s="103"/>
      <c r="AN525" s="102"/>
      <c r="AO525" s="102"/>
      <c r="AP525" s="102"/>
      <c r="AQ525" s="102"/>
      <c r="AR525" s="102"/>
      <c r="AS525" s="102"/>
      <c r="AT525" s="102"/>
      <c r="AU525" s="102"/>
    </row>
    <row r="526" spans="3:64" ht="12.95" customHeight="1">
      <c r="C526" s="32"/>
      <c r="D526" s="32"/>
      <c r="E526" s="32"/>
      <c r="AA526" s="102"/>
      <c r="AB526" s="102"/>
      <c r="AC526" s="102"/>
      <c r="AD526" s="102"/>
      <c r="AE526" s="102"/>
      <c r="AG526" s="103"/>
      <c r="AN526" s="102"/>
      <c r="AO526" s="102"/>
      <c r="AP526" s="102"/>
      <c r="AQ526" s="102"/>
      <c r="AR526" s="102"/>
      <c r="AS526" s="102"/>
      <c r="AT526" s="102"/>
      <c r="AU526" s="102"/>
    </row>
    <row r="527" spans="3:64" ht="12.95" customHeight="1">
      <c r="C527" s="32"/>
      <c r="D527" s="32"/>
      <c r="E527" s="32"/>
      <c r="AA527" s="102"/>
      <c r="AB527" s="102"/>
      <c r="AC527" s="102"/>
      <c r="AD527" s="102"/>
      <c r="AE527" s="102"/>
      <c r="AG527" s="103"/>
      <c r="AN527" s="102"/>
      <c r="AO527" s="102"/>
      <c r="AP527" s="102"/>
      <c r="AQ527" s="102"/>
      <c r="AR527" s="102"/>
      <c r="AS527" s="102"/>
      <c r="AT527" s="102"/>
      <c r="AU527" s="102"/>
    </row>
    <row r="528" spans="3:64" ht="12.95" customHeight="1">
      <c r="C528" s="32"/>
      <c r="D528" s="32"/>
      <c r="E528" s="32"/>
      <c r="AA528" s="102"/>
      <c r="AB528" s="102"/>
      <c r="AC528" s="102"/>
      <c r="AD528" s="102"/>
      <c r="AE528" s="102"/>
      <c r="AG528" s="103"/>
      <c r="AN528" s="102"/>
      <c r="AO528" s="102"/>
      <c r="AP528" s="102"/>
      <c r="AQ528" s="102"/>
      <c r="AR528" s="102"/>
      <c r="AS528" s="102"/>
      <c r="AT528" s="102"/>
      <c r="AU528" s="102"/>
      <c r="AV528" s="102"/>
      <c r="AX528" s="102"/>
    </row>
    <row r="529" spans="3:64" ht="12.95" customHeight="1">
      <c r="C529" s="32"/>
      <c r="D529" s="32"/>
      <c r="E529" s="32"/>
      <c r="AA529" s="102"/>
      <c r="AB529" s="102"/>
      <c r="AC529" s="102"/>
      <c r="AD529" s="102"/>
      <c r="AE529" s="102"/>
      <c r="AG529" s="103"/>
      <c r="AN529" s="102"/>
      <c r="AO529" s="102"/>
      <c r="AP529" s="102"/>
      <c r="AQ529" s="102"/>
      <c r="AR529" s="102"/>
      <c r="AS529" s="102"/>
      <c r="AT529" s="102"/>
      <c r="AU529" s="102"/>
    </row>
    <row r="530" spans="3:64" ht="12.95" customHeight="1">
      <c r="C530" s="32"/>
      <c r="D530" s="32"/>
      <c r="E530" s="32"/>
      <c r="AA530" s="102"/>
      <c r="AB530" s="102"/>
      <c r="AC530" s="102"/>
      <c r="AD530" s="102"/>
      <c r="AE530" s="102"/>
      <c r="AG530" s="103"/>
      <c r="AN530" s="102"/>
      <c r="AO530" s="102"/>
      <c r="AP530" s="102"/>
      <c r="AQ530" s="102"/>
      <c r="AR530" s="102"/>
      <c r="AS530" s="102"/>
      <c r="AT530" s="102"/>
      <c r="AU530" s="102"/>
    </row>
    <row r="531" spans="3:64" ht="12.95" customHeight="1">
      <c r="C531" s="32"/>
      <c r="D531" s="32"/>
      <c r="E531" s="32"/>
      <c r="AA531" s="102"/>
      <c r="AB531" s="102"/>
      <c r="AC531" s="102"/>
      <c r="AD531" s="102"/>
      <c r="AE531" s="102"/>
      <c r="AG531" s="103"/>
      <c r="AN531" s="102"/>
      <c r="AO531" s="102"/>
      <c r="AP531" s="102"/>
      <c r="AQ531" s="102"/>
      <c r="AR531" s="102"/>
      <c r="AS531" s="102"/>
      <c r="AT531" s="102"/>
      <c r="AU531" s="102"/>
    </row>
    <row r="532" spans="3:64" ht="12.95" customHeight="1">
      <c r="C532" s="32"/>
      <c r="D532" s="32"/>
      <c r="E532" s="32"/>
      <c r="AA532" s="102"/>
      <c r="AB532" s="102"/>
      <c r="AC532" s="102"/>
      <c r="AD532" s="102"/>
      <c r="AE532" s="102"/>
      <c r="AG532" s="103"/>
      <c r="AN532" s="102"/>
      <c r="AO532" s="102"/>
      <c r="AP532" s="102"/>
      <c r="AQ532" s="102"/>
      <c r="AR532" s="102"/>
      <c r="AS532" s="102"/>
      <c r="AT532" s="102"/>
      <c r="AU532" s="102"/>
    </row>
    <row r="533" spans="3:64" ht="12.95" customHeight="1">
      <c r="C533" s="32"/>
      <c r="D533" s="32"/>
      <c r="E533" s="32"/>
      <c r="AA533" s="102"/>
      <c r="AB533" s="102"/>
      <c r="AC533" s="102"/>
      <c r="AD533" s="102"/>
      <c r="AE533" s="102"/>
      <c r="AG533" s="103"/>
      <c r="AN533" s="102"/>
      <c r="AO533" s="102"/>
      <c r="AP533" s="102"/>
      <c r="AQ533" s="102"/>
      <c r="AR533" s="102"/>
      <c r="AS533" s="102"/>
      <c r="AT533" s="102"/>
      <c r="AU533" s="102"/>
    </row>
    <row r="534" spans="3:64" ht="12.95" customHeight="1">
      <c r="C534" s="32"/>
      <c r="D534" s="32"/>
      <c r="E534" s="32"/>
      <c r="AA534" s="102"/>
      <c r="AB534" s="102"/>
      <c r="AC534" s="102"/>
      <c r="AD534" s="102"/>
      <c r="AE534" s="102"/>
      <c r="AG534" s="103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</row>
    <row r="535" spans="3:64" ht="12.95" customHeight="1">
      <c r="C535" s="32"/>
      <c r="D535" s="32"/>
      <c r="E535" s="32"/>
      <c r="AA535" s="102"/>
      <c r="AB535" s="102"/>
      <c r="AC535" s="102"/>
      <c r="AD535" s="102"/>
      <c r="AE535" s="102"/>
      <c r="AG535" s="103"/>
      <c r="AN535" s="102"/>
      <c r="AO535" s="102"/>
      <c r="AP535" s="102"/>
      <c r="AQ535" s="102"/>
      <c r="AR535" s="102"/>
      <c r="AS535" s="102"/>
      <c r="AT535" s="102"/>
      <c r="AU535" s="102"/>
    </row>
    <row r="536" spans="3:64" ht="12.95" customHeight="1">
      <c r="C536" s="32"/>
      <c r="D536" s="32"/>
      <c r="E536" s="32"/>
      <c r="AA536" s="102"/>
      <c r="AB536" s="102"/>
      <c r="AC536" s="102"/>
      <c r="AD536" s="102"/>
      <c r="AE536" s="102"/>
      <c r="AG536" s="103"/>
      <c r="AN536" s="102"/>
      <c r="AO536" s="102"/>
      <c r="AP536" s="102"/>
      <c r="AQ536" s="102"/>
      <c r="AR536" s="102"/>
      <c r="AS536" s="102"/>
      <c r="AT536" s="102"/>
      <c r="AU536" s="102"/>
    </row>
    <row r="537" spans="3:64" ht="12.95" customHeight="1">
      <c r="C537" s="32"/>
      <c r="D537" s="32"/>
      <c r="E537" s="32"/>
      <c r="AA537" s="102"/>
      <c r="AB537" s="102"/>
      <c r="AC537" s="102"/>
      <c r="AD537" s="102"/>
      <c r="AE537" s="102"/>
      <c r="AG537" s="103"/>
      <c r="AN537" s="102"/>
      <c r="AO537" s="102"/>
      <c r="AP537" s="102"/>
      <c r="AQ537" s="102"/>
      <c r="AR537" s="102"/>
      <c r="AS537" s="102"/>
      <c r="AT537" s="102"/>
      <c r="AU537" s="102"/>
    </row>
    <row r="538" spans="3:64" ht="12.95" customHeight="1">
      <c r="C538" s="32"/>
      <c r="D538" s="32"/>
      <c r="E538" s="32"/>
      <c r="AA538" s="102"/>
      <c r="AB538" s="102"/>
      <c r="AC538" s="102"/>
      <c r="AD538" s="102"/>
      <c r="AE538" s="102"/>
      <c r="AG538" s="103"/>
      <c r="AN538" s="102"/>
      <c r="AO538" s="102"/>
      <c r="AP538" s="102"/>
      <c r="AQ538" s="102"/>
      <c r="AR538" s="102"/>
      <c r="AS538" s="102"/>
      <c r="AT538" s="102"/>
      <c r="AU538" s="102"/>
    </row>
    <row r="539" spans="3:64" ht="12.95" customHeight="1">
      <c r="C539" s="32"/>
      <c r="D539" s="32"/>
      <c r="E539" s="32"/>
      <c r="AA539" s="102"/>
      <c r="AB539" s="102"/>
      <c r="AC539" s="102"/>
      <c r="AD539" s="102"/>
      <c r="AE539" s="102"/>
      <c r="AG539" s="103"/>
      <c r="AN539" s="102"/>
      <c r="AO539" s="102"/>
      <c r="AP539" s="102"/>
      <c r="AQ539" s="102"/>
      <c r="AR539" s="102"/>
      <c r="AS539" s="102"/>
      <c r="AT539" s="102"/>
      <c r="AU539" s="102"/>
    </row>
    <row r="540" spans="3:64" ht="12.95" customHeight="1">
      <c r="C540" s="32"/>
      <c r="D540" s="32"/>
      <c r="E540" s="32"/>
      <c r="AA540" s="102"/>
      <c r="AB540" s="102"/>
      <c r="AC540" s="102"/>
      <c r="AD540" s="102"/>
      <c r="AE540" s="102"/>
      <c r="AG540" s="103"/>
      <c r="AN540" s="102"/>
      <c r="AO540" s="102"/>
      <c r="AP540" s="102"/>
      <c r="AQ540" s="102"/>
      <c r="AR540" s="102"/>
      <c r="AS540" s="102"/>
      <c r="AT540" s="102"/>
      <c r="AU540" s="102"/>
    </row>
    <row r="541" spans="3:64" ht="12.95" customHeight="1">
      <c r="C541" s="32"/>
      <c r="D541" s="32"/>
      <c r="E541" s="32"/>
      <c r="AA541" s="102"/>
      <c r="AB541" s="102"/>
      <c r="AC541" s="102"/>
      <c r="AD541" s="102"/>
      <c r="AE541" s="102"/>
      <c r="AG541" s="103"/>
      <c r="AN541" s="102"/>
      <c r="AO541" s="102"/>
      <c r="AP541" s="102"/>
      <c r="AQ541" s="102"/>
      <c r="AR541" s="102"/>
      <c r="AS541" s="102"/>
      <c r="AT541" s="102"/>
      <c r="AU541" s="102"/>
    </row>
    <row r="542" spans="3:64" ht="12.95" customHeight="1">
      <c r="C542" s="32"/>
      <c r="D542" s="32"/>
      <c r="E542" s="32"/>
      <c r="AA542" s="102"/>
      <c r="AB542" s="102"/>
      <c r="AC542" s="102"/>
      <c r="AD542" s="102"/>
      <c r="AE542" s="102"/>
      <c r="AG542" s="103"/>
      <c r="AN542" s="102"/>
      <c r="AO542" s="102"/>
      <c r="AP542" s="102"/>
      <c r="AQ542" s="102"/>
      <c r="AR542" s="102"/>
      <c r="AS542" s="102"/>
      <c r="AT542" s="102"/>
      <c r="AU542" s="102"/>
    </row>
    <row r="543" spans="3:64" ht="12.95" customHeight="1">
      <c r="C543" s="32"/>
      <c r="D543" s="32"/>
      <c r="E543" s="32"/>
      <c r="AA543" s="102"/>
      <c r="AB543" s="102"/>
      <c r="AC543" s="102"/>
      <c r="AD543" s="102"/>
      <c r="AE543" s="102"/>
      <c r="AG543" s="103"/>
      <c r="AN543" s="102"/>
      <c r="AO543" s="102"/>
      <c r="AP543" s="102"/>
      <c r="AQ543" s="102"/>
      <c r="AR543" s="102"/>
      <c r="AS543" s="102"/>
      <c r="AT543" s="102"/>
      <c r="AU543" s="102"/>
    </row>
    <row r="544" spans="3:64" ht="12.95" customHeight="1">
      <c r="C544" s="32"/>
      <c r="D544" s="32"/>
      <c r="E544" s="32"/>
      <c r="AA544" s="102"/>
      <c r="AB544" s="102"/>
      <c r="AC544" s="102"/>
      <c r="AD544" s="102"/>
      <c r="AE544" s="102"/>
      <c r="AG544" s="103"/>
      <c r="AN544" s="102"/>
      <c r="AO544" s="102"/>
      <c r="AP544" s="102"/>
      <c r="AQ544" s="102"/>
      <c r="AR544" s="102"/>
      <c r="AS544" s="102"/>
      <c r="AT544" s="102"/>
      <c r="AU544" s="102"/>
    </row>
    <row r="545" spans="3:48" ht="12.95" customHeight="1">
      <c r="C545" s="32"/>
      <c r="D545" s="32"/>
      <c r="E545" s="32"/>
      <c r="AA545" s="102"/>
      <c r="AB545" s="102"/>
      <c r="AC545" s="102"/>
      <c r="AD545" s="102"/>
      <c r="AE545" s="102"/>
      <c r="AG545" s="103"/>
      <c r="AN545" s="102"/>
      <c r="AO545" s="102"/>
      <c r="AP545" s="102"/>
      <c r="AQ545" s="102"/>
      <c r="AR545" s="102"/>
      <c r="AS545" s="102"/>
      <c r="AT545" s="102"/>
      <c r="AU545" s="102"/>
    </row>
    <row r="546" spans="3:48" ht="12.95" customHeight="1">
      <c r="C546" s="32"/>
      <c r="D546" s="32"/>
      <c r="E546" s="32"/>
      <c r="AA546" s="102"/>
      <c r="AB546" s="102"/>
      <c r="AC546" s="102"/>
      <c r="AD546" s="102"/>
      <c r="AE546" s="102"/>
      <c r="AG546" s="103"/>
      <c r="AN546" s="102"/>
      <c r="AO546" s="102"/>
      <c r="AP546" s="102"/>
      <c r="AQ546" s="102"/>
      <c r="AR546" s="102"/>
      <c r="AS546" s="102"/>
      <c r="AT546" s="102"/>
      <c r="AU546" s="102"/>
    </row>
    <row r="547" spans="3:48" ht="12.95" customHeight="1">
      <c r="C547" s="32"/>
      <c r="D547" s="32"/>
      <c r="E547" s="32"/>
      <c r="AA547" s="102"/>
      <c r="AB547" s="102"/>
      <c r="AC547" s="102"/>
      <c r="AD547" s="102"/>
      <c r="AE547" s="102"/>
      <c r="AG547" s="103"/>
      <c r="AN547" s="102"/>
      <c r="AO547" s="102"/>
      <c r="AP547" s="102"/>
      <c r="AQ547" s="102"/>
      <c r="AR547" s="102"/>
      <c r="AS547" s="102"/>
      <c r="AT547" s="102"/>
      <c r="AU547" s="102"/>
    </row>
    <row r="548" spans="3:48" ht="12.95" customHeight="1">
      <c r="C548" s="32"/>
      <c r="D548" s="32"/>
      <c r="E548" s="32"/>
      <c r="AA548" s="102"/>
      <c r="AB548" s="102"/>
      <c r="AC548" s="102"/>
      <c r="AD548" s="102"/>
      <c r="AE548" s="102"/>
      <c r="AG548" s="103"/>
      <c r="AN548" s="102"/>
      <c r="AO548" s="102"/>
      <c r="AP548" s="102"/>
      <c r="AQ548" s="102"/>
      <c r="AR548" s="102"/>
      <c r="AS548" s="102"/>
      <c r="AT548" s="102"/>
      <c r="AU548" s="102"/>
    </row>
    <row r="549" spans="3:48" ht="12.95" customHeight="1">
      <c r="C549" s="32"/>
      <c r="D549" s="32"/>
      <c r="E549" s="32"/>
      <c r="AA549" s="102"/>
      <c r="AB549" s="102"/>
      <c r="AC549" s="102"/>
      <c r="AD549" s="102"/>
      <c r="AE549" s="102"/>
      <c r="AG549" s="103"/>
      <c r="AN549" s="102"/>
      <c r="AO549" s="102"/>
      <c r="AP549" s="102"/>
      <c r="AQ549" s="102"/>
      <c r="AR549" s="102"/>
      <c r="AS549" s="102"/>
      <c r="AT549" s="102"/>
      <c r="AU549" s="102"/>
    </row>
    <row r="550" spans="3:48" ht="12.95" customHeight="1">
      <c r="C550" s="32"/>
      <c r="D550" s="32"/>
      <c r="E550" s="32"/>
      <c r="AA550" s="102"/>
      <c r="AB550" s="102"/>
      <c r="AC550" s="102"/>
      <c r="AD550" s="102"/>
      <c r="AE550" s="102"/>
      <c r="AG550" s="103"/>
      <c r="AN550" s="102"/>
      <c r="AO550" s="102"/>
      <c r="AP550" s="102"/>
      <c r="AQ550" s="102"/>
      <c r="AR550" s="102"/>
      <c r="AS550" s="102"/>
      <c r="AT550" s="102"/>
      <c r="AU550" s="102"/>
    </row>
    <row r="551" spans="3:48" ht="12.95" customHeight="1">
      <c r="C551" s="32"/>
      <c r="D551" s="32"/>
      <c r="E551" s="32"/>
      <c r="AA551" s="102"/>
      <c r="AB551" s="102"/>
      <c r="AC551" s="102"/>
      <c r="AD551" s="102"/>
      <c r="AE551" s="102"/>
      <c r="AG551" s="103"/>
      <c r="AN551" s="102"/>
      <c r="AO551" s="102"/>
      <c r="AP551" s="102"/>
      <c r="AQ551" s="102"/>
      <c r="AR551" s="102"/>
      <c r="AS551" s="102"/>
      <c r="AT551" s="102"/>
      <c r="AU551" s="102"/>
    </row>
    <row r="552" spans="3:48" ht="12.95" customHeight="1">
      <c r="C552" s="32"/>
      <c r="D552" s="32"/>
      <c r="E552" s="32"/>
      <c r="AA552" s="102"/>
      <c r="AB552" s="102"/>
      <c r="AC552" s="102"/>
      <c r="AD552" s="102"/>
      <c r="AE552" s="102"/>
      <c r="AG552" s="103"/>
      <c r="AN552" s="102"/>
      <c r="AO552" s="102"/>
      <c r="AP552" s="102"/>
      <c r="AQ552" s="102"/>
      <c r="AR552" s="102"/>
      <c r="AS552" s="102"/>
      <c r="AT552" s="102"/>
      <c r="AU552" s="102"/>
    </row>
    <row r="553" spans="3:48" ht="12.95" customHeight="1">
      <c r="C553" s="32"/>
      <c r="D553" s="32"/>
      <c r="E553" s="32"/>
      <c r="AA553" s="102"/>
      <c r="AB553" s="102"/>
      <c r="AC553" s="102"/>
      <c r="AD553" s="102"/>
      <c r="AE553" s="102"/>
      <c r="AG553" s="103"/>
      <c r="AN553" s="102"/>
      <c r="AO553" s="102"/>
      <c r="AP553" s="102"/>
      <c r="AQ553" s="102"/>
      <c r="AR553" s="102"/>
      <c r="AS553" s="102"/>
      <c r="AT553" s="102"/>
      <c r="AU553" s="102"/>
    </row>
    <row r="554" spans="3:48" ht="12.95" customHeight="1">
      <c r="C554" s="32"/>
      <c r="D554" s="32"/>
      <c r="E554" s="32"/>
      <c r="AA554" s="102"/>
      <c r="AB554" s="102"/>
      <c r="AC554" s="102"/>
      <c r="AD554" s="102"/>
      <c r="AE554" s="102"/>
      <c r="AG554" s="103"/>
      <c r="AN554" s="102"/>
      <c r="AO554" s="102"/>
      <c r="AP554" s="102"/>
      <c r="AQ554" s="102"/>
      <c r="AR554" s="102"/>
      <c r="AS554" s="102"/>
      <c r="AT554" s="102"/>
      <c r="AU554" s="102"/>
    </row>
    <row r="555" spans="3:48" ht="12.95" customHeight="1">
      <c r="C555" s="32"/>
      <c r="D555" s="32"/>
      <c r="E555" s="32"/>
      <c r="AA555" s="102"/>
      <c r="AB555" s="102"/>
      <c r="AC555" s="102"/>
      <c r="AD555" s="102"/>
      <c r="AE555" s="102"/>
      <c r="AG555" s="103"/>
      <c r="AN555" s="102"/>
      <c r="AO555" s="102"/>
      <c r="AP555" s="102"/>
      <c r="AQ555" s="102"/>
      <c r="AR555" s="102"/>
      <c r="AS555" s="102"/>
      <c r="AT555" s="102"/>
      <c r="AU555" s="102"/>
    </row>
    <row r="556" spans="3:48" ht="12.95" customHeight="1">
      <c r="C556" s="32"/>
      <c r="D556" s="32"/>
      <c r="E556" s="32"/>
      <c r="AA556" s="102"/>
      <c r="AB556" s="102"/>
      <c r="AC556" s="102"/>
      <c r="AD556" s="102"/>
      <c r="AE556" s="102"/>
      <c r="AG556" s="103"/>
      <c r="AN556" s="102"/>
      <c r="AO556" s="102"/>
      <c r="AP556" s="102"/>
      <c r="AQ556" s="102"/>
      <c r="AR556" s="102"/>
      <c r="AS556" s="102"/>
      <c r="AT556" s="102"/>
      <c r="AU556" s="102"/>
    </row>
    <row r="557" spans="3:48" ht="12.95" customHeight="1">
      <c r="C557" s="32"/>
      <c r="D557" s="32"/>
      <c r="E557" s="32"/>
      <c r="AA557" s="102"/>
      <c r="AB557" s="102"/>
      <c r="AC557" s="102"/>
      <c r="AD557" s="102"/>
      <c r="AE557" s="102"/>
      <c r="AG557" s="103"/>
      <c r="AN557" s="102"/>
      <c r="AO557" s="102"/>
      <c r="AP557" s="102"/>
      <c r="AQ557" s="102"/>
      <c r="AR557" s="102"/>
      <c r="AS557" s="102"/>
      <c r="AT557" s="102"/>
      <c r="AU557" s="102"/>
    </row>
    <row r="558" spans="3:48" ht="12.95" customHeight="1">
      <c r="C558" s="32"/>
      <c r="D558" s="32"/>
      <c r="E558" s="32"/>
      <c r="AA558" s="102"/>
      <c r="AB558" s="102"/>
      <c r="AC558" s="102"/>
      <c r="AD558" s="102"/>
      <c r="AE558" s="102"/>
      <c r="AG558" s="103"/>
      <c r="AN558" s="102"/>
      <c r="AO558" s="102"/>
      <c r="AP558" s="102"/>
      <c r="AQ558" s="102"/>
      <c r="AR558" s="102"/>
      <c r="AS558" s="102"/>
      <c r="AT558" s="102"/>
      <c r="AU558" s="102"/>
    </row>
    <row r="559" spans="3:48" ht="12.95" customHeight="1">
      <c r="C559" s="32"/>
      <c r="D559" s="32"/>
      <c r="E559" s="32"/>
      <c r="AA559" s="102"/>
      <c r="AB559" s="102"/>
      <c r="AC559" s="102"/>
      <c r="AD559" s="102"/>
      <c r="AE559" s="102"/>
      <c r="AG559" s="103"/>
      <c r="AN559" s="102"/>
      <c r="AO559" s="102"/>
      <c r="AP559" s="102"/>
      <c r="AQ559" s="102"/>
      <c r="AR559" s="102"/>
      <c r="AS559" s="102"/>
      <c r="AT559" s="102"/>
      <c r="AU559" s="102"/>
      <c r="AV559" s="102"/>
    </row>
    <row r="560" spans="3:48" ht="12.95" customHeight="1">
      <c r="C560" s="32"/>
      <c r="D560" s="32"/>
      <c r="E560" s="32"/>
      <c r="AA560" s="102"/>
      <c r="AB560" s="102"/>
      <c r="AC560" s="102"/>
      <c r="AD560" s="102"/>
      <c r="AE560" s="102"/>
      <c r="AG560" s="103"/>
      <c r="AN560" s="102"/>
      <c r="AO560" s="102"/>
      <c r="AP560" s="102"/>
      <c r="AQ560" s="102"/>
      <c r="AR560" s="102"/>
      <c r="AS560" s="102"/>
      <c r="AT560" s="102"/>
      <c r="AU560" s="102"/>
    </row>
    <row r="561" spans="3:47" ht="12.95" customHeight="1">
      <c r="C561" s="32"/>
      <c r="D561" s="32"/>
      <c r="E561" s="32"/>
      <c r="AA561" s="102"/>
      <c r="AB561" s="102"/>
      <c r="AC561" s="102"/>
      <c r="AD561" s="102"/>
      <c r="AE561" s="102"/>
      <c r="AG561" s="103"/>
      <c r="AN561" s="102"/>
      <c r="AO561" s="102"/>
      <c r="AP561" s="102"/>
      <c r="AQ561" s="102"/>
      <c r="AR561" s="102"/>
      <c r="AS561" s="102"/>
      <c r="AT561" s="102"/>
      <c r="AU561" s="102"/>
    </row>
    <row r="562" spans="3:47" ht="12.95" customHeight="1">
      <c r="C562" s="32"/>
      <c r="D562" s="32"/>
      <c r="E562" s="32"/>
      <c r="AA562" s="102"/>
      <c r="AB562" s="102"/>
      <c r="AC562" s="102"/>
      <c r="AD562" s="102"/>
      <c r="AE562" s="102"/>
      <c r="AG562" s="103"/>
      <c r="AN562" s="102"/>
      <c r="AO562" s="102"/>
      <c r="AP562" s="102"/>
      <c r="AQ562" s="102"/>
      <c r="AR562" s="102"/>
      <c r="AS562" s="102"/>
      <c r="AT562" s="102"/>
      <c r="AU562" s="102"/>
    </row>
    <row r="563" spans="3:47" ht="12.95" customHeight="1">
      <c r="C563" s="32"/>
      <c r="D563" s="32"/>
      <c r="E563" s="32"/>
      <c r="AA563" s="102"/>
      <c r="AB563" s="102"/>
      <c r="AC563" s="102"/>
      <c r="AD563" s="102"/>
      <c r="AE563" s="102"/>
      <c r="AG563" s="103"/>
      <c r="AN563" s="102"/>
      <c r="AO563" s="102"/>
      <c r="AP563" s="102"/>
      <c r="AQ563" s="102"/>
      <c r="AR563" s="102"/>
      <c r="AS563" s="102"/>
      <c r="AT563" s="102"/>
      <c r="AU563" s="102"/>
    </row>
    <row r="564" spans="3:47" ht="12.95" customHeight="1">
      <c r="C564" s="32"/>
      <c r="D564" s="32"/>
      <c r="E564" s="32"/>
      <c r="AA564" s="102"/>
      <c r="AB564" s="102"/>
      <c r="AC564" s="102"/>
      <c r="AD564" s="102"/>
      <c r="AE564" s="102"/>
      <c r="AG564" s="103"/>
      <c r="AN564" s="102"/>
      <c r="AO564" s="102"/>
      <c r="AP564" s="102"/>
      <c r="AQ564" s="102"/>
      <c r="AR564" s="102"/>
      <c r="AS564" s="102"/>
      <c r="AT564" s="102"/>
      <c r="AU564" s="102"/>
    </row>
    <row r="565" spans="3:47" ht="12.95" customHeight="1">
      <c r="C565" s="32"/>
      <c r="D565" s="32"/>
      <c r="E565" s="32"/>
      <c r="AA565" s="102"/>
      <c r="AB565" s="102"/>
      <c r="AC565" s="102"/>
      <c r="AD565" s="102"/>
      <c r="AE565" s="102"/>
      <c r="AG565" s="103"/>
      <c r="AN565" s="102"/>
      <c r="AO565" s="102"/>
      <c r="AP565" s="102"/>
      <c r="AQ565" s="102"/>
      <c r="AR565" s="102"/>
      <c r="AS565" s="102"/>
      <c r="AT565" s="102"/>
      <c r="AU565" s="102"/>
    </row>
    <row r="566" spans="3:47" ht="12.95" customHeight="1">
      <c r="C566" s="32"/>
      <c r="D566" s="32"/>
      <c r="E566" s="32"/>
      <c r="AA566" s="102"/>
      <c r="AB566" s="102"/>
      <c r="AC566" s="102"/>
      <c r="AD566" s="102"/>
      <c r="AE566" s="102"/>
      <c r="AG566" s="103"/>
      <c r="AN566" s="102"/>
      <c r="AO566" s="102"/>
      <c r="AP566" s="102"/>
      <c r="AQ566" s="102"/>
      <c r="AR566" s="102"/>
      <c r="AS566" s="102"/>
      <c r="AT566" s="102"/>
      <c r="AU566" s="102"/>
    </row>
    <row r="567" spans="3:47" ht="12.95" customHeight="1">
      <c r="C567" s="32"/>
      <c r="D567" s="32"/>
      <c r="E567" s="32"/>
      <c r="AA567" s="102"/>
      <c r="AB567" s="102"/>
      <c r="AC567" s="102"/>
      <c r="AD567" s="102"/>
      <c r="AE567" s="102"/>
      <c r="AG567" s="103"/>
      <c r="AN567" s="102"/>
      <c r="AO567" s="102"/>
      <c r="AP567" s="102"/>
      <c r="AQ567" s="102"/>
      <c r="AR567" s="102"/>
      <c r="AS567" s="102"/>
      <c r="AT567" s="102"/>
      <c r="AU567" s="102"/>
    </row>
    <row r="568" spans="3:47" ht="12.95" customHeight="1">
      <c r="C568" s="32"/>
      <c r="D568" s="32"/>
      <c r="E568" s="32"/>
      <c r="AA568" s="102"/>
      <c r="AB568" s="102"/>
      <c r="AC568" s="102"/>
      <c r="AD568" s="102"/>
      <c r="AE568" s="102"/>
      <c r="AG568" s="103"/>
      <c r="AN568" s="102"/>
      <c r="AO568" s="102"/>
      <c r="AP568" s="102"/>
      <c r="AQ568" s="102"/>
      <c r="AR568" s="102"/>
      <c r="AS568" s="102"/>
      <c r="AT568" s="102"/>
      <c r="AU568" s="102"/>
    </row>
    <row r="569" spans="3:47" ht="12.95" customHeight="1">
      <c r="C569" s="32"/>
      <c r="D569" s="32"/>
      <c r="E569" s="32"/>
      <c r="AA569" s="102"/>
      <c r="AB569" s="102"/>
      <c r="AC569" s="102"/>
      <c r="AD569" s="102"/>
      <c r="AE569" s="102"/>
      <c r="AG569" s="103"/>
      <c r="AN569" s="102"/>
      <c r="AO569" s="102"/>
      <c r="AP569" s="102"/>
      <c r="AQ569" s="102"/>
      <c r="AR569" s="102"/>
      <c r="AS569" s="102"/>
      <c r="AT569" s="102"/>
      <c r="AU569" s="102"/>
    </row>
    <row r="570" spans="3:47" ht="12.95" customHeight="1">
      <c r="C570" s="32"/>
      <c r="D570" s="32"/>
      <c r="E570" s="32"/>
      <c r="AA570" s="102"/>
      <c r="AB570" s="102"/>
      <c r="AC570" s="102"/>
      <c r="AD570" s="102"/>
      <c r="AE570" s="102"/>
      <c r="AG570" s="103"/>
      <c r="AN570" s="102"/>
      <c r="AO570" s="102"/>
      <c r="AP570" s="102"/>
      <c r="AQ570" s="102"/>
      <c r="AR570" s="102"/>
      <c r="AS570" s="102"/>
      <c r="AT570" s="102"/>
      <c r="AU570" s="102"/>
    </row>
    <row r="571" spans="3:47" ht="12.95" customHeight="1">
      <c r="C571" s="32"/>
      <c r="D571" s="32"/>
      <c r="E571" s="32"/>
      <c r="AA571" s="102"/>
      <c r="AB571" s="102"/>
      <c r="AC571" s="102"/>
      <c r="AD571" s="102"/>
      <c r="AE571" s="102"/>
      <c r="AG571" s="103"/>
      <c r="AN571" s="102"/>
      <c r="AO571" s="102"/>
      <c r="AP571" s="102"/>
      <c r="AQ571" s="102"/>
      <c r="AR571" s="102"/>
      <c r="AS571" s="102"/>
      <c r="AT571" s="102"/>
      <c r="AU571" s="102"/>
    </row>
    <row r="572" spans="3:47" ht="12.95" customHeight="1">
      <c r="C572" s="32"/>
      <c r="D572" s="32"/>
      <c r="E572" s="32"/>
      <c r="AA572" s="102"/>
      <c r="AB572" s="102"/>
      <c r="AC572" s="102"/>
      <c r="AD572" s="102"/>
      <c r="AE572" s="102"/>
      <c r="AG572" s="103"/>
      <c r="AN572" s="102"/>
      <c r="AO572" s="102"/>
      <c r="AP572" s="102"/>
      <c r="AQ572" s="102"/>
      <c r="AR572" s="102"/>
      <c r="AS572" s="102"/>
      <c r="AT572" s="102"/>
      <c r="AU572" s="102"/>
    </row>
    <row r="573" spans="3:47" ht="12.95" customHeight="1">
      <c r="C573" s="32"/>
      <c r="D573" s="32"/>
      <c r="E573" s="32"/>
      <c r="AA573" s="102"/>
      <c r="AB573" s="102"/>
      <c r="AC573" s="102"/>
      <c r="AD573" s="102"/>
      <c r="AE573" s="102"/>
      <c r="AG573" s="103"/>
      <c r="AN573" s="102"/>
      <c r="AO573" s="102"/>
      <c r="AP573" s="102"/>
      <c r="AQ573" s="102"/>
      <c r="AR573" s="102"/>
      <c r="AS573" s="102"/>
      <c r="AT573" s="102"/>
      <c r="AU573" s="102"/>
    </row>
    <row r="574" spans="3:47" ht="12.95" customHeight="1">
      <c r="C574" s="32"/>
      <c r="D574" s="32"/>
      <c r="E574" s="32"/>
      <c r="AA574" s="102"/>
      <c r="AB574" s="102"/>
      <c r="AC574" s="102"/>
      <c r="AD574" s="102"/>
      <c r="AE574" s="102"/>
      <c r="AG574" s="103"/>
      <c r="AN574" s="102"/>
      <c r="AO574" s="102"/>
      <c r="AP574" s="102"/>
      <c r="AQ574" s="102"/>
      <c r="AR574" s="102"/>
      <c r="AS574" s="102"/>
      <c r="AT574" s="102"/>
      <c r="AU574" s="102"/>
    </row>
    <row r="575" spans="3:47" ht="12.95" customHeight="1">
      <c r="C575" s="32"/>
      <c r="D575" s="32"/>
      <c r="E575" s="32"/>
      <c r="AA575" s="102"/>
      <c r="AB575" s="102"/>
      <c r="AC575" s="102"/>
      <c r="AD575" s="102"/>
      <c r="AE575" s="102"/>
      <c r="AG575" s="103"/>
      <c r="AN575" s="102"/>
      <c r="AO575" s="102"/>
      <c r="AP575" s="102"/>
      <c r="AQ575" s="102"/>
      <c r="AR575" s="102"/>
      <c r="AS575" s="102"/>
      <c r="AT575" s="102"/>
      <c r="AU575" s="102"/>
    </row>
    <row r="576" spans="3:47" ht="12.95" customHeight="1">
      <c r="AA576" s="102"/>
      <c r="AB576" s="102"/>
      <c r="AC576" s="102"/>
      <c r="AD576" s="102"/>
      <c r="AE576" s="102"/>
      <c r="AG576" s="103"/>
      <c r="AN576" s="102"/>
      <c r="AO576" s="102"/>
      <c r="AP576" s="102"/>
      <c r="AQ576" s="102"/>
      <c r="AR576" s="102"/>
      <c r="AS576" s="102"/>
      <c r="AT576" s="102"/>
      <c r="AU576" s="102"/>
    </row>
    <row r="577" spans="27:48" ht="12.95" customHeight="1">
      <c r="AA577" s="102"/>
      <c r="AB577" s="102"/>
      <c r="AC577" s="102"/>
      <c r="AD577" s="102"/>
      <c r="AE577" s="102"/>
      <c r="AG577" s="103"/>
      <c r="AN577" s="102"/>
      <c r="AO577" s="102"/>
      <c r="AP577" s="102"/>
      <c r="AQ577" s="102"/>
      <c r="AR577" s="102"/>
      <c r="AS577" s="102"/>
      <c r="AT577" s="102"/>
      <c r="AU577" s="102"/>
    </row>
    <row r="578" spans="27:48" ht="12.95" customHeight="1">
      <c r="AA578" s="102"/>
      <c r="AB578" s="102"/>
      <c r="AC578" s="102"/>
      <c r="AD578" s="102"/>
      <c r="AE578" s="102"/>
      <c r="AG578" s="103"/>
      <c r="AN578" s="102"/>
      <c r="AO578" s="102"/>
      <c r="AP578" s="102"/>
      <c r="AQ578" s="102"/>
      <c r="AR578" s="102"/>
      <c r="AS578" s="102"/>
      <c r="AT578" s="102"/>
      <c r="AU578" s="102"/>
    </row>
    <row r="579" spans="27:48" ht="12.95" customHeight="1">
      <c r="AA579" s="102"/>
      <c r="AB579" s="102"/>
      <c r="AC579" s="102"/>
      <c r="AD579" s="102"/>
      <c r="AE579" s="102"/>
      <c r="AG579" s="103"/>
      <c r="AN579" s="102"/>
      <c r="AO579" s="102"/>
      <c r="AP579" s="102"/>
      <c r="AQ579" s="102"/>
      <c r="AR579" s="102"/>
      <c r="AS579" s="102"/>
      <c r="AT579" s="102"/>
      <c r="AU579" s="102"/>
      <c r="AV579" s="102"/>
    </row>
    <row r="580" spans="27:48" ht="12.95" customHeight="1">
      <c r="AA580" s="102"/>
      <c r="AB580" s="102"/>
      <c r="AC580" s="102"/>
      <c r="AD580" s="102"/>
      <c r="AE580" s="102"/>
      <c r="AG580" s="103"/>
      <c r="AN580" s="102"/>
      <c r="AO580" s="102"/>
      <c r="AP580" s="102"/>
      <c r="AQ580" s="102"/>
      <c r="AR580" s="102"/>
      <c r="AS580" s="102"/>
      <c r="AT580" s="102"/>
      <c r="AU580" s="102"/>
    </row>
    <row r="581" spans="27:48" ht="12.95" customHeight="1">
      <c r="AA581" s="102"/>
      <c r="AB581" s="102"/>
      <c r="AC581" s="102"/>
      <c r="AD581" s="102"/>
      <c r="AE581" s="102"/>
      <c r="AG581" s="103"/>
      <c r="AN581" s="102"/>
      <c r="AO581" s="102"/>
      <c r="AP581" s="102"/>
      <c r="AQ581" s="102"/>
      <c r="AR581" s="102"/>
      <c r="AS581" s="102"/>
      <c r="AT581" s="102"/>
      <c r="AU581" s="102"/>
    </row>
    <row r="582" spans="27:48" ht="12.95" customHeight="1">
      <c r="AA582" s="102"/>
      <c r="AB582" s="102"/>
      <c r="AC582" s="102"/>
      <c r="AD582" s="102"/>
      <c r="AE582" s="102"/>
      <c r="AG582" s="103"/>
      <c r="AN582" s="102"/>
      <c r="AO582" s="102"/>
      <c r="AP582" s="102"/>
      <c r="AQ582" s="102"/>
      <c r="AR582" s="102"/>
      <c r="AS582" s="102"/>
      <c r="AT582" s="102"/>
      <c r="AU582" s="102"/>
    </row>
    <row r="583" spans="27:48" ht="12.95" customHeight="1">
      <c r="AA583" s="102"/>
      <c r="AB583" s="102"/>
      <c r="AC583" s="102"/>
      <c r="AD583" s="102"/>
      <c r="AE583" s="102"/>
      <c r="AG583" s="103"/>
      <c r="AN583" s="102"/>
      <c r="AO583" s="102"/>
      <c r="AP583" s="102"/>
      <c r="AQ583" s="102"/>
      <c r="AR583" s="102"/>
      <c r="AS583" s="102"/>
      <c r="AT583" s="102"/>
      <c r="AU583" s="102"/>
    </row>
    <row r="584" spans="27:48" ht="12.95" customHeight="1">
      <c r="AA584" s="102"/>
      <c r="AB584" s="102"/>
      <c r="AC584" s="102"/>
      <c r="AD584" s="102"/>
      <c r="AE584" s="102"/>
      <c r="AG584" s="103"/>
      <c r="AN584" s="102"/>
      <c r="AO584" s="102"/>
      <c r="AP584" s="102"/>
      <c r="AQ584" s="102"/>
      <c r="AR584" s="102"/>
      <c r="AS584" s="102"/>
      <c r="AT584" s="102"/>
      <c r="AU584" s="102"/>
    </row>
    <row r="585" spans="27:48" ht="12.95" customHeight="1">
      <c r="AA585" s="102"/>
      <c r="AB585" s="102"/>
      <c r="AC585" s="102"/>
      <c r="AD585" s="102"/>
      <c r="AE585" s="102"/>
      <c r="AG585" s="103"/>
      <c r="AN585" s="102"/>
      <c r="AO585" s="102"/>
      <c r="AP585" s="102"/>
      <c r="AQ585" s="102"/>
      <c r="AR585" s="102"/>
      <c r="AS585" s="102"/>
      <c r="AT585" s="102"/>
      <c r="AU585" s="102"/>
    </row>
    <row r="586" spans="27:48" ht="12.95" customHeight="1">
      <c r="AA586" s="102"/>
      <c r="AB586" s="102"/>
      <c r="AC586" s="102"/>
      <c r="AD586" s="102"/>
      <c r="AE586" s="102"/>
      <c r="AG586" s="103"/>
      <c r="AN586" s="102"/>
      <c r="AO586" s="102"/>
      <c r="AP586" s="102"/>
      <c r="AQ586" s="102"/>
      <c r="AR586" s="102"/>
      <c r="AS586" s="102"/>
      <c r="AT586" s="102"/>
      <c r="AU586" s="102"/>
    </row>
    <row r="587" spans="27:48" ht="12.95" customHeight="1">
      <c r="AA587" s="102"/>
      <c r="AB587" s="102"/>
      <c r="AC587" s="102"/>
      <c r="AD587" s="102"/>
      <c r="AE587" s="102"/>
      <c r="AG587" s="103"/>
      <c r="AN587" s="102"/>
      <c r="AO587" s="102"/>
      <c r="AP587" s="102"/>
      <c r="AQ587" s="102"/>
      <c r="AR587" s="102"/>
      <c r="AS587" s="102"/>
      <c r="AT587" s="102"/>
      <c r="AU587" s="102"/>
    </row>
    <row r="588" spans="27:48" ht="12.95" customHeight="1">
      <c r="AA588" s="102"/>
      <c r="AB588" s="102"/>
      <c r="AC588" s="102"/>
      <c r="AD588" s="102"/>
      <c r="AE588" s="102"/>
      <c r="AG588" s="103"/>
      <c r="AN588" s="102"/>
      <c r="AO588" s="102"/>
      <c r="AP588" s="102"/>
      <c r="AQ588" s="102"/>
      <c r="AR588" s="102"/>
      <c r="AS588" s="102"/>
      <c r="AT588" s="102"/>
      <c r="AU588" s="102"/>
    </row>
    <row r="589" spans="27:48" ht="12.95" customHeight="1">
      <c r="AA589" s="102"/>
      <c r="AB589" s="102"/>
      <c r="AC589" s="102"/>
      <c r="AD589" s="102"/>
      <c r="AE589" s="102"/>
      <c r="AG589" s="103"/>
      <c r="AN589" s="102"/>
      <c r="AO589" s="102"/>
      <c r="AP589" s="102"/>
      <c r="AQ589" s="102"/>
      <c r="AR589" s="102"/>
      <c r="AS589" s="102"/>
      <c r="AT589" s="102"/>
      <c r="AU589" s="102"/>
    </row>
    <row r="590" spans="27:48" ht="12.95" customHeight="1">
      <c r="AA590" s="102"/>
      <c r="AB590" s="102"/>
      <c r="AC590" s="102"/>
      <c r="AD590" s="102"/>
      <c r="AE590" s="102"/>
      <c r="AG590" s="103"/>
      <c r="AN590" s="102"/>
      <c r="AO590" s="102"/>
      <c r="AP590" s="102"/>
      <c r="AQ590" s="102"/>
      <c r="AR590" s="102"/>
      <c r="AS590" s="102"/>
      <c r="AT590" s="102"/>
      <c r="AU590" s="102"/>
    </row>
    <row r="591" spans="27:48" ht="12.95" customHeight="1">
      <c r="AA591" s="102"/>
      <c r="AB591" s="102"/>
      <c r="AC591" s="102"/>
      <c r="AD591" s="102"/>
      <c r="AE591" s="102"/>
      <c r="AG591" s="103"/>
      <c r="AN591" s="102"/>
      <c r="AO591" s="102"/>
      <c r="AP591" s="102"/>
      <c r="AQ591" s="102"/>
      <c r="AR591" s="102"/>
      <c r="AS591" s="102"/>
      <c r="AT591" s="102"/>
      <c r="AU591" s="102"/>
      <c r="AV591" s="102"/>
    </row>
    <row r="592" spans="27:48" ht="12.95" customHeight="1">
      <c r="AA592" s="102"/>
      <c r="AB592" s="102"/>
      <c r="AC592" s="102"/>
      <c r="AD592" s="102"/>
      <c r="AE592" s="102"/>
      <c r="AG592" s="103"/>
      <c r="AN592" s="102"/>
      <c r="AO592" s="102"/>
      <c r="AP592" s="102"/>
      <c r="AQ592" s="102"/>
      <c r="AR592" s="102"/>
      <c r="AS592" s="102"/>
      <c r="AT592" s="102"/>
      <c r="AU592" s="102"/>
      <c r="AV592" s="102"/>
    </row>
    <row r="593" spans="27:64" ht="12.95" customHeight="1">
      <c r="AA593" s="102"/>
      <c r="AB593" s="102"/>
      <c r="AC593" s="102"/>
      <c r="AD593" s="102"/>
      <c r="AE593" s="102"/>
      <c r="AG593" s="103"/>
      <c r="AN593" s="102"/>
      <c r="AO593" s="102"/>
      <c r="AP593" s="102"/>
      <c r="AQ593" s="102"/>
      <c r="AR593" s="102"/>
      <c r="AS593" s="102"/>
      <c r="AT593" s="102"/>
      <c r="AU593" s="102"/>
      <c r="AV593" s="102"/>
      <c r="AX593" s="102"/>
    </row>
    <row r="594" spans="27:64" ht="12.95" customHeight="1">
      <c r="AA594" s="102"/>
      <c r="AB594" s="102"/>
      <c r="AC594" s="102"/>
      <c r="AD594" s="102"/>
      <c r="AE594" s="102"/>
      <c r="AG594" s="103"/>
      <c r="AN594" s="102"/>
      <c r="AO594" s="102"/>
      <c r="AP594" s="102"/>
      <c r="AQ594" s="102"/>
      <c r="AR594" s="102"/>
      <c r="AS594" s="102"/>
      <c r="AT594" s="102"/>
      <c r="AU594" s="102"/>
      <c r="AV594" s="102"/>
    </row>
    <row r="595" spans="27:64" ht="12.95" customHeight="1">
      <c r="AA595" s="102"/>
      <c r="AB595" s="102"/>
      <c r="AC595" s="102"/>
      <c r="AD595" s="102"/>
      <c r="AE595" s="102"/>
      <c r="AG595" s="103"/>
      <c r="AN595" s="102"/>
      <c r="AO595" s="102"/>
      <c r="AP595" s="102"/>
      <c r="AQ595" s="102"/>
      <c r="AR595" s="102"/>
      <c r="AS595" s="102"/>
      <c r="AT595" s="102"/>
      <c r="AU595" s="102"/>
    </row>
    <row r="596" spans="27:64" ht="12.95" customHeight="1">
      <c r="AA596" s="102"/>
      <c r="AB596" s="102"/>
      <c r="AC596" s="102"/>
      <c r="AD596" s="102"/>
      <c r="AE596" s="102"/>
      <c r="AG596" s="103"/>
      <c r="AN596" s="102"/>
      <c r="AO596" s="102"/>
      <c r="AP596" s="102"/>
      <c r="AQ596" s="102"/>
      <c r="AR596" s="102"/>
      <c r="AS596" s="102"/>
      <c r="AT596" s="102"/>
      <c r="AU596" s="102"/>
    </row>
    <row r="597" spans="27:64" ht="12.95" customHeight="1">
      <c r="AA597" s="102"/>
      <c r="AB597" s="102"/>
      <c r="AC597" s="102"/>
      <c r="AD597" s="102"/>
      <c r="AE597" s="102"/>
      <c r="AG597" s="103"/>
      <c r="AN597" s="102"/>
      <c r="AO597" s="102"/>
      <c r="AP597" s="102"/>
      <c r="AQ597" s="102"/>
      <c r="AR597" s="102"/>
      <c r="AS597" s="102"/>
      <c r="AT597" s="102"/>
      <c r="AU597" s="102"/>
    </row>
    <row r="598" spans="27:64" ht="12.95" customHeight="1">
      <c r="AA598" s="102"/>
      <c r="AB598" s="102"/>
      <c r="AC598" s="102"/>
      <c r="AD598" s="102"/>
      <c r="AE598" s="102"/>
      <c r="AG598" s="103"/>
      <c r="AN598" s="102"/>
      <c r="AO598" s="102"/>
      <c r="AP598" s="102"/>
      <c r="AQ598" s="102"/>
      <c r="AR598" s="102"/>
      <c r="AS598" s="102"/>
      <c r="AT598" s="102"/>
      <c r="AU598" s="102"/>
    </row>
    <row r="599" spans="27:64" ht="12.95" customHeight="1">
      <c r="AA599" s="102"/>
      <c r="AB599" s="102"/>
      <c r="AC599" s="102"/>
      <c r="AD599" s="102"/>
      <c r="AE599" s="102"/>
      <c r="AG599" s="103"/>
      <c r="AN599" s="102"/>
      <c r="AO599" s="102"/>
      <c r="AP599" s="102"/>
      <c r="AQ599" s="102"/>
      <c r="AR599" s="102"/>
      <c r="AS599" s="102"/>
      <c r="AT599" s="102"/>
      <c r="AU599" s="102"/>
    </row>
    <row r="600" spans="27:64" ht="12.95" customHeight="1">
      <c r="AA600" s="102"/>
      <c r="AB600" s="102"/>
      <c r="AC600" s="102"/>
      <c r="AD600" s="102"/>
      <c r="AE600" s="102"/>
      <c r="AG600" s="103"/>
      <c r="AN600" s="102"/>
      <c r="AO600" s="102"/>
      <c r="AP600" s="102"/>
      <c r="AQ600" s="102"/>
      <c r="AR600" s="102"/>
      <c r="AS600" s="102"/>
      <c r="AT600" s="102"/>
      <c r="AU600" s="102"/>
    </row>
    <row r="601" spans="27:64" ht="12.95" customHeight="1">
      <c r="AA601" s="102"/>
      <c r="AB601" s="102"/>
      <c r="AC601" s="102"/>
      <c r="AD601" s="102"/>
      <c r="AE601" s="102"/>
      <c r="AG601" s="103"/>
      <c r="AN601" s="102"/>
      <c r="AO601" s="102"/>
      <c r="AP601" s="102"/>
      <c r="AQ601" s="102"/>
      <c r="AR601" s="102"/>
      <c r="AS601" s="102"/>
      <c r="AT601" s="102"/>
      <c r="AU601" s="102"/>
    </row>
    <row r="602" spans="27:64" ht="12.95" customHeight="1">
      <c r="AA602" s="102"/>
      <c r="AB602" s="102"/>
      <c r="AC602" s="102"/>
      <c r="AD602" s="102"/>
      <c r="AE602" s="102"/>
      <c r="AG602" s="103"/>
      <c r="AN602" s="102"/>
      <c r="AO602" s="102"/>
      <c r="AP602" s="102"/>
      <c r="AQ602" s="102"/>
      <c r="AR602" s="102"/>
      <c r="AS602" s="102"/>
      <c r="AT602" s="102"/>
      <c r="AU602" s="102"/>
    </row>
    <row r="603" spans="27:64" ht="12.95" customHeight="1">
      <c r="AA603" s="102"/>
      <c r="AB603" s="102"/>
      <c r="AC603" s="102"/>
      <c r="AD603" s="102"/>
      <c r="AE603" s="102"/>
      <c r="AG603" s="103"/>
      <c r="AN603" s="102"/>
      <c r="AO603" s="102"/>
      <c r="AP603" s="102"/>
      <c r="AQ603" s="102"/>
      <c r="AR603" s="102"/>
      <c r="AS603" s="102"/>
      <c r="AT603" s="102"/>
      <c r="AU603" s="102"/>
    </row>
    <row r="604" spans="27:64" ht="12.95" customHeight="1">
      <c r="AA604" s="102"/>
      <c r="AB604" s="102"/>
      <c r="AC604" s="102"/>
      <c r="AD604" s="102"/>
      <c r="AE604" s="102"/>
      <c r="AG604" s="103"/>
      <c r="AN604" s="102"/>
      <c r="AO604" s="102"/>
      <c r="AP604" s="102"/>
      <c r="AQ604" s="102"/>
      <c r="AR604" s="102"/>
      <c r="AS604" s="102"/>
      <c r="AT604" s="102"/>
      <c r="AU604" s="102"/>
    </row>
    <row r="605" spans="27:64" ht="12.95" customHeight="1">
      <c r="AA605" s="102"/>
      <c r="AB605" s="102"/>
      <c r="AC605" s="102"/>
      <c r="AD605" s="102"/>
      <c r="AE605" s="102"/>
      <c r="AG605" s="103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  <c r="BC605" s="102"/>
      <c r="BD605" s="102"/>
      <c r="BE605" s="102"/>
      <c r="BF605" s="102"/>
      <c r="BG605" s="102"/>
      <c r="BH605" s="102"/>
      <c r="BI605" s="102"/>
      <c r="BJ605" s="102"/>
      <c r="BK605" s="102"/>
      <c r="BL605" s="102"/>
    </row>
    <row r="606" spans="27:64" ht="12.95" customHeight="1">
      <c r="AA606" s="102"/>
      <c r="AB606" s="102"/>
      <c r="AC606" s="102"/>
      <c r="AD606" s="102"/>
      <c r="AE606" s="102"/>
      <c r="AG606" s="103"/>
      <c r="AN606" s="102"/>
      <c r="AO606" s="102"/>
      <c r="AP606" s="102"/>
      <c r="AQ606" s="102"/>
      <c r="AR606" s="102"/>
      <c r="AS606" s="102"/>
      <c r="AT606" s="102"/>
      <c r="AU606" s="102"/>
    </row>
    <row r="607" spans="27:64" ht="12.95" customHeight="1">
      <c r="AA607" s="102"/>
      <c r="AB607" s="102"/>
      <c r="AC607" s="102"/>
      <c r="AD607" s="102"/>
      <c r="AE607" s="102"/>
      <c r="AG607" s="103"/>
      <c r="AN607" s="102"/>
      <c r="AO607" s="102"/>
      <c r="AP607" s="102"/>
      <c r="AQ607" s="102"/>
      <c r="AR607" s="102"/>
      <c r="AS607" s="102"/>
      <c r="AT607" s="102"/>
      <c r="AU607" s="102"/>
    </row>
    <row r="608" spans="27:64" ht="12.95" customHeight="1">
      <c r="AA608" s="102"/>
      <c r="AB608" s="102"/>
      <c r="AC608" s="102"/>
      <c r="AD608" s="102"/>
      <c r="AE608" s="102"/>
      <c r="AG608" s="103"/>
      <c r="AN608" s="102"/>
      <c r="AO608" s="102"/>
      <c r="AP608" s="102"/>
      <c r="AQ608" s="102"/>
      <c r="AR608" s="102"/>
      <c r="AS608" s="102"/>
      <c r="AT608" s="102"/>
      <c r="AU608" s="102"/>
    </row>
    <row r="609" spans="27:64" ht="12.95" customHeight="1">
      <c r="AA609" s="102"/>
      <c r="AB609" s="102"/>
      <c r="AC609" s="102"/>
      <c r="AD609" s="102"/>
      <c r="AE609" s="102"/>
      <c r="AG609" s="103"/>
      <c r="AN609" s="102"/>
      <c r="AO609" s="102"/>
      <c r="AP609" s="102"/>
      <c r="AQ609" s="102"/>
      <c r="AR609" s="102"/>
      <c r="AS609" s="102"/>
      <c r="AT609" s="102"/>
      <c r="AU609" s="102"/>
    </row>
    <row r="610" spans="27:64" ht="12.95" customHeight="1">
      <c r="AA610" s="102"/>
      <c r="AB610" s="102"/>
      <c r="AC610" s="102"/>
      <c r="AD610" s="102"/>
      <c r="AE610" s="102"/>
      <c r="AG610" s="103"/>
      <c r="AN610" s="102"/>
      <c r="AO610" s="102"/>
      <c r="AP610" s="102"/>
      <c r="AQ610" s="102"/>
      <c r="AR610" s="102"/>
      <c r="AS610" s="102"/>
      <c r="AT610" s="102"/>
      <c r="AU610" s="102"/>
    </row>
    <row r="611" spans="27:64" ht="12.95" customHeight="1">
      <c r="AA611" s="102"/>
      <c r="AB611" s="102"/>
      <c r="AC611" s="102"/>
      <c r="AD611" s="102"/>
      <c r="AE611" s="102"/>
      <c r="AG611" s="103"/>
      <c r="AN611" s="102"/>
      <c r="AO611" s="102"/>
      <c r="AP611" s="102"/>
      <c r="AQ611" s="102"/>
      <c r="AR611" s="102"/>
      <c r="AS611" s="102"/>
      <c r="AT611" s="102"/>
      <c r="AU611" s="102"/>
    </row>
    <row r="612" spans="27:64" ht="12.95" customHeight="1">
      <c r="AA612" s="102"/>
      <c r="AB612" s="102"/>
      <c r="AC612" s="102"/>
      <c r="AD612" s="102"/>
      <c r="AE612" s="102"/>
      <c r="AG612" s="103"/>
      <c r="AN612" s="102"/>
      <c r="AO612" s="102"/>
      <c r="AP612" s="102"/>
      <c r="AQ612" s="102"/>
      <c r="AR612" s="102"/>
      <c r="AS612" s="102"/>
      <c r="AT612" s="102"/>
      <c r="AU612" s="102"/>
    </row>
    <row r="613" spans="27:64" ht="12.95" customHeight="1">
      <c r="AA613" s="102"/>
      <c r="AB613" s="102"/>
      <c r="AC613" s="102"/>
      <c r="AD613" s="102"/>
      <c r="AE613" s="102"/>
      <c r="AG613" s="103"/>
      <c r="AN613" s="102"/>
      <c r="AO613" s="102"/>
      <c r="AP613" s="102"/>
      <c r="AQ613" s="102"/>
      <c r="AR613" s="102"/>
      <c r="AS613" s="102"/>
      <c r="AT613" s="102"/>
      <c r="AU613" s="102"/>
    </row>
    <row r="614" spans="27:64" ht="12.95" customHeight="1">
      <c r="AA614" s="102"/>
      <c r="AB614" s="102"/>
      <c r="AC614" s="102"/>
      <c r="AD614" s="102"/>
      <c r="AE614" s="102"/>
      <c r="AG614" s="103"/>
      <c r="AN614" s="102"/>
      <c r="AO614" s="102"/>
      <c r="AP614" s="102"/>
      <c r="AQ614" s="102"/>
      <c r="AR614" s="102"/>
      <c r="AS614" s="102"/>
      <c r="AT614" s="102"/>
      <c r="AU614" s="102"/>
      <c r="AV614" s="102"/>
    </row>
    <row r="615" spans="27:64" ht="12.95" customHeight="1">
      <c r="AA615" s="102"/>
      <c r="AB615" s="102"/>
      <c r="AC615" s="102"/>
      <c r="AD615" s="102"/>
      <c r="AE615" s="102"/>
      <c r="AG615" s="103"/>
      <c r="AN615" s="102"/>
      <c r="AO615" s="102"/>
      <c r="AP615" s="102"/>
      <c r="AQ615" s="102"/>
      <c r="AR615" s="102"/>
      <c r="AS615" s="102"/>
      <c r="AT615" s="102"/>
      <c r="AU615" s="102"/>
    </row>
    <row r="616" spans="27:64" ht="12.95" customHeight="1">
      <c r="AA616" s="102"/>
      <c r="AB616" s="102"/>
      <c r="AC616" s="102"/>
      <c r="AD616" s="102"/>
      <c r="AE616" s="102"/>
      <c r="AG616" s="103"/>
      <c r="AN616" s="102"/>
      <c r="AO616" s="102"/>
      <c r="AP616" s="102"/>
      <c r="AQ616" s="102"/>
      <c r="AR616" s="102"/>
      <c r="AS616" s="102"/>
      <c r="AT616" s="102"/>
      <c r="AU616" s="102"/>
    </row>
    <row r="617" spans="27:64" ht="12.95" customHeight="1">
      <c r="AA617" s="102"/>
      <c r="AB617" s="102"/>
      <c r="AC617" s="102"/>
      <c r="AD617" s="102"/>
      <c r="AE617" s="102"/>
      <c r="AG617" s="103"/>
      <c r="AN617" s="102"/>
      <c r="AO617" s="102"/>
      <c r="AP617" s="102"/>
      <c r="AQ617" s="102"/>
      <c r="AR617" s="102"/>
      <c r="AS617" s="102"/>
      <c r="AT617" s="102"/>
      <c r="AU617" s="102"/>
    </row>
    <row r="618" spans="27:64" ht="12.95" customHeight="1">
      <c r="AA618" s="102"/>
      <c r="AB618" s="102"/>
      <c r="AC618" s="102"/>
      <c r="AD618" s="102"/>
      <c r="AE618" s="102"/>
      <c r="AG618" s="103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</row>
    <row r="619" spans="27:64" ht="12.95" customHeight="1">
      <c r="AA619" s="102"/>
      <c r="AB619" s="102"/>
      <c r="AC619" s="102"/>
      <c r="AD619" s="102"/>
      <c r="AE619" s="102"/>
      <c r="AG619" s="103"/>
      <c r="AN619" s="102"/>
      <c r="AO619" s="102"/>
      <c r="AP619" s="102"/>
      <c r="AQ619" s="102"/>
      <c r="AR619" s="102"/>
      <c r="AS619" s="102"/>
      <c r="AT619" s="102"/>
      <c r="AU619" s="102"/>
    </row>
    <row r="620" spans="27:64" ht="12.95" customHeight="1">
      <c r="AA620" s="102"/>
      <c r="AB620" s="102"/>
      <c r="AC620" s="102"/>
      <c r="AD620" s="102"/>
      <c r="AE620" s="102"/>
      <c r="AG620" s="103"/>
      <c r="AN620" s="102"/>
      <c r="AO620" s="102"/>
      <c r="AP620" s="102"/>
      <c r="AQ620" s="102"/>
      <c r="AR620" s="102"/>
      <c r="AS620" s="102"/>
      <c r="AT620" s="102"/>
      <c r="AU620" s="102"/>
    </row>
    <row r="621" spans="27:64" ht="12.95" customHeight="1">
      <c r="AA621" s="102"/>
      <c r="AB621" s="102"/>
      <c r="AC621" s="102"/>
      <c r="AD621" s="102"/>
      <c r="AE621" s="102"/>
      <c r="AG621" s="103"/>
      <c r="AN621" s="102"/>
      <c r="AO621" s="102"/>
      <c r="AP621" s="102"/>
      <c r="AQ621" s="102"/>
      <c r="AR621" s="102"/>
      <c r="AS621" s="102"/>
      <c r="AT621" s="102"/>
      <c r="AU621" s="102"/>
    </row>
    <row r="622" spans="27:64" ht="12.95" customHeight="1">
      <c r="AA622" s="102"/>
      <c r="AB622" s="102"/>
      <c r="AC622" s="102"/>
      <c r="AD622" s="102"/>
      <c r="AE622" s="102"/>
      <c r="AG622" s="103"/>
      <c r="AN622" s="102"/>
      <c r="AO622" s="102"/>
      <c r="AP622" s="102"/>
      <c r="AQ622" s="102"/>
      <c r="AR622" s="102"/>
      <c r="AS622" s="102"/>
      <c r="AT622" s="102"/>
      <c r="AU622" s="102"/>
    </row>
    <row r="623" spans="27:64" ht="12.95" customHeight="1">
      <c r="AA623" s="102"/>
      <c r="AB623" s="102"/>
      <c r="AC623" s="102"/>
      <c r="AD623" s="102"/>
      <c r="AE623" s="102"/>
      <c r="AG623" s="103"/>
      <c r="AN623" s="102"/>
      <c r="AO623" s="102"/>
      <c r="AP623" s="102"/>
      <c r="AQ623" s="102"/>
      <c r="AR623" s="102"/>
      <c r="AS623" s="102"/>
      <c r="AT623" s="102"/>
      <c r="AU623" s="102"/>
    </row>
    <row r="624" spans="27:64" ht="12.95" customHeight="1">
      <c r="AA624" s="102"/>
      <c r="AB624" s="102"/>
      <c r="AC624" s="102"/>
      <c r="AD624" s="102"/>
      <c r="AE624" s="102"/>
      <c r="AG624" s="103"/>
      <c r="AN624" s="102"/>
      <c r="AO624" s="102"/>
      <c r="AP624" s="102"/>
      <c r="AQ624" s="102"/>
      <c r="AR624" s="102"/>
      <c r="AS624" s="102"/>
      <c r="AT624" s="102"/>
      <c r="AU624" s="102"/>
    </row>
    <row r="625" spans="27:64" ht="12.95" customHeight="1">
      <c r="AA625" s="102"/>
      <c r="AB625" s="102"/>
      <c r="AC625" s="102"/>
      <c r="AD625" s="102"/>
      <c r="AE625" s="102"/>
      <c r="AG625" s="103"/>
      <c r="AN625" s="102"/>
      <c r="AO625" s="102"/>
      <c r="AP625" s="102"/>
      <c r="AQ625" s="102"/>
      <c r="AR625" s="102"/>
      <c r="AS625" s="102"/>
      <c r="AT625" s="102"/>
      <c r="AU625" s="102"/>
    </row>
    <row r="626" spans="27:64" ht="12.95" customHeight="1">
      <c r="AA626" s="102"/>
      <c r="AB626" s="102"/>
      <c r="AC626" s="102"/>
      <c r="AD626" s="102"/>
      <c r="AE626" s="102"/>
      <c r="AG626" s="103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</row>
    <row r="627" spans="27:64" ht="12.95" customHeight="1">
      <c r="AA627" s="102"/>
      <c r="AB627" s="102"/>
      <c r="AC627" s="102"/>
      <c r="AD627" s="102"/>
      <c r="AE627" s="102"/>
      <c r="AG627" s="103"/>
      <c r="AN627" s="102"/>
      <c r="AO627" s="102"/>
      <c r="AP627" s="102"/>
      <c r="AQ627" s="102"/>
      <c r="AR627" s="102"/>
      <c r="AS627" s="102"/>
      <c r="AT627" s="102"/>
      <c r="AU627" s="102"/>
    </row>
    <row r="628" spans="27:64" ht="12.95" customHeight="1">
      <c r="AA628" s="102"/>
      <c r="AB628" s="102"/>
      <c r="AC628" s="102"/>
      <c r="AD628" s="102"/>
      <c r="AE628" s="102"/>
      <c r="AG628" s="103"/>
      <c r="AN628" s="102"/>
      <c r="AO628" s="102"/>
      <c r="AP628" s="102"/>
      <c r="AQ628" s="102"/>
      <c r="AR628" s="102"/>
      <c r="AS628" s="102"/>
      <c r="AT628" s="102"/>
      <c r="AU628" s="102"/>
    </row>
    <row r="629" spans="27:64" ht="12.95" customHeight="1">
      <c r="AA629" s="102"/>
      <c r="AB629" s="102"/>
      <c r="AC629" s="102"/>
      <c r="AD629" s="102"/>
      <c r="AE629" s="102"/>
      <c r="AG629" s="103"/>
      <c r="AN629" s="102"/>
      <c r="AO629" s="102"/>
      <c r="AP629" s="102"/>
      <c r="AQ629" s="102"/>
      <c r="AR629" s="102"/>
      <c r="AS629" s="102"/>
      <c r="AT629" s="102"/>
      <c r="AU629" s="102"/>
    </row>
    <row r="630" spans="27:64" ht="12.95" customHeight="1">
      <c r="AA630" s="102"/>
      <c r="AB630" s="102"/>
      <c r="AC630" s="102"/>
      <c r="AD630" s="102"/>
      <c r="AE630" s="102"/>
      <c r="AG630" s="103"/>
      <c r="AN630" s="102"/>
      <c r="AO630" s="102"/>
      <c r="AP630" s="102"/>
      <c r="AQ630" s="102"/>
      <c r="AR630" s="102"/>
      <c r="AS630" s="102"/>
      <c r="AT630" s="102"/>
      <c r="AU630" s="102"/>
    </row>
    <row r="631" spans="27:64" ht="12.95" customHeight="1">
      <c r="AA631" s="102"/>
      <c r="AB631" s="102"/>
      <c r="AC631" s="102"/>
      <c r="AD631" s="102"/>
      <c r="AE631" s="102"/>
      <c r="AG631" s="103"/>
      <c r="AN631" s="102"/>
      <c r="AO631" s="102"/>
      <c r="AP631" s="102"/>
      <c r="AQ631" s="102"/>
      <c r="AR631" s="102"/>
      <c r="AS631" s="102"/>
      <c r="AT631" s="102"/>
      <c r="AU631" s="102"/>
    </row>
    <row r="632" spans="27:64" ht="12.95" customHeight="1">
      <c r="AA632" s="102"/>
      <c r="AB632" s="102"/>
      <c r="AC632" s="102"/>
      <c r="AD632" s="102"/>
      <c r="AE632" s="102"/>
      <c r="AG632" s="103"/>
      <c r="AN632" s="102"/>
      <c r="AO632" s="102"/>
      <c r="AP632" s="102"/>
      <c r="AQ632" s="102"/>
      <c r="AR632" s="102"/>
      <c r="AS632" s="102"/>
      <c r="AT632" s="102"/>
      <c r="AU632" s="102"/>
    </row>
    <row r="633" spans="27:64" ht="12.95" customHeight="1">
      <c r="AA633" s="102"/>
      <c r="AB633" s="102"/>
      <c r="AC633" s="102"/>
      <c r="AD633" s="102"/>
      <c r="AE633" s="102"/>
      <c r="AG633" s="103"/>
      <c r="AN633" s="102"/>
      <c r="AO633" s="102"/>
      <c r="AP633" s="102"/>
      <c r="AQ633" s="102"/>
      <c r="AR633" s="102"/>
      <c r="AS633" s="102"/>
      <c r="AT633" s="102"/>
      <c r="AU633" s="102"/>
    </row>
    <row r="634" spans="27:64" ht="12.95" customHeight="1">
      <c r="AA634" s="102"/>
      <c r="AB634" s="102"/>
      <c r="AC634" s="102"/>
      <c r="AD634" s="102"/>
      <c r="AE634" s="102"/>
      <c r="AG634" s="103"/>
      <c r="AN634" s="102"/>
      <c r="AO634" s="102"/>
      <c r="AP634" s="102"/>
      <c r="AQ634" s="102"/>
      <c r="AR634" s="102"/>
      <c r="AS634" s="102"/>
      <c r="AT634" s="102"/>
      <c r="AU634" s="102"/>
    </row>
    <row r="635" spans="27:64" ht="12.95" customHeight="1">
      <c r="AA635" s="102"/>
      <c r="AB635" s="102"/>
      <c r="AC635" s="102"/>
      <c r="AD635" s="102"/>
      <c r="AE635" s="102"/>
      <c r="AG635" s="103"/>
      <c r="AN635" s="102"/>
      <c r="AO635" s="102"/>
      <c r="AP635" s="102"/>
      <c r="AQ635" s="102"/>
      <c r="AR635" s="102"/>
      <c r="AS635" s="102"/>
      <c r="AT635" s="102"/>
      <c r="AU635" s="102"/>
    </row>
    <row r="636" spans="27:64">
      <c r="AA636" s="102"/>
      <c r="AB636" s="102"/>
      <c r="AC636" s="102"/>
      <c r="AD636" s="102"/>
      <c r="AE636" s="102"/>
      <c r="AG636" s="103"/>
      <c r="AN636" s="102"/>
      <c r="AO636" s="102"/>
      <c r="AP636" s="102"/>
      <c r="AQ636" s="102"/>
      <c r="AR636" s="102"/>
      <c r="AS636" s="102"/>
      <c r="AT636" s="102"/>
      <c r="AU636" s="102"/>
    </row>
    <row r="637" spans="27:64">
      <c r="AA637" s="102"/>
      <c r="AB637" s="102"/>
      <c r="AC637" s="102"/>
      <c r="AD637" s="102"/>
      <c r="AE637" s="102"/>
      <c r="AG637" s="103"/>
      <c r="AN637" s="102"/>
      <c r="AO637" s="102"/>
      <c r="AP637" s="102"/>
      <c r="AQ637" s="102"/>
      <c r="AR637" s="102"/>
      <c r="AS637" s="102"/>
      <c r="AT637" s="102"/>
      <c r="AU637" s="102"/>
    </row>
    <row r="638" spans="27:64">
      <c r="AA638" s="102"/>
      <c r="AB638" s="102"/>
      <c r="AC638" s="102"/>
      <c r="AD638" s="102"/>
      <c r="AE638" s="102"/>
      <c r="AG638" s="103"/>
      <c r="AN638" s="102"/>
      <c r="AO638" s="102"/>
      <c r="AP638" s="102"/>
      <c r="AQ638" s="102"/>
      <c r="AR638" s="102"/>
      <c r="AS638" s="102"/>
      <c r="AT638" s="102"/>
      <c r="AU638" s="102"/>
    </row>
    <row r="639" spans="27:64">
      <c r="AA639" s="102"/>
      <c r="AB639" s="102"/>
      <c r="AC639" s="102"/>
      <c r="AD639" s="102"/>
      <c r="AE639" s="102"/>
      <c r="AG639" s="103"/>
      <c r="AN639" s="102"/>
      <c r="AO639" s="102"/>
      <c r="AP639" s="102"/>
      <c r="AQ639" s="102"/>
      <c r="AR639" s="102"/>
      <c r="AS639" s="102"/>
      <c r="AT639" s="102"/>
      <c r="AU639" s="102"/>
    </row>
    <row r="640" spans="27:64">
      <c r="AA640" s="102"/>
      <c r="AB640" s="102"/>
      <c r="AC640" s="102"/>
      <c r="AD640" s="102"/>
      <c r="AE640" s="102"/>
      <c r="AG640" s="103"/>
      <c r="AN640" s="102"/>
      <c r="AO640" s="102"/>
      <c r="AP640" s="102"/>
      <c r="AQ640" s="102"/>
      <c r="AR640" s="102"/>
      <c r="AS640" s="102"/>
      <c r="AT640" s="102"/>
      <c r="AU640" s="102"/>
      <c r="AV640" s="102"/>
    </row>
    <row r="641" spans="27:47">
      <c r="AA641" s="102"/>
      <c r="AB641" s="102"/>
      <c r="AC641" s="102"/>
      <c r="AD641" s="102"/>
      <c r="AE641" s="102"/>
      <c r="AG641" s="103"/>
      <c r="AN641" s="102"/>
      <c r="AO641" s="102"/>
      <c r="AP641" s="102"/>
      <c r="AQ641" s="102"/>
      <c r="AR641" s="102"/>
      <c r="AS641" s="102"/>
      <c r="AT641" s="102"/>
      <c r="AU641" s="102"/>
    </row>
    <row r="642" spans="27:47">
      <c r="AA642" s="102"/>
      <c r="AB642" s="102"/>
      <c r="AC642" s="102"/>
      <c r="AD642" s="102"/>
      <c r="AE642" s="102"/>
      <c r="AG642" s="103"/>
      <c r="AN642" s="102"/>
      <c r="AO642" s="102"/>
      <c r="AP642" s="102"/>
      <c r="AQ642" s="102"/>
      <c r="AR642" s="102"/>
      <c r="AS642" s="102"/>
      <c r="AT642" s="102"/>
      <c r="AU642" s="102"/>
    </row>
    <row r="643" spans="27:47">
      <c r="AA643" s="102"/>
      <c r="AB643" s="102"/>
      <c r="AC643" s="102"/>
      <c r="AD643" s="102"/>
      <c r="AE643" s="102"/>
      <c r="AG643" s="103"/>
      <c r="AN643" s="102"/>
      <c r="AO643" s="102"/>
      <c r="AP643" s="102"/>
      <c r="AQ643" s="102"/>
      <c r="AR643" s="102"/>
      <c r="AS643" s="102"/>
      <c r="AT643" s="102"/>
      <c r="AU643" s="102"/>
    </row>
    <row r="644" spans="27:47">
      <c r="AA644" s="102"/>
      <c r="AB644" s="102"/>
      <c r="AC644" s="102"/>
      <c r="AD644" s="102"/>
      <c r="AE644" s="102"/>
      <c r="AG644" s="103"/>
      <c r="AN644" s="102"/>
      <c r="AO644" s="102"/>
      <c r="AP644" s="102"/>
      <c r="AQ644" s="102"/>
      <c r="AR644" s="102"/>
      <c r="AS644" s="102"/>
      <c r="AT644" s="102"/>
      <c r="AU644" s="102"/>
    </row>
    <row r="645" spans="27:47">
      <c r="AA645" s="102"/>
      <c r="AB645" s="102"/>
      <c r="AC645" s="102"/>
      <c r="AD645" s="102"/>
      <c r="AE645" s="102"/>
      <c r="AG645" s="103"/>
      <c r="AN645" s="102"/>
      <c r="AO645" s="102"/>
      <c r="AP645" s="102"/>
      <c r="AQ645" s="102"/>
      <c r="AR645" s="102"/>
      <c r="AS645" s="102"/>
      <c r="AT645" s="102"/>
      <c r="AU645" s="102"/>
    </row>
    <row r="646" spans="27:47">
      <c r="AA646" s="102"/>
      <c r="AB646" s="102"/>
      <c r="AC646" s="102"/>
      <c r="AD646" s="102"/>
      <c r="AE646" s="102"/>
      <c r="AG646" s="103"/>
      <c r="AN646" s="102"/>
      <c r="AO646" s="102"/>
      <c r="AP646" s="102"/>
      <c r="AQ646" s="102"/>
      <c r="AR646" s="102"/>
      <c r="AS646" s="102"/>
      <c r="AT646" s="102"/>
      <c r="AU646" s="102"/>
    </row>
    <row r="647" spans="27:47">
      <c r="AA647" s="102"/>
      <c r="AB647" s="102"/>
      <c r="AC647" s="102"/>
      <c r="AD647" s="102"/>
      <c r="AE647" s="102"/>
      <c r="AG647" s="103"/>
      <c r="AN647" s="102"/>
      <c r="AO647" s="102"/>
      <c r="AP647" s="102"/>
      <c r="AQ647" s="102"/>
      <c r="AR647" s="102"/>
      <c r="AS647" s="102"/>
      <c r="AT647" s="102"/>
      <c r="AU647" s="102"/>
    </row>
    <row r="648" spans="27:47">
      <c r="AA648" s="102"/>
      <c r="AB648" s="102"/>
      <c r="AC648" s="102"/>
      <c r="AD648" s="102"/>
      <c r="AE648" s="102"/>
      <c r="AG648" s="103"/>
      <c r="AN648" s="102"/>
      <c r="AO648" s="102"/>
      <c r="AP648" s="102"/>
      <c r="AQ648" s="102"/>
      <c r="AR648" s="102"/>
      <c r="AS648" s="102"/>
      <c r="AT648" s="102"/>
      <c r="AU648" s="102"/>
    </row>
    <row r="649" spans="27:47">
      <c r="AA649" s="102"/>
      <c r="AB649" s="102"/>
      <c r="AC649" s="102"/>
      <c r="AD649" s="102"/>
      <c r="AE649" s="102"/>
      <c r="AG649" s="103"/>
      <c r="AN649" s="102"/>
      <c r="AO649" s="102"/>
      <c r="AP649" s="102"/>
      <c r="AQ649" s="102"/>
      <c r="AR649" s="102"/>
      <c r="AS649" s="102"/>
      <c r="AT649" s="102"/>
      <c r="AU649" s="102"/>
    </row>
    <row r="650" spans="27:47">
      <c r="AA650" s="102"/>
      <c r="AB650" s="102"/>
      <c r="AC650" s="102"/>
      <c r="AD650" s="102"/>
      <c r="AE650" s="102"/>
      <c r="AG650" s="103"/>
      <c r="AN650" s="102"/>
      <c r="AO650" s="102"/>
      <c r="AP650" s="102"/>
      <c r="AQ650" s="102"/>
      <c r="AR650" s="102"/>
      <c r="AS650" s="102"/>
      <c r="AT650" s="102"/>
      <c r="AU650" s="102"/>
    </row>
    <row r="651" spans="27:47">
      <c r="AA651" s="102"/>
      <c r="AB651" s="102"/>
      <c r="AC651" s="102"/>
      <c r="AD651" s="102"/>
      <c r="AE651" s="102"/>
      <c r="AG651" s="103"/>
      <c r="AN651" s="102"/>
      <c r="AO651" s="102"/>
      <c r="AP651" s="102"/>
      <c r="AQ651" s="102"/>
      <c r="AR651" s="102"/>
      <c r="AS651" s="102"/>
      <c r="AT651" s="102"/>
      <c r="AU651" s="102"/>
    </row>
    <row r="652" spans="27:47">
      <c r="AA652" s="102"/>
      <c r="AB652" s="102"/>
      <c r="AC652" s="102"/>
      <c r="AD652" s="102"/>
      <c r="AE652" s="102"/>
      <c r="AG652" s="103"/>
      <c r="AN652" s="102"/>
      <c r="AO652" s="102"/>
      <c r="AP652" s="102"/>
      <c r="AQ652" s="102"/>
      <c r="AR652" s="102"/>
      <c r="AS652" s="102"/>
      <c r="AT652" s="102"/>
      <c r="AU652" s="102"/>
    </row>
    <row r="653" spans="27:47">
      <c r="AA653" s="102"/>
      <c r="AB653" s="102"/>
      <c r="AC653" s="102"/>
      <c r="AD653" s="102"/>
      <c r="AE653" s="102"/>
      <c r="AG653" s="103"/>
      <c r="AN653" s="102"/>
      <c r="AO653" s="102"/>
      <c r="AP653" s="102"/>
      <c r="AQ653" s="102"/>
      <c r="AR653" s="102"/>
      <c r="AS653" s="102"/>
      <c r="AT653" s="102"/>
      <c r="AU653" s="102"/>
    </row>
    <row r="654" spans="27:47">
      <c r="AA654" s="102"/>
      <c r="AB654" s="102"/>
      <c r="AC654" s="102"/>
      <c r="AD654" s="102"/>
      <c r="AE654" s="102"/>
      <c r="AG654" s="103"/>
      <c r="AN654" s="102"/>
      <c r="AO654" s="102"/>
      <c r="AP654" s="102"/>
      <c r="AQ654" s="102"/>
      <c r="AR654" s="102"/>
      <c r="AS654" s="102"/>
      <c r="AT654" s="102"/>
      <c r="AU654" s="102"/>
    </row>
    <row r="655" spans="27:47">
      <c r="AA655" s="102"/>
      <c r="AB655" s="102"/>
      <c r="AC655" s="102"/>
      <c r="AD655" s="102"/>
      <c r="AE655" s="102"/>
      <c r="AG655" s="103"/>
      <c r="AN655" s="102"/>
      <c r="AO655" s="102"/>
      <c r="AP655" s="102"/>
      <c r="AQ655" s="102"/>
      <c r="AR655" s="102"/>
      <c r="AS655" s="102"/>
      <c r="AT655" s="102"/>
      <c r="AU655" s="102"/>
    </row>
    <row r="656" spans="27:47">
      <c r="AA656" s="102"/>
      <c r="AB656" s="102"/>
      <c r="AC656" s="102"/>
      <c r="AD656" s="102"/>
      <c r="AE656" s="102"/>
      <c r="AG656" s="103"/>
      <c r="AN656" s="102"/>
      <c r="AO656" s="102"/>
      <c r="AP656" s="102"/>
      <c r="AQ656" s="102"/>
      <c r="AR656" s="102"/>
      <c r="AS656" s="102"/>
      <c r="AT656" s="102"/>
      <c r="AU656" s="102"/>
    </row>
    <row r="657" spans="27:64">
      <c r="AA657" s="102"/>
      <c r="AB657" s="102"/>
      <c r="AC657" s="102"/>
      <c r="AD657" s="102"/>
      <c r="AE657" s="102"/>
      <c r="AG657" s="103"/>
      <c r="AN657" s="102"/>
      <c r="AO657" s="102"/>
      <c r="AP657" s="102"/>
      <c r="AQ657" s="102"/>
      <c r="AR657" s="102"/>
      <c r="AS657" s="102"/>
      <c r="AT657" s="102"/>
      <c r="AU657" s="102"/>
    </row>
    <row r="658" spans="27:64">
      <c r="AA658" s="102"/>
      <c r="AB658" s="102"/>
      <c r="AC658" s="102"/>
      <c r="AD658" s="102"/>
      <c r="AE658" s="102"/>
      <c r="AG658" s="103"/>
      <c r="AN658" s="102"/>
      <c r="AO658" s="102"/>
      <c r="AP658" s="102"/>
      <c r="AQ658" s="102"/>
      <c r="AR658" s="102"/>
      <c r="AS658" s="102"/>
      <c r="AT658" s="102"/>
      <c r="AU658" s="102"/>
    </row>
    <row r="659" spans="27:64">
      <c r="AA659" s="102"/>
      <c r="AB659" s="102"/>
      <c r="AC659" s="102"/>
      <c r="AD659" s="102"/>
      <c r="AE659" s="102"/>
      <c r="AG659" s="103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2"/>
    </row>
    <row r="660" spans="27:64">
      <c r="AA660" s="102"/>
      <c r="AB660" s="102"/>
      <c r="AC660" s="102"/>
      <c r="AD660" s="102"/>
      <c r="AE660" s="102"/>
      <c r="AG660" s="103"/>
      <c r="AN660" s="102"/>
      <c r="AO660" s="102"/>
      <c r="AP660" s="102"/>
      <c r="AQ660" s="102"/>
      <c r="AR660" s="102"/>
      <c r="AS660" s="102"/>
      <c r="AT660" s="102"/>
      <c r="AU660" s="102"/>
    </row>
    <row r="661" spans="27:64">
      <c r="AA661" s="102"/>
      <c r="AB661" s="102"/>
      <c r="AC661" s="102"/>
      <c r="AD661" s="102"/>
      <c r="AE661" s="102"/>
      <c r="AG661" s="103"/>
      <c r="AN661" s="102"/>
      <c r="AO661" s="102"/>
      <c r="AP661" s="102"/>
      <c r="AQ661" s="102"/>
      <c r="AR661" s="102"/>
      <c r="AS661" s="102"/>
      <c r="AT661" s="102"/>
      <c r="AU661" s="102"/>
    </row>
    <row r="662" spans="27:64">
      <c r="AA662" s="102"/>
      <c r="AB662" s="102"/>
      <c r="AC662" s="102"/>
      <c r="AD662" s="102"/>
      <c r="AE662" s="102"/>
      <c r="AG662" s="103"/>
      <c r="AN662" s="102"/>
      <c r="AO662" s="102"/>
      <c r="AP662" s="102"/>
      <c r="AQ662" s="102"/>
      <c r="AR662" s="102"/>
      <c r="AS662" s="102"/>
      <c r="AT662" s="102"/>
      <c r="AU662" s="102"/>
    </row>
    <row r="663" spans="27:64">
      <c r="AA663" s="102"/>
      <c r="AB663" s="102"/>
      <c r="AC663" s="102"/>
      <c r="AD663" s="102"/>
      <c r="AE663" s="102"/>
      <c r="AG663" s="103"/>
      <c r="AN663" s="102"/>
      <c r="AO663" s="102"/>
      <c r="AP663" s="102"/>
      <c r="AQ663" s="102"/>
      <c r="AR663" s="102"/>
      <c r="AS663" s="102"/>
      <c r="AT663" s="102"/>
      <c r="AU663" s="102"/>
    </row>
    <row r="664" spans="27:64">
      <c r="AA664" s="102"/>
      <c r="AB664" s="102"/>
      <c r="AC664" s="102"/>
      <c r="AD664" s="102"/>
      <c r="AE664" s="102"/>
      <c r="AG664" s="103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</row>
    <row r="665" spans="27:64">
      <c r="AA665" s="102"/>
      <c r="AB665" s="102"/>
      <c r="AC665" s="102"/>
      <c r="AD665" s="102"/>
      <c r="AE665" s="102"/>
      <c r="AG665" s="103"/>
      <c r="AN665" s="102"/>
      <c r="AO665" s="102"/>
      <c r="AP665" s="102"/>
      <c r="AQ665" s="102"/>
      <c r="AR665" s="102"/>
      <c r="AS665" s="102"/>
      <c r="AT665" s="102"/>
      <c r="AU665" s="102"/>
    </row>
    <row r="666" spans="27:64">
      <c r="AA666" s="102"/>
      <c r="AB666" s="102"/>
      <c r="AC666" s="102"/>
      <c r="AD666" s="102"/>
      <c r="AE666" s="102"/>
      <c r="AG666" s="103"/>
      <c r="AN666" s="102"/>
      <c r="AO666" s="102"/>
      <c r="AP666" s="102"/>
      <c r="AQ666" s="102"/>
      <c r="AR666" s="102"/>
      <c r="AS666" s="102"/>
      <c r="AT666" s="102"/>
      <c r="AU666" s="102"/>
    </row>
    <row r="667" spans="27:64">
      <c r="AA667" s="102"/>
      <c r="AB667" s="102"/>
      <c r="AC667" s="102"/>
      <c r="AD667" s="102"/>
      <c r="AE667" s="102"/>
      <c r="AG667" s="103"/>
      <c r="AN667" s="102"/>
      <c r="AO667" s="102"/>
      <c r="AP667" s="102"/>
      <c r="AQ667" s="102"/>
      <c r="AR667" s="102"/>
      <c r="AS667" s="102"/>
      <c r="AT667" s="102"/>
      <c r="AU667" s="102"/>
    </row>
    <row r="668" spans="27:64">
      <c r="AA668" s="102"/>
      <c r="AB668" s="102"/>
      <c r="AC668" s="102"/>
      <c r="AD668" s="102"/>
      <c r="AE668" s="102"/>
      <c r="AG668" s="103"/>
      <c r="AN668" s="102"/>
      <c r="AO668" s="102"/>
      <c r="AP668" s="102"/>
      <c r="AQ668" s="102"/>
      <c r="AR668" s="102"/>
      <c r="AS668" s="102"/>
      <c r="AT668" s="102"/>
      <c r="AU668" s="102"/>
    </row>
    <row r="669" spans="27:64">
      <c r="AA669" s="102"/>
      <c r="AB669" s="102"/>
      <c r="AC669" s="102"/>
      <c r="AD669" s="102"/>
      <c r="AE669" s="102"/>
      <c r="AG669" s="103"/>
      <c r="AN669" s="102"/>
      <c r="AO669" s="102"/>
      <c r="AP669" s="102"/>
      <c r="AQ669" s="102"/>
      <c r="AR669" s="102"/>
      <c r="AS669" s="102"/>
      <c r="AT669" s="102"/>
      <c r="AU669" s="102"/>
      <c r="AV669" s="102"/>
      <c r="AX669" s="102"/>
    </row>
    <row r="670" spans="27:64">
      <c r="AA670" s="102"/>
      <c r="AB670" s="102"/>
      <c r="AC670" s="102"/>
      <c r="AD670" s="102"/>
      <c r="AE670" s="102"/>
      <c r="AG670" s="103"/>
      <c r="AN670" s="102"/>
      <c r="AO670" s="102"/>
      <c r="AP670" s="102"/>
      <c r="AQ670" s="102"/>
      <c r="AR670" s="102"/>
      <c r="AS670" s="102"/>
      <c r="AT670" s="102"/>
      <c r="AU670" s="102"/>
    </row>
    <row r="671" spans="27:64">
      <c r="AA671" s="102"/>
      <c r="AB671" s="102"/>
      <c r="AC671" s="102"/>
      <c r="AD671" s="102"/>
      <c r="AE671" s="102"/>
      <c r="AG671" s="103"/>
      <c r="AN671" s="102"/>
      <c r="AO671" s="102"/>
      <c r="AP671" s="102"/>
      <c r="AQ671" s="102"/>
      <c r="AR671" s="102"/>
      <c r="AS671" s="102"/>
      <c r="AT671" s="102"/>
      <c r="AU671" s="102"/>
    </row>
    <row r="672" spans="27:64">
      <c r="AA672" s="102"/>
      <c r="AB672" s="102"/>
      <c r="AC672" s="102"/>
      <c r="AD672" s="102"/>
      <c r="AE672" s="102"/>
      <c r="AG672" s="103"/>
      <c r="AN672" s="102"/>
      <c r="AO672" s="102"/>
      <c r="AP672" s="102"/>
      <c r="AQ672" s="102"/>
      <c r="AR672" s="102"/>
      <c r="AS672" s="102"/>
      <c r="AT672" s="102"/>
      <c r="AU672" s="102"/>
    </row>
    <row r="673" spans="27:47">
      <c r="AA673" s="102"/>
      <c r="AB673" s="102"/>
      <c r="AC673" s="102"/>
      <c r="AD673" s="102"/>
      <c r="AE673" s="102"/>
      <c r="AG673" s="103"/>
      <c r="AN673" s="102"/>
      <c r="AO673" s="102"/>
      <c r="AP673" s="102"/>
      <c r="AQ673" s="102"/>
      <c r="AR673" s="102"/>
      <c r="AS673" s="102"/>
      <c r="AT673" s="102"/>
      <c r="AU673" s="102"/>
    </row>
    <row r="674" spans="27:47">
      <c r="AA674" s="102"/>
      <c r="AB674" s="102"/>
      <c r="AC674" s="102"/>
      <c r="AD674" s="102"/>
      <c r="AE674" s="102"/>
      <c r="AG674" s="103"/>
      <c r="AN674" s="102"/>
      <c r="AO674" s="102"/>
      <c r="AP674" s="102"/>
      <c r="AQ674" s="102"/>
      <c r="AR674" s="102"/>
      <c r="AS674" s="102"/>
      <c r="AT674" s="102"/>
      <c r="AU674" s="102"/>
    </row>
    <row r="675" spans="27:47">
      <c r="AA675" s="102"/>
      <c r="AB675" s="102"/>
      <c r="AC675" s="102"/>
      <c r="AD675" s="102"/>
      <c r="AE675" s="102"/>
      <c r="AG675" s="103"/>
      <c r="AN675" s="102"/>
      <c r="AO675" s="102"/>
      <c r="AP675" s="102"/>
      <c r="AQ675" s="102"/>
      <c r="AR675" s="102"/>
      <c r="AS675" s="102"/>
      <c r="AT675" s="102"/>
      <c r="AU675" s="102"/>
    </row>
    <row r="676" spans="27:47">
      <c r="AA676" s="102"/>
      <c r="AB676" s="102"/>
      <c r="AC676" s="102"/>
      <c r="AD676" s="102"/>
      <c r="AE676" s="102"/>
      <c r="AG676" s="103"/>
      <c r="AN676" s="102"/>
      <c r="AO676" s="102"/>
      <c r="AP676" s="102"/>
      <c r="AQ676" s="102"/>
      <c r="AR676" s="102"/>
      <c r="AS676" s="102"/>
      <c r="AT676" s="102"/>
      <c r="AU676" s="102"/>
    </row>
    <row r="677" spans="27:47">
      <c r="AA677" s="102"/>
      <c r="AB677" s="102"/>
      <c r="AC677" s="102"/>
      <c r="AD677" s="102"/>
      <c r="AE677" s="102"/>
      <c r="AG677" s="103"/>
      <c r="AN677" s="102"/>
      <c r="AO677" s="102"/>
      <c r="AP677" s="102"/>
      <c r="AQ677" s="102"/>
      <c r="AR677" s="102"/>
      <c r="AS677" s="102"/>
      <c r="AT677" s="102"/>
      <c r="AU677" s="102"/>
    </row>
    <row r="678" spans="27:47">
      <c r="AA678" s="102"/>
      <c r="AB678" s="102"/>
      <c r="AC678" s="102"/>
      <c r="AD678" s="102"/>
      <c r="AE678" s="102"/>
      <c r="AG678" s="103"/>
      <c r="AN678" s="102"/>
      <c r="AO678" s="102"/>
      <c r="AP678" s="102"/>
      <c r="AQ678" s="102"/>
      <c r="AR678" s="102"/>
      <c r="AS678" s="102"/>
      <c r="AT678" s="102"/>
      <c r="AU678" s="102"/>
    </row>
    <row r="679" spans="27:47">
      <c r="AA679" s="102"/>
      <c r="AB679" s="102"/>
      <c r="AC679" s="102"/>
      <c r="AD679" s="102"/>
      <c r="AE679" s="102"/>
      <c r="AG679" s="103"/>
      <c r="AN679" s="102"/>
      <c r="AO679" s="102"/>
      <c r="AP679" s="102"/>
      <c r="AQ679" s="102"/>
      <c r="AR679" s="102"/>
      <c r="AS679" s="102"/>
      <c r="AT679" s="102"/>
      <c r="AU679" s="102"/>
    </row>
    <row r="680" spans="27:47">
      <c r="AA680" s="102"/>
      <c r="AB680" s="102"/>
      <c r="AC680" s="102"/>
      <c r="AD680" s="102"/>
      <c r="AE680" s="102"/>
      <c r="AG680" s="103"/>
      <c r="AN680" s="102"/>
      <c r="AO680" s="102"/>
      <c r="AP680" s="102"/>
      <c r="AQ680" s="102"/>
      <c r="AR680" s="102"/>
      <c r="AS680" s="102"/>
      <c r="AT680" s="102"/>
      <c r="AU680" s="102"/>
    </row>
    <row r="681" spans="27:47">
      <c r="AA681" s="102"/>
      <c r="AB681" s="102"/>
      <c r="AC681" s="102"/>
      <c r="AD681" s="102"/>
      <c r="AE681" s="102"/>
      <c r="AG681" s="103"/>
      <c r="AN681" s="102"/>
      <c r="AO681" s="102"/>
      <c r="AP681" s="102"/>
      <c r="AQ681" s="102"/>
      <c r="AR681" s="102"/>
      <c r="AS681" s="102"/>
      <c r="AT681" s="102"/>
      <c r="AU681" s="102"/>
    </row>
    <row r="682" spans="27:47">
      <c r="AA682" s="102"/>
      <c r="AB682" s="102"/>
      <c r="AC682" s="102"/>
      <c r="AD682" s="102"/>
      <c r="AE682" s="102"/>
      <c r="AG682" s="103"/>
      <c r="AN682" s="102"/>
      <c r="AO682" s="102"/>
      <c r="AP682" s="102"/>
      <c r="AQ682" s="102"/>
      <c r="AR682" s="102"/>
      <c r="AS682" s="102"/>
      <c r="AT682" s="102"/>
      <c r="AU682" s="102"/>
    </row>
    <row r="683" spans="27:47">
      <c r="AA683" s="102"/>
      <c r="AB683" s="102"/>
      <c r="AC683" s="102"/>
      <c r="AD683" s="102"/>
      <c r="AE683" s="102"/>
      <c r="AG683" s="103"/>
      <c r="AN683" s="102"/>
      <c r="AO683" s="102"/>
      <c r="AP683" s="102"/>
      <c r="AQ683" s="102"/>
      <c r="AR683" s="102"/>
      <c r="AS683" s="102"/>
      <c r="AT683" s="102"/>
      <c r="AU683" s="102"/>
    </row>
    <row r="684" spans="27:47">
      <c r="AA684" s="102"/>
      <c r="AB684" s="102"/>
      <c r="AC684" s="102"/>
      <c r="AD684" s="102"/>
      <c r="AE684" s="102"/>
      <c r="AG684" s="103"/>
      <c r="AN684" s="102"/>
      <c r="AO684" s="102"/>
      <c r="AP684" s="102"/>
      <c r="AQ684" s="102"/>
      <c r="AR684" s="102"/>
      <c r="AS684" s="102"/>
      <c r="AT684" s="102"/>
      <c r="AU684" s="102"/>
    </row>
    <row r="685" spans="27:47">
      <c r="AA685" s="102"/>
      <c r="AB685" s="102"/>
      <c r="AC685" s="102"/>
      <c r="AD685" s="102"/>
      <c r="AE685" s="102"/>
      <c r="AG685" s="103"/>
      <c r="AN685" s="102"/>
      <c r="AO685" s="102"/>
      <c r="AP685" s="102"/>
      <c r="AQ685" s="102"/>
      <c r="AR685" s="102"/>
      <c r="AS685" s="102"/>
      <c r="AT685" s="102"/>
      <c r="AU685" s="102"/>
    </row>
    <row r="686" spans="27:47">
      <c r="AA686" s="102"/>
      <c r="AB686" s="102"/>
      <c r="AC686" s="102"/>
      <c r="AD686" s="102"/>
      <c r="AE686" s="102"/>
      <c r="AG686" s="103"/>
      <c r="AN686" s="102"/>
      <c r="AO686" s="102"/>
      <c r="AP686" s="102"/>
      <c r="AQ686" s="102"/>
      <c r="AR686" s="102"/>
      <c r="AS686" s="102"/>
      <c r="AT686" s="102"/>
      <c r="AU686" s="102"/>
    </row>
    <row r="687" spans="27:47">
      <c r="AA687" s="102"/>
      <c r="AB687" s="102"/>
      <c r="AC687" s="102"/>
      <c r="AD687" s="102"/>
      <c r="AE687" s="102"/>
      <c r="AG687" s="103"/>
      <c r="AN687" s="102"/>
      <c r="AO687" s="102"/>
      <c r="AP687" s="102"/>
      <c r="AQ687" s="102"/>
      <c r="AR687" s="102"/>
      <c r="AS687" s="102"/>
      <c r="AT687" s="102"/>
      <c r="AU687" s="102"/>
    </row>
    <row r="688" spans="27:47">
      <c r="AA688" s="102"/>
      <c r="AB688" s="102"/>
      <c r="AC688" s="102"/>
      <c r="AD688" s="102"/>
      <c r="AE688" s="102"/>
      <c r="AG688" s="103"/>
      <c r="AN688" s="102"/>
      <c r="AO688" s="102"/>
      <c r="AP688" s="102"/>
      <c r="AQ688" s="102"/>
      <c r="AR688" s="102"/>
      <c r="AS688" s="102"/>
      <c r="AT688" s="102"/>
      <c r="AU688" s="102"/>
    </row>
    <row r="689" spans="27:64">
      <c r="AA689" s="102"/>
      <c r="AB689" s="102"/>
      <c r="AC689" s="102"/>
      <c r="AD689" s="102"/>
      <c r="AE689" s="102"/>
      <c r="AG689" s="103"/>
      <c r="AN689" s="102"/>
      <c r="AO689" s="102"/>
      <c r="AP689" s="102"/>
      <c r="AQ689" s="102"/>
      <c r="AR689" s="102"/>
      <c r="AS689" s="102"/>
      <c r="AT689" s="102"/>
      <c r="AU689" s="102"/>
    </row>
    <row r="690" spans="27:64">
      <c r="AA690" s="102"/>
      <c r="AB690" s="102"/>
      <c r="AC690" s="102"/>
      <c r="AD690" s="102"/>
      <c r="AE690" s="102"/>
      <c r="AG690" s="103"/>
      <c r="AN690" s="102"/>
      <c r="AO690" s="102"/>
      <c r="AP690" s="102"/>
      <c r="AQ690" s="102"/>
      <c r="AR690" s="102"/>
      <c r="AS690" s="102"/>
      <c r="AT690" s="102"/>
      <c r="AU690" s="102"/>
    </row>
    <row r="691" spans="27:64">
      <c r="AA691" s="102"/>
      <c r="AB691" s="102"/>
      <c r="AC691" s="102"/>
      <c r="AD691" s="102"/>
      <c r="AE691" s="102"/>
      <c r="AG691" s="103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</row>
    <row r="692" spans="27:64">
      <c r="AA692" s="102"/>
      <c r="AB692" s="102"/>
      <c r="AC692" s="102"/>
      <c r="AD692" s="102"/>
      <c r="AE692" s="102"/>
      <c r="AG692" s="103"/>
      <c r="AN692" s="102"/>
      <c r="AO692" s="102"/>
      <c r="AP692" s="102"/>
      <c r="AQ692" s="102"/>
      <c r="AR692" s="102"/>
      <c r="AS692" s="102"/>
      <c r="AT692" s="102"/>
      <c r="AU692" s="102"/>
    </row>
    <row r="693" spans="27:64">
      <c r="AA693" s="102"/>
      <c r="AB693" s="102"/>
      <c r="AC693" s="102"/>
      <c r="AD693" s="102"/>
      <c r="AE693" s="102"/>
      <c r="AG693" s="103"/>
      <c r="AN693" s="102"/>
      <c r="AO693" s="102"/>
      <c r="AP693" s="102"/>
      <c r="AQ693" s="102"/>
      <c r="AR693" s="102"/>
      <c r="AS693" s="102"/>
      <c r="AT693" s="102"/>
      <c r="AU693" s="102"/>
    </row>
    <row r="694" spans="27:64">
      <c r="AA694" s="102"/>
      <c r="AB694" s="102"/>
      <c r="AC694" s="102"/>
      <c r="AD694" s="102"/>
      <c r="AE694" s="102"/>
      <c r="AG694" s="103"/>
      <c r="AN694" s="102"/>
      <c r="AO694" s="102"/>
      <c r="AP694" s="102"/>
      <c r="AQ694" s="102"/>
      <c r="AR694" s="102"/>
      <c r="AS694" s="102"/>
      <c r="AT694" s="102"/>
      <c r="AU694" s="102"/>
    </row>
    <row r="695" spans="27:64">
      <c r="AA695" s="102"/>
      <c r="AB695" s="102"/>
      <c r="AC695" s="102"/>
      <c r="AD695" s="102"/>
      <c r="AE695" s="102"/>
      <c r="AG695" s="103"/>
      <c r="AN695" s="102"/>
      <c r="AO695" s="102"/>
      <c r="AP695" s="102"/>
      <c r="AQ695" s="102"/>
      <c r="AR695" s="102"/>
      <c r="AS695" s="102"/>
      <c r="AT695" s="102"/>
      <c r="AU695" s="102"/>
    </row>
    <row r="696" spans="27:64">
      <c r="AA696" s="102"/>
      <c r="AB696" s="102"/>
      <c r="AC696" s="102"/>
      <c r="AD696" s="102"/>
      <c r="AE696" s="102"/>
      <c r="AG696" s="103"/>
      <c r="AN696" s="102"/>
      <c r="AO696" s="102"/>
      <c r="AP696" s="102"/>
      <c r="AQ696" s="102"/>
      <c r="AR696" s="102"/>
      <c r="AS696" s="102"/>
      <c r="AT696" s="102"/>
      <c r="AU696" s="102"/>
    </row>
    <row r="697" spans="27:64">
      <c r="AA697" s="102"/>
      <c r="AB697" s="102"/>
      <c r="AC697" s="102"/>
      <c r="AD697" s="102"/>
      <c r="AE697" s="102"/>
      <c r="AG697" s="103"/>
      <c r="AN697" s="102"/>
      <c r="AO697" s="102"/>
      <c r="AP697" s="102"/>
      <c r="AQ697" s="102"/>
      <c r="AR697" s="102"/>
      <c r="AS697" s="102"/>
      <c r="AT697" s="102"/>
      <c r="AU697" s="102"/>
    </row>
    <row r="698" spans="27:64">
      <c r="AA698" s="102"/>
      <c r="AB698" s="102"/>
      <c r="AC698" s="102"/>
      <c r="AD698" s="102"/>
      <c r="AE698" s="102"/>
      <c r="AG698" s="103"/>
      <c r="AN698" s="102"/>
      <c r="AO698" s="102"/>
      <c r="AP698" s="102"/>
      <c r="AQ698" s="102"/>
      <c r="AR698" s="102"/>
      <c r="AS698" s="102"/>
      <c r="AT698" s="102"/>
      <c r="AU698" s="102"/>
    </row>
    <row r="699" spans="27:64">
      <c r="AA699" s="102"/>
      <c r="AB699" s="102"/>
      <c r="AC699" s="102"/>
      <c r="AD699" s="102"/>
      <c r="AE699" s="102"/>
      <c r="AG699" s="103"/>
      <c r="AN699" s="102"/>
      <c r="AO699" s="102"/>
      <c r="AP699" s="102"/>
      <c r="AQ699" s="102"/>
      <c r="AR699" s="102"/>
      <c r="AS699" s="102"/>
      <c r="AT699" s="102"/>
      <c r="AU699" s="102"/>
    </row>
    <row r="700" spans="27:64">
      <c r="AA700" s="102"/>
      <c r="AB700" s="102"/>
      <c r="AC700" s="102"/>
      <c r="AD700" s="102"/>
      <c r="AE700" s="102"/>
      <c r="AG700" s="103"/>
      <c r="AN700" s="102"/>
      <c r="AO700" s="102"/>
      <c r="AP700" s="102"/>
      <c r="AQ700" s="102"/>
      <c r="AR700" s="102"/>
      <c r="AS700" s="102"/>
      <c r="AT700" s="102"/>
      <c r="AU700" s="102"/>
    </row>
    <row r="701" spans="27:64">
      <c r="AA701" s="102"/>
      <c r="AB701" s="102"/>
      <c r="AC701" s="102"/>
      <c r="AD701" s="102"/>
      <c r="AE701" s="102"/>
      <c r="AG701" s="103"/>
      <c r="AN701" s="102"/>
      <c r="AO701" s="102"/>
      <c r="AP701" s="102"/>
      <c r="AQ701" s="102"/>
      <c r="AR701" s="102"/>
      <c r="AS701" s="102"/>
      <c r="AT701" s="102"/>
      <c r="AU701" s="102"/>
    </row>
    <row r="702" spans="27:64">
      <c r="AA702" s="102"/>
      <c r="AB702" s="102"/>
      <c r="AC702" s="102"/>
      <c r="AD702" s="102"/>
      <c r="AE702" s="102"/>
      <c r="AG702" s="103"/>
      <c r="AN702" s="102"/>
      <c r="AO702" s="102"/>
      <c r="AP702" s="102"/>
      <c r="AQ702" s="102"/>
      <c r="AR702" s="102"/>
      <c r="AS702" s="102"/>
      <c r="AT702" s="102"/>
      <c r="AU702" s="102"/>
    </row>
    <row r="703" spans="27:64">
      <c r="AA703" s="102"/>
      <c r="AB703" s="102"/>
      <c r="AC703" s="102"/>
      <c r="AD703" s="102"/>
      <c r="AE703" s="102"/>
      <c r="AG703" s="103"/>
      <c r="AN703" s="102"/>
      <c r="AO703" s="102"/>
      <c r="AP703" s="102"/>
      <c r="AQ703" s="102"/>
      <c r="AR703" s="102"/>
      <c r="AS703" s="102"/>
      <c r="AT703" s="102"/>
      <c r="AU703" s="102"/>
    </row>
    <row r="704" spans="27:64">
      <c r="AA704" s="102"/>
      <c r="AB704" s="102"/>
      <c r="AC704" s="102"/>
      <c r="AD704" s="102"/>
      <c r="AE704" s="102"/>
      <c r="AG704" s="103"/>
      <c r="AN704" s="102"/>
      <c r="AO704" s="102"/>
      <c r="AP704" s="102"/>
      <c r="AQ704" s="102"/>
      <c r="AR704" s="102"/>
      <c r="AS704" s="102"/>
      <c r="AT704" s="102"/>
      <c r="AU704" s="102"/>
    </row>
    <row r="705" spans="27:47">
      <c r="AA705" s="102"/>
      <c r="AB705" s="102"/>
      <c r="AC705" s="102"/>
      <c r="AD705" s="102"/>
      <c r="AE705" s="102"/>
      <c r="AG705" s="103"/>
      <c r="AN705" s="102"/>
      <c r="AO705" s="102"/>
      <c r="AP705" s="102"/>
      <c r="AQ705" s="102"/>
      <c r="AR705" s="102"/>
      <c r="AS705" s="102"/>
      <c r="AT705" s="102"/>
      <c r="AU705" s="102"/>
    </row>
    <row r="706" spans="27:47">
      <c r="AA706" s="102"/>
      <c r="AB706" s="102"/>
      <c r="AC706" s="102"/>
      <c r="AD706" s="102"/>
      <c r="AE706" s="102"/>
      <c r="AG706" s="103"/>
      <c r="AN706" s="102"/>
      <c r="AO706" s="102"/>
      <c r="AP706" s="102"/>
      <c r="AQ706" s="102"/>
      <c r="AR706" s="102"/>
      <c r="AS706" s="102"/>
      <c r="AT706" s="102"/>
      <c r="AU706" s="102"/>
    </row>
    <row r="707" spans="27:47">
      <c r="AA707" s="102"/>
      <c r="AB707" s="102"/>
      <c r="AC707" s="102"/>
      <c r="AD707" s="102"/>
      <c r="AE707" s="102"/>
      <c r="AG707" s="103"/>
      <c r="AN707" s="102"/>
      <c r="AO707" s="102"/>
      <c r="AP707" s="102"/>
      <c r="AQ707" s="102"/>
      <c r="AR707" s="102"/>
      <c r="AS707" s="102"/>
      <c r="AT707" s="102"/>
      <c r="AU707" s="102"/>
    </row>
    <row r="708" spans="27:47">
      <c r="AA708" s="102"/>
      <c r="AB708" s="102"/>
      <c r="AC708" s="102"/>
      <c r="AD708" s="102"/>
      <c r="AE708" s="102"/>
      <c r="AG708" s="103"/>
      <c r="AN708" s="102"/>
      <c r="AO708" s="102"/>
      <c r="AP708" s="102"/>
      <c r="AQ708" s="102"/>
      <c r="AR708" s="102"/>
      <c r="AS708" s="102"/>
      <c r="AT708" s="102"/>
      <c r="AU708" s="102"/>
    </row>
    <row r="709" spans="27:47">
      <c r="AA709" s="102"/>
      <c r="AB709" s="102"/>
      <c r="AC709" s="102"/>
      <c r="AD709" s="102"/>
      <c r="AE709" s="102"/>
      <c r="AG709" s="103"/>
      <c r="AN709" s="102"/>
      <c r="AO709" s="102"/>
      <c r="AP709" s="102"/>
      <c r="AQ709" s="102"/>
      <c r="AR709" s="102"/>
      <c r="AS709" s="102"/>
      <c r="AT709" s="102"/>
      <c r="AU709" s="102"/>
    </row>
    <row r="710" spans="27:47">
      <c r="AA710" s="102"/>
      <c r="AB710" s="102"/>
      <c r="AC710" s="102"/>
      <c r="AD710" s="102"/>
      <c r="AE710" s="102"/>
      <c r="AG710" s="103"/>
      <c r="AN710" s="102"/>
      <c r="AO710" s="102"/>
      <c r="AP710" s="102"/>
      <c r="AQ710" s="102"/>
      <c r="AR710" s="102"/>
      <c r="AS710" s="102"/>
      <c r="AT710" s="102"/>
      <c r="AU710" s="102"/>
    </row>
    <row r="711" spans="27:47">
      <c r="AA711" s="102"/>
      <c r="AB711" s="102"/>
      <c r="AC711" s="102"/>
      <c r="AD711" s="102"/>
      <c r="AE711" s="102"/>
      <c r="AG711" s="103"/>
      <c r="AN711" s="102"/>
      <c r="AO711" s="102"/>
      <c r="AP711" s="102"/>
      <c r="AQ711" s="102"/>
      <c r="AR711" s="102"/>
      <c r="AS711" s="102"/>
      <c r="AT711" s="102"/>
      <c r="AU711" s="102"/>
    </row>
    <row r="712" spans="27:47">
      <c r="AA712" s="102"/>
      <c r="AB712" s="102"/>
      <c r="AC712" s="102"/>
      <c r="AD712" s="102"/>
      <c r="AE712" s="102"/>
      <c r="AG712" s="103"/>
      <c r="AN712" s="102"/>
      <c r="AO712" s="102"/>
      <c r="AP712" s="102"/>
      <c r="AQ712" s="102"/>
      <c r="AR712" s="102"/>
      <c r="AS712" s="102"/>
      <c r="AT712" s="102"/>
      <c r="AU712" s="102"/>
    </row>
    <row r="713" spans="27:47">
      <c r="AA713" s="102"/>
      <c r="AB713" s="102"/>
      <c r="AC713" s="102"/>
      <c r="AD713" s="102"/>
      <c r="AE713" s="102"/>
      <c r="AG713" s="103"/>
      <c r="AN713" s="102"/>
      <c r="AO713" s="102"/>
      <c r="AP713" s="102"/>
      <c r="AQ713" s="102"/>
      <c r="AR713" s="102"/>
      <c r="AS713" s="102"/>
      <c r="AT713" s="102"/>
      <c r="AU713" s="102"/>
    </row>
    <row r="714" spans="27:47">
      <c r="AA714" s="102"/>
      <c r="AB714" s="102"/>
      <c r="AC714" s="102"/>
      <c r="AD714" s="102"/>
      <c r="AE714" s="102"/>
      <c r="AG714" s="103"/>
      <c r="AN714" s="102"/>
      <c r="AO714" s="102"/>
      <c r="AP714" s="102"/>
      <c r="AQ714" s="102"/>
      <c r="AR714" s="102"/>
      <c r="AS714" s="102"/>
      <c r="AT714" s="102"/>
      <c r="AU714" s="102"/>
    </row>
    <row r="715" spans="27:47">
      <c r="AA715" s="102"/>
      <c r="AB715" s="102"/>
      <c r="AC715" s="102"/>
      <c r="AD715" s="102"/>
      <c r="AE715" s="102"/>
      <c r="AG715" s="103"/>
      <c r="AN715" s="102"/>
      <c r="AO715" s="102"/>
      <c r="AP715" s="102"/>
      <c r="AQ715" s="102"/>
      <c r="AR715" s="102"/>
      <c r="AS715" s="102"/>
      <c r="AT715" s="102"/>
      <c r="AU715" s="102"/>
    </row>
    <row r="716" spans="27:47">
      <c r="AA716" s="102"/>
      <c r="AB716" s="102"/>
      <c r="AC716" s="102"/>
      <c r="AD716" s="102"/>
      <c r="AE716" s="102"/>
      <c r="AG716" s="103"/>
      <c r="AN716" s="102"/>
      <c r="AO716" s="102"/>
      <c r="AP716" s="102"/>
      <c r="AQ716" s="102"/>
      <c r="AR716" s="102"/>
      <c r="AS716" s="102"/>
      <c r="AT716" s="102"/>
      <c r="AU716" s="102"/>
    </row>
    <row r="717" spans="27:47">
      <c r="AA717" s="102"/>
      <c r="AB717" s="102"/>
      <c r="AC717" s="102"/>
      <c r="AD717" s="102"/>
      <c r="AE717" s="102"/>
      <c r="AG717" s="103"/>
      <c r="AN717" s="102"/>
      <c r="AO717" s="102"/>
      <c r="AP717" s="102"/>
      <c r="AQ717" s="102"/>
      <c r="AR717" s="102"/>
      <c r="AS717" s="102"/>
      <c r="AT717" s="102"/>
      <c r="AU717" s="102"/>
    </row>
    <row r="718" spans="27:47">
      <c r="AA718" s="102"/>
      <c r="AB718" s="102"/>
      <c r="AC718" s="102"/>
      <c r="AD718" s="102"/>
      <c r="AE718" s="102"/>
      <c r="AG718" s="103"/>
      <c r="AN718" s="102"/>
      <c r="AO718" s="102"/>
      <c r="AP718" s="102"/>
      <c r="AQ718" s="102"/>
      <c r="AR718" s="102"/>
      <c r="AS718" s="102"/>
      <c r="AT718" s="102"/>
      <c r="AU718" s="102"/>
    </row>
    <row r="719" spans="27:47">
      <c r="AA719" s="102"/>
      <c r="AB719" s="102"/>
      <c r="AC719" s="102"/>
      <c r="AD719" s="102"/>
      <c r="AE719" s="102"/>
      <c r="AG719" s="103"/>
      <c r="AN719" s="102"/>
      <c r="AO719" s="102"/>
      <c r="AP719" s="102"/>
      <c r="AQ719" s="102"/>
      <c r="AR719" s="102"/>
      <c r="AS719" s="102"/>
      <c r="AT719" s="102"/>
      <c r="AU719" s="102"/>
    </row>
    <row r="720" spans="27:47">
      <c r="AA720" s="102"/>
      <c r="AB720" s="102"/>
      <c r="AC720" s="102"/>
      <c r="AD720" s="102"/>
      <c r="AE720" s="102"/>
      <c r="AG720" s="103"/>
      <c r="AN720" s="102"/>
      <c r="AO720" s="102"/>
      <c r="AP720" s="102"/>
      <c r="AQ720" s="102"/>
      <c r="AR720" s="102"/>
      <c r="AS720" s="102"/>
      <c r="AT720" s="102"/>
      <c r="AU720" s="102"/>
    </row>
    <row r="721" spans="27:64">
      <c r="AA721" s="102"/>
      <c r="AB721" s="102"/>
      <c r="AC721" s="102"/>
      <c r="AD721" s="102"/>
      <c r="AE721" s="102"/>
      <c r="AG721" s="103"/>
      <c r="AN721" s="102"/>
      <c r="AO721" s="102"/>
      <c r="AP721" s="102"/>
      <c r="AQ721" s="102"/>
      <c r="AR721" s="102"/>
      <c r="AS721" s="102"/>
      <c r="AT721" s="102"/>
      <c r="AU721" s="102"/>
    </row>
    <row r="722" spans="27:64">
      <c r="AA722" s="102"/>
      <c r="AB722" s="102"/>
      <c r="AC722" s="102"/>
      <c r="AD722" s="102"/>
      <c r="AE722" s="102"/>
      <c r="AG722" s="103"/>
      <c r="AN722" s="102"/>
      <c r="AO722" s="102"/>
      <c r="AP722" s="102"/>
      <c r="AQ722" s="102"/>
      <c r="AR722" s="102"/>
      <c r="AS722" s="102"/>
      <c r="AT722" s="102"/>
      <c r="AU722" s="102"/>
    </row>
    <row r="723" spans="27:64">
      <c r="AA723" s="102"/>
      <c r="AB723" s="102"/>
      <c r="AC723" s="102"/>
      <c r="AD723" s="102"/>
      <c r="AE723" s="102"/>
      <c r="AG723" s="103"/>
      <c r="AN723" s="102"/>
      <c r="AO723" s="102"/>
      <c r="AP723" s="102"/>
      <c r="AQ723" s="102"/>
      <c r="AR723" s="102"/>
      <c r="AS723" s="102"/>
      <c r="AT723" s="102"/>
      <c r="AU723" s="102"/>
    </row>
    <row r="724" spans="27:64">
      <c r="AA724" s="102"/>
      <c r="AB724" s="102"/>
      <c r="AC724" s="102"/>
      <c r="AD724" s="102"/>
      <c r="AE724" s="102"/>
      <c r="AG724" s="103"/>
      <c r="AN724" s="102"/>
      <c r="AO724" s="102"/>
      <c r="AP724" s="102"/>
      <c r="AQ724" s="102"/>
      <c r="AR724" s="102"/>
      <c r="AS724" s="102"/>
      <c r="AT724" s="102"/>
      <c r="AU724" s="102"/>
    </row>
    <row r="725" spans="27:64">
      <c r="AA725" s="102"/>
      <c r="AB725" s="102"/>
      <c r="AC725" s="102"/>
      <c r="AD725" s="102"/>
      <c r="AE725" s="102"/>
      <c r="AG725" s="103"/>
      <c r="AN725" s="102"/>
      <c r="AO725" s="102"/>
      <c r="AP725" s="102"/>
      <c r="AQ725" s="102"/>
      <c r="AR725" s="102"/>
      <c r="AS725" s="102"/>
      <c r="AT725" s="102"/>
      <c r="AU725" s="102"/>
    </row>
    <row r="726" spans="27:64">
      <c r="AA726" s="102"/>
      <c r="AB726" s="102"/>
      <c r="AC726" s="102"/>
      <c r="AD726" s="102"/>
      <c r="AE726" s="102"/>
      <c r="AG726" s="103"/>
      <c r="AN726" s="102"/>
      <c r="AO726" s="102"/>
      <c r="AP726" s="102"/>
      <c r="AQ726" s="102"/>
      <c r="AR726" s="102"/>
      <c r="AS726" s="102"/>
      <c r="AT726" s="102"/>
      <c r="AU726" s="102"/>
    </row>
    <row r="727" spans="27:64">
      <c r="AA727" s="102"/>
      <c r="AB727" s="102"/>
      <c r="AC727" s="102"/>
      <c r="AD727" s="102"/>
      <c r="AE727" s="102"/>
      <c r="AG727" s="103"/>
      <c r="AN727" s="102"/>
      <c r="AO727" s="102"/>
      <c r="AP727" s="102"/>
      <c r="AQ727" s="102"/>
      <c r="AR727" s="102"/>
      <c r="AS727" s="102"/>
      <c r="AT727" s="102"/>
      <c r="AU727" s="102"/>
      <c r="AV727" s="102"/>
    </row>
    <row r="728" spans="27:64">
      <c r="AA728" s="102"/>
      <c r="AB728" s="102"/>
      <c r="AC728" s="102"/>
      <c r="AD728" s="102"/>
      <c r="AE728" s="102"/>
      <c r="AG728" s="103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  <c r="BA728" s="102"/>
      <c r="BB728" s="102"/>
      <c r="BC728" s="102"/>
      <c r="BD728" s="102"/>
      <c r="BE728" s="102"/>
      <c r="BF728" s="102"/>
      <c r="BG728" s="102"/>
      <c r="BH728" s="102"/>
      <c r="BI728" s="102"/>
      <c r="BJ728" s="102"/>
      <c r="BK728" s="102"/>
      <c r="BL728" s="102"/>
    </row>
    <row r="729" spans="27:64">
      <c r="AA729" s="102"/>
      <c r="AB729" s="102"/>
      <c r="AC729" s="102"/>
      <c r="AD729" s="102"/>
      <c r="AE729" s="102"/>
      <c r="AG729" s="103"/>
      <c r="AN729" s="102"/>
      <c r="AO729" s="102"/>
      <c r="AP729" s="102"/>
      <c r="AQ729" s="102"/>
      <c r="AR729" s="102"/>
      <c r="AS729" s="102"/>
      <c r="AT729" s="102"/>
      <c r="AU729" s="102"/>
    </row>
    <row r="730" spans="27:64">
      <c r="AA730" s="102"/>
      <c r="AB730" s="102"/>
      <c r="AC730" s="102"/>
      <c r="AD730" s="102"/>
      <c r="AE730" s="102"/>
      <c r="AG730" s="103"/>
      <c r="AN730" s="102"/>
      <c r="AO730" s="102"/>
      <c r="AP730" s="102"/>
      <c r="AQ730" s="102"/>
      <c r="AR730" s="102"/>
      <c r="AS730" s="102"/>
      <c r="AT730" s="102"/>
      <c r="AU730" s="102"/>
    </row>
    <row r="731" spans="27:64">
      <c r="AA731" s="102"/>
      <c r="AB731" s="102"/>
      <c r="AC731" s="102"/>
      <c r="AD731" s="102"/>
      <c r="AE731" s="102"/>
      <c r="AG731" s="103"/>
      <c r="AN731" s="102"/>
      <c r="AO731" s="102"/>
      <c r="AP731" s="102"/>
      <c r="AQ731" s="102"/>
      <c r="AR731" s="102"/>
      <c r="AS731" s="102"/>
      <c r="AT731" s="102"/>
      <c r="AU731" s="102"/>
    </row>
    <row r="732" spans="27:64">
      <c r="AA732" s="102"/>
      <c r="AB732" s="102"/>
      <c r="AC732" s="102"/>
      <c r="AD732" s="102"/>
      <c r="AE732" s="102"/>
      <c r="AG732" s="103"/>
      <c r="AN732" s="102"/>
      <c r="AO732" s="102"/>
      <c r="AP732" s="102"/>
      <c r="AQ732" s="102"/>
      <c r="AR732" s="102"/>
      <c r="AS732" s="102"/>
      <c r="AT732" s="102"/>
      <c r="AU732" s="102"/>
    </row>
    <row r="733" spans="27:64">
      <c r="AA733" s="102"/>
      <c r="AB733" s="102"/>
      <c r="AC733" s="102"/>
      <c r="AD733" s="102"/>
      <c r="AE733" s="102"/>
      <c r="AG733" s="103"/>
      <c r="AN733" s="102"/>
      <c r="AO733" s="102"/>
      <c r="AP733" s="102"/>
      <c r="AQ733" s="102"/>
      <c r="AR733" s="102"/>
      <c r="AS733" s="102"/>
      <c r="AT733" s="102"/>
      <c r="AU733" s="102"/>
    </row>
    <row r="734" spans="27:64">
      <c r="AA734" s="102"/>
      <c r="AB734" s="102"/>
      <c r="AC734" s="102"/>
      <c r="AD734" s="102"/>
      <c r="AE734" s="102"/>
      <c r="AG734" s="103"/>
      <c r="AN734" s="102"/>
      <c r="AO734" s="102"/>
      <c r="AP734" s="102"/>
      <c r="AQ734" s="102"/>
      <c r="AR734" s="102"/>
      <c r="AS734" s="102"/>
      <c r="AT734" s="102"/>
      <c r="AU734" s="102"/>
    </row>
    <row r="735" spans="27:64">
      <c r="AA735" s="102"/>
      <c r="AB735" s="102"/>
      <c r="AC735" s="102"/>
      <c r="AD735" s="102"/>
      <c r="AE735" s="102"/>
      <c r="AG735" s="103"/>
      <c r="AN735" s="102"/>
      <c r="AO735" s="102"/>
      <c r="AP735" s="102"/>
      <c r="AQ735" s="102"/>
      <c r="AR735" s="102"/>
      <c r="AS735" s="102"/>
      <c r="AT735" s="102"/>
      <c r="AU735" s="102"/>
    </row>
    <row r="736" spans="27:64">
      <c r="AA736" s="102"/>
      <c r="AB736" s="102"/>
      <c r="AC736" s="102"/>
      <c r="AD736" s="102"/>
      <c r="AE736" s="102"/>
      <c r="AG736" s="103"/>
      <c r="AN736" s="102"/>
      <c r="AO736" s="102"/>
      <c r="AP736" s="102"/>
      <c r="AQ736" s="102"/>
      <c r="AR736" s="102"/>
      <c r="AS736" s="102"/>
      <c r="AT736" s="102"/>
      <c r="AU736" s="102"/>
    </row>
    <row r="737" spans="27:64">
      <c r="AA737" s="102"/>
      <c r="AB737" s="102"/>
      <c r="AC737" s="102"/>
      <c r="AD737" s="102"/>
      <c r="AE737" s="102"/>
      <c r="AG737" s="103"/>
      <c r="AN737" s="102"/>
      <c r="AO737" s="102"/>
      <c r="AP737" s="102"/>
      <c r="AQ737" s="102"/>
      <c r="AR737" s="102"/>
      <c r="AS737" s="102"/>
      <c r="AT737" s="102"/>
      <c r="AU737" s="102"/>
    </row>
    <row r="738" spans="27:64">
      <c r="AA738" s="102"/>
      <c r="AB738" s="102"/>
      <c r="AC738" s="102"/>
      <c r="AD738" s="102"/>
      <c r="AE738" s="102"/>
      <c r="AG738" s="103"/>
      <c r="AN738" s="102"/>
      <c r="AO738" s="102"/>
      <c r="AP738" s="102"/>
      <c r="AQ738" s="102"/>
      <c r="AR738" s="102"/>
      <c r="AS738" s="102"/>
      <c r="AT738" s="102"/>
      <c r="AU738" s="102"/>
    </row>
    <row r="739" spans="27:64">
      <c r="AA739" s="102"/>
      <c r="AB739" s="102"/>
      <c r="AC739" s="102"/>
      <c r="AD739" s="102"/>
      <c r="AE739" s="102"/>
      <c r="AG739" s="103"/>
      <c r="AN739" s="102"/>
      <c r="AO739" s="102"/>
      <c r="AP739" s="102"/>
      <c r="AQ739" s="102"/>
      <c r="AR739" s="102"/>
      <c r="AS739" s="102"/>
      <c r="AT739" s="102"/>
      <c r="AU739" s="102"/>
    </row>
    <row r="740" spans="27:64">
      <c r="AA740" s="102"/>
      <c r="AB740" s="102"/>
      <c r="AC740" s="102"/>
      <c r="AD740" s="102"/>
      <c r="AE740" s="102"/>
      <c r="AG740" s="103"/>
      <c r="AN740" s="102"/>
      <c r="AO740" s="102"/>
      <c r="AP740" s="102"/>
      <c r="AQ740" s="102"/>
      <c r="AR740" s="102"/>
      <c r="AS740" s="102"/>
      <c r="AT740" s="102"/>
      <c r="AU740" s="102"/>
    </row>
    <row r="741" spans="27:64">
      <c r="AA741" s="102"/>
      <c r="AB741" s="102"/>
      <c r="AC741" s="102"/>
      <c r="AD741" s="102"/>
      <c r="AE741" s="102"/>
      <c r="AG741" s="103"/>
      <c r="AN741" s="102"/>
      <c r="AO741" s="102"/>
      <c r="AP741" s="102"/>
      <c r="AQ741" s="102"/>
      <c r="AR741" s="102"/>
      <c r="AS741" s="102"/>
      <c r="AT741" s="102"/>
      <c r="AU741" s="102"/>
    </row>
    <row r="742" spans="27:64">
      <c r="AA742" s="102"/>
      <c r="AB742" s="102"/>
      <c r="AC742" s="102"/>
      <c r="AD742" s="102"/>
      <c r="AE742" s="102"/>
      <c r="AG742" s="103"/>
      <c r="AN742" s="102"/>
      <c r="AO742" s="102"/>
      <c r="AP742" s="102"/>
      <c r="AQ742" s="102"/>
      <c r="AR742" s="102"/>
      <c r="AS742" s="102"/>
      <c r="AT742" s="102"/>
      <c r="AU742" s="102"/>
    </row>
    <row r="743" spans="27:64">
      <c r="AA743" s="102"/>
      <c r="AB743" s="102"/>
      <c r="AC743" s="102"/>
      <c r="AD743" s="102"/>
      <c r="AE743" s="102"/>
      <c r="AG743" s="103"/>
      <c r="AN743" s="102"/>
      <c r="AO743" s="102"/>
      <c r="AP743" s="102"/>
      <c r="AQ743" s="102"/>
      <c r="AR743" s="102"/>
      <c r="AS743" s="102"/>
      <c r="AT743" s="102"/>
      <c r="AU743" s="102"/>
    </row>
    <row r="744" spans="27:64">
      <c r="AA744" s="102"/>
      <c r="AB744" s="102"/>
      <c r="AC744" s="102"/>
      <c r="AD744" s="102"/>
      <c r="AE744" s="102"/>
      <c r="AG744" s="103"/>
      <c r="AN744" s="102"/>
      <c r="AO744" s="102"/>
      <c r="AP744" s="102"/>
      <c r="AQ744" s="102"/>
      <c r="AR744" s="102"/>
      <c r="AS744" s="102"/>
      <c r="AT744" s="102"/>
      <c r="AU744" s="102"/>
    </row>
    <row r="745" spans="27:64">
      <c r="AA745" s="102"/>
      <c r="AB745" s="102"/>
      <c r="AC745" s="102"/>
      <c r="AD745" s="102"/>
      <c r="AE745" s="102"/>
      <c r="AG745" s="103"/>
      <c r="AN745" s="102"/>
      <c r="AO745" s="102"/>
      <c r="AP745" s="102"/>
      <c r="AQ745" s="102"/>
      <c r="AR745" s="102"/>
      <c r="AS745" s="102"/>
      <c r="AT745" s="102"/>
      <c r="AU745" s="102"/>
    </row>
    <row r="746" spans="27:64">
      <c r="AA746" s="102"/>
      <c r="AB746" s="102"/>
      <c r="AC746" s="102"/>
      <c r="AD746" s="102"/>
      <c r="AE746" s="102"/>
      <c r="AG746" s="103"/>
      <c r="AN746" s="102"/>
      <c r="AO746" s="102"/>
      <c r="AP746" s="102"/>
      <c r="AQ746" s="102"/>
      <c r="AR746" s="102"/>
      <c r="AS746" s="102"/>
      <c r="AT746" s="102"/>
      <c r="AU746" s="102"/>
    </row>
    <row r="747" spans="27:64">
      <c r="AA747" s="102"/>
      <c r="AB747" s="102"/>
      <c r="AC747" s="102"/>
      <c r="AD747" s="102"/>
      <c r="AE747" s="102"/>
      <c r="AG747" s="103"/>
      <c r="AN747" s="102"/>
      <c r="AO747" s="102"/>
      <c r="AP747" s="102"/>
      <c r="AQ747" s="102"/>
      <c r="AR747" s="102"/>
      <c r="AS747" s="102"/>
      <c r="AT747" s="102"/>
      <c r="AU747" s="102"/>
    </row>
    <row r="748" spans="27:64">
      <c r="AA748" s="102"/>
      <c r="AB748" s="102"/>
      <c r="AC748" s="102"/>
      <c r="AD748" s="102"/>
      <c r="AE748" s="102"/>
      <c r="AG748" s="103"/>
      <c r="AN748" s="102"/>
      <c r="AO748" s="102"/>
      <c r="AP748" s="102"/>
      <c r="AQ748" s="102"/>
      <c r="AR748" s="102"/>
      <c r="AS748" s="102"/>
      <c r="AT748" s="102"/>
      <c r="AU748" s="102"/>
      <c r="AV748" s="102"/>
      <c r="AW748" s="102"/>
      <c r="AX748" s="102"/>
      <c r="AY748" s="102"/>
      <c r="AZ748" s="102"/>
      <c r="BA748" s="102"/>
      <c r="BB748" s="102"/>
      <c r="BC748" s="102"/>
      <c r="BD748" s="102"/>
      <c r="BE748" s="102"/>
      <c r="BF748" s="102"/>
      <c r="BG748" s="102"/>
      <c r="BH748" s="102"/>
      <c r="BI748" s="102"/>
      <c r="BJ748" s="102"/>
      <c r="BK748" s="102"/>
      <c r="BL748" s="102"/>
    </row>
    <row r="749" spans="27:64">
      <c r="AA749" s="102"/>
      <c r="AB749" s="102"/>
      <c r="AC749" s="102"/>
      <c r="AD749" s="102"/>
      <c r="AE749" s="102"/>
      <c r="AG749" s="103"/>
      <c r="AN749" s="102"/>
      <c r="AO749" s="102"/>
      <c r="AP749" s="102"/>
      <c r="AQ749" s="102"/>
      <c r="AR749" s="102"/>
      <c r="AS749" s="102"/>
      <c r="AT749" s="102"/>
      <c r="AU749" s="102"/>
    </row>
    <row r="750" spans="27:64">
      <c r="AA750" s="102"/>
      <c r="AB750" s="102"/>
      <c r="AC750" s="102"/>
      <c r="AD750" s="102"/>
      <c r="AE750" s="102"/>
      <c r="AG750" s="103"/>
      <c r="AN750" s="102"/>
      <c r="AO750" s="102"/>
      <c r="AP750" s="102"/>
      <c r="AQ750" s="102"/>
      <c r="AR750" s="102"/>
      <c r="AS750" s="102"/>
      <c r="AT750" s="102"/>
      <c r="AU750" s="102"/>
    </row>
    <row r="751" spans="27:64">
      <c r="AA751" s="102"/>
      <c r="AB751" s="102"/>
      <c r="AC751" s="102"/>
      <c r="AD751" s="102"/>
      <c r="AE751" s="102"/>
      <c r="AG751" s="103"/>
      <c r="AN751" s="102"/>
      <c r="AO751" s="102"/>
      <c r="AP751" s="102"/>
      <c r="AQ751" s="102"/>
      <c r="AR751" s="102"/>
      <c r="AS751" s="102"/>
      <c r="AT751" s="102"/>
      <c r="AU751" s="102"/>
    </row>
    <row r="752" spans="27:64">
      <c r="AA752" s="102"/>
      <c r="AB752" s="102"/>
      <c r="AC752" s="102"/>
      <c r="AD752" s="102"/>
      <c r="AE752" s="102"/>
      <c r="AG752" s="103"/>
      <c r="AN752" s="102"/>
      <c r="AO752" s="102"/>
      <c r="AP752" s="102"/>
      <c r="AQ752" s="102"/>
      <c r="AR752" s="102"/>
      <c r="AS752" s="102"/>
      <c r="AT752" s="102"/>
      <c r="AU752" s="102"/>
    </row>
    <row r="753" spans="27:48">
      <c r="AA753" s="102"/>
      <c r="AB753" s="102"/>
      <c r="AC753" s="102"/>
      <c r="AD753" s="102"/>
      <c r="AE753" s="102"/>
      <c r="AG753" s="103"/>
      <c r="AN753" s="102"/>
      <c r="AO753" s="102"/>
      <c r="AP753" s="102"/>
      <c r="AQ753" s="102"/>
      <c r="AR753" s="102"/>
      <c r="AS753" s="102"/>
      <c r="AT753" s="102"/>
      <c r="AU753" s="102"/>
    </row>
    <row r="754" spans="27:48">
      <c r="AA754" s="102"/>
      <c r="AB754" s="102"/>
      <c r="AC754" s="102"/>
      <c r="AD754" s="102"/>
      <c r="AE754" s="102"/>
      <c r="AG754" s="103"/>
      <c r="AN754" s="102"/>
      <c r="AO754" s="102"/>
      <c r="AP754" s="102"/>
      <c r="AQ754" s="102"/>
      <c r="AR754" s="102"/>
      <c r="AS754" s="102"/>
      <c r="AT754" s="102"/>
      <c r="AU754" s="102"/>
    </row>
    <row r="755" spans="27:48">
      <c r="AA755" s="102"/>
      <c r="AB755" s="102"/>
      <c r="AC755" s="102"/>
      <c r="AD755" s="102"/>
      <c r="AE755" s="102"/>
      <c r="AG755" s="103"/>
      <c r="AN755" s="102"/>
      <c r="AO755" s="102"/>
      <c r="AP755" s="102"/>
      <c r="AQ755" s="102"/>
      <c r="AR755" s="102"/>
      <c r="AS755" s="102"/>
      <c r="AT755" s="102"/>
      <c r="AU755" s="102"/>
    </row>
    <row r="756" spans="27:48">
      <c r="AA756" s="102"/>
      <c r="AB756" s="102"/>
      <c r="AC756" s="102"/>
      <c r="AD756" s="102"/>
      <c r="AE756" s="102"/>
      <c r="AG756" s="103"/>
      <c r="AN756" s="102"/>
      <c r="AO756" s="102"/>
      <c r="AP756" s="102"/>
      <c r="AQ756" s="102"/>
      <c r="AR756" s="102"/>
      <c r="AS756" s="102"/>
      <c r="AT756" s="102"/>
      <c r="AU756" s="102"/>
    </row>
    <row r="757" spans="27:48">
      <c r="AA757" s="102"/>
      <c r="AB757" s="102"/>
      <c r="AC757" s="102"/>
      <c r="AD757" s="102"/>
      <c r="AE757" s="102"/>
      <c r="AG757" s="103"/>
      <c r="AN757" s="102"/>
      <c r="AO757" s="102"/>
      <c r="AP757" s="102"/>
      <c r="AQ757" s="102"/>
      <c r="AR757" s="102"/>
      <c r="AS757" s="102"/>
      <c r="AT757" s="102"/>
      <c r="AU757" s="102"/>
    </row>
    <row r="758" spans="27:48">
      <c r="AA758" s="102"/>
      <c r="AB758" s="102"/>
      <c r="AC758" s="102"/>
      <c r="AD758" s="102"/>
      <c r="AE758" s="102"/>
      <c r="AG758" s="103"/>
      <c r="AN758" s="102"/>
      <c r="AO758" s="102"/>
      <c r="AP758" s="102"/>
      <c r="AQ758" s="102"/>
      <c r="AR758" s="102"/>
      <c r="AS758" s="102"/>
      <c r="AT758" s="102"/>
      <c r="AU758" s="102"/>
    </row>
    <row r="759" spans="27:48">
      <c r="AA759" s="102"/>
      <c r="AB759" s="102"/>
      <c r="AC759" s="102"/>
      <c r="AD759" s="102"/>
      <c r="AE759" s="102"/>
      <c r="AG759" s="103"/>
      <c r="AN759" s="102"/>
      <c r="AO759" s="102"/>
      <c r="AP759" s="102"/>
      <c r="AQ759" s="102"/>
      <c r="AR759" s="102"/>
      <c r="AS759" s="102"/>
      <c r="AT759" s="102"/>
      <c r="AU759" s="102"/>
      <c r="AV759" s="102"/>
    </row>
    <row r="760" spans="27:48">
      <c r="AA760" s="102"/>
      <c r="AB760" s="102"/>
      <c r="AC760" s="102"/>
      <c r="AD760" s="102"/>
      <c r="AE760" s="102"/>
      <c r="AG760" s="103"/>
      <c r="AN760" s="102"/>
      <c r="AO760" s="102"/>
      <c r="AP760" s="102"/>
      <c r="AQ760" s="102"/>
      <c r="AR760" s="102"/>
      <c r="AS760" s="102"/>
      <c r="AT760" s="102"/>
      <c r="AU760" s="102"/>
    </row>
    <row r="761" spans="27:48">
      <c r="AA761" s="102"/>
      <c r="AB761" s="102"/>
      <c r="AC761" s="102"/>
      <c r="AD761" s="102"/>
      <c r="AE761" s="102"/>
      <c r="AG761" s="103"/>
      <c r="AN761" s="102"/>
      <c r="AO761" s="102"/>
      <c r="AP761" s="102"/>
      <c r="AQ761" s="102"/>
      <c r="AR761" s="102"/>
      <c r="AS761" s="102"/>
      <c r="AT761" s="102"/>
      <c r="AU761" s="102"/>
    </row>
    <row r="762" spans="27:48">
      <c r="AA762" s="102"/>
      <c r="AB762" s="102"/>
      <c r="AC762" s="102"/>
      <c r="AD762" s="102"/>
      <c r="AE762" s="102"/>
      <c r="AG762" s="103"/>
      <c r="AN762" s="102"/>
      <c r="AO762" s="102"/>
      <c r="AP762" s="102"/>
      <c r="AQ762" s="102"/>
      <c r="AR762" s="102"/>
      <c r="AS762" s="102"/>
      <c r="AT762" s="102"/>
      <c r="AU762" s="102"/>
    </row>
    <row r="763" spans="27:48">
      <c r="AA763" s="102"/>
      <c r="AB763" s="102"/>
      <c r="AC763" s="102"/>
      <c r="AD763" s="102"/>
      <c r="AE763" s="102"/>
      <c r="AG763" s="103"/>
      <c r="AN763" s="102"/>
      <c r="AO763" s="102"/>
      <c r="AP763" s="102"/>
      <c r="AQ763" s="102"/>
      <c r="AR763" s="102"/>
      <c r="AS763" s="102"/>
      <c r="AT763" s="102"/>
      <c r="AU763" s="102"/>
    </row>
    <row r="764" spans="27:48">
      <c r="AA764" s="102"/>
      <c r="AB764" s="102"/>
      <c r="AC764" s="102"/>
      <c r="AD764" s="102"/>
      <c r="AE764" s="102"/>
      <c r="AG764" s="103"/>
      <c r="AN764" s="102"/>
      <c r="AO764" s="102"/>
      <c r="AP764" s="102"/>
      <c r="AQ764" s="102"/>
      <c r="AR764" s="102"/>
      <c r="AS764" s="102"/>
      <c r="AT764" s="102"/>
      <c r="AU764" s="102"/>
    </row>
    <row r="765" spans="27:48">
      <c r="AA765" s="102"/>
      <c r="AB765" s="102"/>
      <c r="AC765" s="102"/>
      <c r="AD765" s="102"/>
      <c r="AE765" s="102"/>
      <c r="AG765" s="103"/>
      <c r="AN765" s="102"/>
      <c r="AO765" s="102"/>
      <c r="AP765" s="102"/>
      <c r="AQ765" s="102"/>
      <c r="AR765" s="102"/>
      <c r="AS765" s="102"/>
      <c r="AT765" s="102"/>
      <c r="AU765" s="102"/>
    </row>
    <row r="766" spans="27:48">
      <c r="AA766" s="102"/>
      <c r="AB766" s="102"/>
      <c r="AC766" s="102"/>
      <c r="AD766" s="102"/>
      <c r="AE766" s="102"/>
      <c r="AG766" s="103"/>
      <c r="AN766" s="102"/>
      <c r="AO766" s="102"/>
      <c r="AP766" s="102"/>
      <c r="AQ766" s="102"/>
      <c r="AR766" s="102"/>
      <c r="AS766" s="102"/>
      <c r="AT766" s="102"/>
      <c r="AU766" s="102"/>
    </row>
    <row r="767" spans="27:48">
      <c r="AA767" s="102"/>
      <c r="AB767" s="102"/>
      <c r="AC767" s="102"/>
      <c r="AD767" s="102"/>
      <c r="AE767" s="102"/>
      <c r="AG767" s="103"/>
      <c r="AN767" s="102"/>
      <c r="AO767" s="102"/>
      <c r="AP767" s="102"/>
      <c r="AQ767" s="102"/>
      <c r="AR767" s="102"/>
      <c r="AS767" s="102"/>
      <c r="AT767" s="102"/>
      <c r="AU767" s="102"/>
    </row>
    <row r="768" spans="27:48">
      <c r="AA768" s="102"/>
      <c r="AB768" s="102"/>
      <c r="AC768" s="102"/>
      <c r="AD768" s="102"/>
      <c r="AE768" s="102"/>
      <c r="AG768" s="103"/>
      <c r="AN768" s="102"/>
      <c r="AO768" s="102"/>
      <c r="AP768" s="102"/>
      <c r="AQ768" s="102"/>
      <c r="AR768" s="102"/>
      <c r="AS768" s="102"/>
      <c r="AT768" s="102"/>
      <c r="AU768" s="102"/>
    </row>
    <row r="769" spans="27:64">
      <c r="AA769" s="102"/>
      <c r="AB769" s="102"/>
      <c r="AC769" s="102"/>
      <c r="AD769" s="102"/>
      <c r="AE769" s="102"/>
      <c r="AG769" s="103"/>
      <c r="AN769" s="102"/>
      <c r="AO769" s="102"/>
      <c r="AP769" s="102"/>
      <c r="AQ769" s="102"/>
      <c r="AR769" s="102"/>
      <c r="AS769" s="102"/>
      <c r="AT769" s="102"/>
      <c r="AU769" s="102"/>
      <c r="AV769" s="102"/>
      <c r="AX769" s="102"/>
      <c r="AY769" s="102"/>
      <c r="AZ769" s="102"/>
      <c r="BA769" s="102"/>
      <c r="BB769" s="102"/>
      <c r="BC769" s="102"/>
      <c r="BD769" s="102"/>
      <c r="BE769" s="102"/>
      <c r="BF769" s="102"/>
      <c r="BG769" s="102"/>
      <c r="BH769" s="102"/>
      <c r="BI769" s="102"/>
      <c r="BJ769" s="102"/>
      <c r="BK769" s="102"/>
      <c r="BL769" s="102"/>
    </row>
    <row r="770" spans="27:64">
      <c r="AA770" s="102"/>
      <c r="AB770" s="102"/>
      <c r="AC770" s="102"/>
      <c r="AD770" s="102"/>
      <c r="AE770" s="102"/>
      <c r="AG770" s="103"/>
      <c r="AN770" s="102"/>
      <c r="AO770" s="102"/>
      <c r="AP770" s="102"/>
      <c r="AQ770" s="102"/>
      <c r="AR770" s="102"/>
      <c r="AS770" s="102"/>
      <c r="AT770" s="102"/>
      <c r="AU770" s="102"/>
    </row>
    <row r="771" spans="27:64">
      <c r="AA771" s="102"/>
      <c r="AB771" s="102"/>
      <c r="AC771" s="102"/>
      <c r="AD771" s="102"/>
      <c r="AE771" s="102"/>
      <c r="AG771" s="103"/>
      <c r="AN771" s="102"/>
      <c r="AO771" s="102"/>
      <c r="AP771" s="102"/>
      <c r="AQ771" s="102"/>
      <c r="AR771" s="102"/>
      <c r="AS771" s="102"/>
      <c r="AT771" s="102"/>
      <c r="AU771" s="102"/>
    </row>
    <row r="772" spans="27:64">
      <c r="AA772" s="102"/>
      <c r="AB772" s="102"/>
      <c r="AC772" s="102"/>
      <c r="AD772" s="102"/>
      <c r="AE772" s="102"/>
      <c r="AG772" s="103"/>
      <c r="AN772" s="102"/>
      <c r="AO772" s="102"/>
      <c r="AP772" s="102"/>
      <c r="AQ772" s="102"/>
      <c r="AR772" s="102"/>
      <c r="AS772" s="102"/>
      <c r="AT772" s="102"/>
      <c r="AU772" s="102"/>
    </row>
    <row r="773" spans="27:64">
      <c r="AA773" s="102"/>
      <c r="AB773" s="102"/>
      <c r="AC773" s="102"/>
      <c r="AD773" s="102"/>
      <c r="AE773" s="102"/>
      <c r="AG773" s="103"/>
      <c r="AN773" s="102"/>
      <c r="AO773" s="102"/>
      <c r="AP773" s="102"/>
      <c r="AQ773" s="102"/>
      <c r="AR773" s="102"/>
      <c r="AS773" s="102"/>
      <c r="AT773" s="102"/>
      <c r="AU773" s="102"/>
    </row>
    <row r="774" spans="27:64">
      <c r="AA774" s="102"/>
      <c r="AB774" s="102"/>
      <c r="AC774" s="102"/>
      <c r="AD774" s="102"/>
      <c r="AE774" s="102"/>
      <c r="AG774" s="103"/>
      <c r="AN774" s="102"/>
      <c r="AO774" s="102"/>
      <c r="AP774" s="102"/>
      <c r="AQ774" s="102"/>
      <c r="AR774" s="102"/>
      <c r="AS774" s="102"/>
      <c r="AT774" s="102"/>
      <c r="AU774" s="102"/>
      <c r="AV774" s="102"/>
      <c r="AW774" s="102"/>
      <c r="AX774" s="102"/>
      <c r="AY774" s="102"/>
      <c r="AZ774" s="102"/>
      <c r="BA774" s="102"/>
      <c r="BB774" s="102"/>
      <c r="BC774" s="102"/>
      <c r="BD774" s="102"/>
      <c r="BE774" s="102"/>
      <c r="BF774" s="102"/>
      <c r="BG774" s="102"/>
      <c r="BH774" s="102"/>
      <c r="BI774" s="102"/>
      <c r="BJ774" s="102"/>
      <c r="BK774" s="102"/>
      <c r="BL774" s="102"/>
    </row>
    <row r="775" spans="27:64">
      <c r="AA775" s="102"/>
      <c r="AB775" s="102"/>
      <c r="AC775" s="102"/>
      <c r="AD775" s="102"/>
      <c r="AE775" s="102"/>
      <c r="AG775" s="103"/>
      <c r="AN775" s="102"/>
      <c r="AO775" s="102"/>
      <c r="AP775" s="102"/>
      <c r="AQ775" s="102"/>
      <c r="AR775" s="102"/>
      <c r="AS775" s="102"/>
      <c r="AT775" s="102"/>
      <c r="AU775" s="102"/>
    </row>
    <row r="776" spans="27:64">
      <c r="AA776" s="102"/>
      <c r="AB776" s="102"/>
      <c r="AC776" s="102"/>
      <c r="AD776" s="102"/>
      <c r="AE776" s="102"/>
      <c r="AG776" s="103"/>
      <c r="AN776" s="102"/>
      <c r="AO776" s="102"/>
      <c r="AP776" s="102"/>
      <c r="AQ776" s="102"/>
      <c r="AR776" s="102"/>
      <c r="AS776" s="102"/>
      <c r="AT776" s="102"/>
      <c r="AU776" s="102"/>
    </row>
    <row r="777" spans="27:64">
      <c r="AA777" s="102"/>
      <c r="AB777" s="102"/>
      <c r="AC777" s="102"/>
      <c r="AD777" s="102"/>
      <c r="AE777" s="102"/>
      <c r="AG777" s="103"/>
      <c r="AN777" s="102"/>
      <c r="AO777" s="102"/>
      <c r="AP777" s="102"/>
      <c r="AQ777" s="102"/>
      <c r="AR777" s="102"/>
      <c r="AS777" s="102"/>
      <c r="AT777" s="102"/>
      <c r="AU777" s="102"/>
    </row>
    <row r="778" spans="27:64">
      <c r="AA778" s="102"/>
      <c r="AB778" s="102"/>
      <c r="AC778" s="102"/>
      <c r="AD778" s="102"/>
      <c r="AE778" s="102"/>
      <c r="AG778" s="103"/>
      <c r="AN778" s="102"/>
      <c r="AO778" s="102"/>
      <c r="AP778" s="102"/>
      <c r="AQ778" s="102"/>
      <c r="AR778" s="102"/>
      <c r="AS778" s="102"/>
      <c r="AT778" s="102"/>
      <c r="AU778" s="102"/>
    </row>
    <row r="779" spans="27:64">
      <c r="AA779" s="102"/>
      <c r="AB779" s="102"/>
      <c r="AC779" s="102"/>
      <c r="AD779" s="102"/>
      <c r="AE779" s="102"/>
      <c r="AG779" s="103"/>
      <c r="AN779" s="102"/>
      <c r="AO779" s="102"/>
      <c r="AP779" s="102"/>
      <c r="AQ779" s="102"/>
      <c r="AR779" s="102"/>
      <c r="AS779" s="102"/>
      <c r="AT779" s="102"/>
      <c r="AU779" s="102"/>
    </row>
    <row r="780" spans="27:64">
      <c r="AA780" s="102"/>
      <c r="AB780" s="102"/>
      <c r="AC780" s="102"/>
      <c r="AD780" s="102"/>
      <c r="AE780" s="102"/>
      <c r="AG780" s="103"/>
      <c r="AN780" s="102"/>
      <c r="AO780" s="102"/>
      <c r="AP780" s="102"/>
      <c r="AQ780" s="102"/>
      <c r="AR780" s="102"/>
      <c r="AS780" s="102"/>
      <c r="AT780" s="102"/>
      <c r="AU780" s="102"/>
    </row>
    <row r="781" spans="27:64">
      <c r="AA781" s="102"/>
      <c r="AB781" s="102"/>
      <c r="AC781" s="102"/>
      <c r="AD781" s="102"/>
      <c r="AE781" s="102"/>
      <c r="AG781" s="103"/>
      <c r="AN781" s="102"/>
      <c r="AO781" s="102"/>
      <c r="AP781" s="102"/>
      <c r="AQ781" s="102"/>
      <c r="AR781" s="102"/>
      <c r="AS781" s="102"/>
      <c r="AT781" s="102"/>
      <c r="AU781" s="102"/>
    </row>
    <row r="782" spans="27:64">
      <c r="AA782" s="102"/>
      <c r="AB782" s="102"/>
      <c r="AC782" s="102"/>
      <c r="AD782" s="102"/>
      <c r="AE782" s="102"/>
      <c r="AG782" s="103"/>
      <c r="AN782" s="102"/>
      <c r="AO782" s="102"/>
      <c r="AP782" s="102"/>
      <c r="AQ782" s="102"/>
      <c r="AR782" s="102"/>
      <c r="AS782" s="102"/>
      <c r="AT782" s="102"/>
      <c r="AU782" s="102"/>
    </row>
    <row r="783" spans="27:64">
      <c r="AA783" s="102"/>
      <c r="AB783" s="102"/>
      <c r="AC783" s="102"/>
      <c r="AD783" s="102"/>
      <c r="AE783" s="102"/>
      <c r="AG783" s="103"/>
      <c r="AN783" s="102"/>
      <c r="AO783" s="102"/>
      <c r="AP783" s="102"/>
      <c r="AQ783" s="102"/>
      <c r="AR783" s="102"/>
      <c r="AS783" s="102"/>
      <c r="AT783" s="102"/>
      <c r="AU783" s="102"/>
      <c r="AV783" s="102"/>
    </row>
    <row r="784" spans="27:64">
      <c r="AA784" s="102"/>
      <c r="AB784" s="102"/>
      <c r="AC784" s="102"/>
      <c r="AD784" s="102"/>
      <c r="AE784" s="102"/>
      <c r="AG784" s="103"/>
      <c r="AN784" s="102"/>
      <c r="AO784" s="102"/>
      <c r="AP784" s="102"/>
      <c r="AQ784" s="102"/>
      <c r="AR784" s="102"/>
      <c r="AS784" s="102"/>
      <c r="AT784" s="102"/>
      <c r="AU784" s="102"/>
    </row>
    <row r="785" spans="27:47">
      <c r="AA785" s="102"/>
      <c r="AB785" s="102"/>
      <c r="AC785" s="102"/>
      <c r="AD785" s="102"/>
      <c r="AE785" s="102"/>
      <c r="AG785" s="103"/>
      <c r="AN785" s="102"/>
      <c r="AO785" s="102"/>
      <c r="AP785" s="102"/>
      <c r="AQ785" s="102"/>
      <c r="AR785" s="102"/>
      <c r="AS785" s="102"/>
      <c r="AT785" s="102"/>
      <c r="AU785" s="102"/>
    </row>
    <row r="786" spans="27:47">
      <c r="AA786" s="102"/>
      <c r="AB786" s="102"/>
      <c r="AC786" s="102"/>
      <c r="AD786" s="102"/>
      <c r="AE786" s="102"/>
      <c r="AG786" s="103"/>
      <c r="AN786" s="102"/>
      <c r="AO786" s="102"/>
      <c r="AP786" s="102"/>
      <c r="AQ786" s="102"/>
      <c r="AR786" s="102"/>
      <c r="AS786" s="102"/>
      <c r="AT786" s="102"/>
      <c r="AU786" s="102"/>
    </row>
    <row r="787" spans="27:47">
      <c r="AA787" s="102"/>
      <c r="AB787" s="102"/>
      <c r="AC787" s="102"/>
      <c r="AD787" s="102"/>
      <c r="AE787" s="102"/>
      <c r="AG787" s="103"/>
      <c r="AN787" s="102"/>
      <c r="AO787" s="102"/>
      <c r="AP787" s="102"/>
      <c r="AQ787" s="102"/>
      <c r="AR787" s="102"/>
      <c r="AS787" s="102"/>
      <c r="AT787" s="102"/>
      <c r="AU787" s="102"/>
    </row>
    <row r="788" spans="27:47">
      <c r="AA788" s="102"/>
      <c r="AB788" s="102"/>
      <c r="AC788" s="102"/>
      <c r="AD788" s="102"/>
      <c r="AE788" s="102"/>
      <c r="AG788" s="103"/>
      <c r="AN788" s="102"/>
      <c r="AO788" s="102"/>
      <c r="AP788" s="102"/>
      <c r="AQ788" s="102"/>
      <c r="AR788" s="102"/>
      <c r="AS788" s="102"/>
      <c r="AT788" s="102"/>
      <c r="AU788" s="102"/>
    </row>
    <row r="789" spans="27:47">
      <c r="AA789" s="102"/>
      <c r="AB789" s="102"/>
      <c r="AC789" s="102"/>
      <c r="AD789" s="102"/>
      <c r="AE789" s="102"/>
      <c r="AG789" s="103"/>
      <c r="AN789" s="102"/>
      <c r="AO789" s="102"/>
      <c r="AP789" s="102"/>
      <c r="AQ789" s="102"/>
      <c r="AR789" s="102"/>
      <c r="AS789" s="102"/>
      <c r="AT789" s="102"/>
      <c r="AU789" s="102"/>
    </row>
    <row r="790" spans="27:47">
      <c r="AA790" s="102"/>
      <c r="AB790" s="102"/>
      <c r="AC790" s="102"/>
      <c r="AD790" s="102"/>
      <c r="AE790" s="102"/>
      <c r="AG790" s="103"/>
      <c r="AN790" s="102"/>
      <c r="AO790" s="102"/>
      <c r="AP790" s="102"/>
      <c r="AQ790" s="102"/>
      <c r="AR790" s="102"/>
      <c r="AS790" s="102"/>
      <c r="AT790" s="102"/>
      <c r="AU790" s="102"/>
    </row>
    <row r="791" spans="27:47">
      <c r="AA791" s="102"/>
      <c r="AB791" s="102"/>
      <c r="AC791" s="102"/>
      <c r="AD791" s="102"/>
      <c r="AE791" s="102"/>
      <c r="AG791" s="103"/>
      <c r="AN791" s="102"/>
      <c r="AO791" s="102"/>
      <c r="AP791" s="102"/>
      <c r="AQ791" s="102"/>
      <c r="AR791" s="102"/>
      <c r="AS791" s="102"/>
      <c r="AT791" s="102"/>
      <c r="AU791" s="102"/>
    </row>
    <row r="792" spans="27:47">
      <c r="AA792" s="102"/>
      <c r="AB792" s="102"/>
      <c r="AC792" s="102"/>
      <c r="AD792" s="102"/>
      <c r="AE792" s="102"/>
      <c r="AG792" s="103"/>
      <c r="AN792" s="102"/>
      <c r="AO792" s="102"/>
      <c r="AP792" s="102"/>
      <c r="AQ792" s="102"/>
      <c r="AR792" s="102"/>
      <c r="AS792" s="102"/>
      <c r="AT792" s="102"/>
      <c r="AU792" s="102"/>
    </row>
    <row r="793" spans="27:47">
      <c r="AA793" s="102"/>
      <c r="AB793" s="102"/>
      <c r="AC793" s="102"/>
      <c r="AD793" s="102"/>
      <c r="AE793" s="102"/>
      <c r="AG793" s="103"/>
      <c r="AN793" s="102"/>
      <c r="AO793" s="102"/>
      <c r="AP793" s="102"/>
      <c r="AQ793" s="102"/>
      <c r="AR793" s="102"/>
      <c r="AS793" s="102"/>
      <c r="AT793" s="102"/>
      <c r="AU793" s="102"/>
    </row>
    <row r="794" spans="27:47">
      <c r="AA794" s="102"/>
      <c r="AB794" s="102"/>
      <c r="AC794" s="102"/>
      <c r="AD794" s="102"/>
      <c r="AE794" s="102"/>
      <c r="AG794" s="103"/>
      <c r="AN794" s="102"/>
      <c r="AO794" s="102"/>
      <c r="AP794" s="102"/>
      <c r="AQ794" s="102"/>
      <c r="AR794" s="102"/>
      <c r="AS794" s="102"/>
      <c r="AT794" s="102"/>
      <c r="AU794" s="102"/>
    </row>
    <row r="795" spans="27:47">
      <c r="AA795" s="102"/>
      <c r="AB795" s="102"/>
      <c r="AC795" s="102"/>
      <c r="AD795" s="102"/>
      <c r="AE795" s="102"/>
      <c r="AG795" s="103"/>
      <c r="AN795" s="102"/>
      <c r="AO795" s="102"/>
      <c r="AP795" s="102"/>
      <c r="AQ795" s="102"/>
      <c r="AR795" s="102"/>
      <c r="AS795" s="102"/>
      <c r="AT795" s="102"/>
      <c r="AU795" s="102"/>
    </row>
    <row r="796" spans="27:47">
      <c r="AA796" s="102"/>
      <c r="AB796" s="102"/>
      <c r="AC796" s="102"/>
      <c r="AD796" s="102"/>
      <c r="AE796" s="102"/>
      <c r="AG796" s="103"/>
      <c r="AN796" s="102"/>
      <c r="AO796" s="102"/>
      <c r="AP796" s="102"/>
      <c r="AQ796" s="102"/>
      <c r="AR796" s="102"/>
      <c r="AS796" s="102"/>
      <c r="AT796" s="102"/>
      <c r="AU796" s="102"/>
    </row>
    <row r="797" spans="27:47">
      <c r="AA797" s="102"/>
      <c r="AB797" s="102"/>
      <c r="AC797" s="102"/>
      <c r="AD797" s="102"/>
      <c r="AE797" s="102"/>
      <c r="AG797" s="103"/>
      <c r="AN797" s="102"/>
      <c r="AO797" s="102"/>
      <c r="AP797" s="102"/>
      <c r="AQ797" s="102"/>
      <c r="AR797" s="102"/>
      <c r="AS797" s="102"/>
      <c r="AT797" s="102"/>
      <c r="AU797" s="102"/>
    </row>
    <row r="798" spans="27:47">
      <c r="AA798" s="102"/>
      <c r="AB798" s="102"/>
      <c r="AC798" s="102"/>
      <c r="AD798" s="102"/>
      <c r="AE798" s="102"/>
      <c r="AG798" s="103"/>
      <c r="AN798" s="102"/>
      <c r="AO798" s="102"/>
      <c r="AP798" s="102"/>
      <c r="AQ798" s="102"/>
      <c r="AR798" s="102"/>
      <c r="AS798" s="102"/>
      <c r="AT798" s="102"/>
      <c r="AU798" s="102"/>
    </row>
    <row r="799" spans="27:47">
      <c r="AA799" s="102"/>
      <c r="AB799" s="102"/>
      <c r="AC799" s="102"/>
      <c r="AD799" s="102"/>
      <c r="AE799" s="102"/>
      <c r="AG799" s="103"/>
      <c r="AN799" s="102"/>
      <c r="AO799" s="102"/>
      <c r="AP799" s="102"/>
      <c r="AQ799" s="102"/>
      <c r="AR799" s="102"/>
      <c r="AS799" s="102"/>
      <c r="AT799" s="102"/>
      <c r="AU799" s="102"/>
    </row>
    <row r="800" spans="27:47">
      <c r="AA800" s="102"/>
      <c r="AB800" s="102"/>
      <c r="AC800" s="102"/>
      <c r="AD800" s="102"/>
      <c r="AE800" s="102"/>
      <c r="AG800" s="103"/>
      <c r="AN800" s="102"/>
      <c r="AO800" s="102"/>
      <c r="AP800" s="102"/>
      <c r="AQ800" s="102"/>
      <c r="AR800" s="102"/>
      <c r="AS800" s="102"/>
      <c r="AT800" s="102"/>
      <c r="AU800" s="102"/>
    </row>
    <row r="801" spans="27:47">
      <c r="AA801" s="102"/>
      <c r="AB801" s="102"/>
      <c r="AC801" s="102"/>
      <c r="AD801" s="102"/>
      <c r="AE801" s="102"/>
      <c r="AG801" s="103"/>
      <c r="AN801" s="102"/>
      <c r="AO801" s="102"/>
      <c r="AP801" s="102"/>
      <c r="AQ801" s="102"/>
      <c r="AR801" s="102"/>
      <c r="AS801" s="102"/>
      <c r="AT801" s="102"/>
      <c r="AU801" s="102"/>
    </row>
    <row r="802" spans="27:47">
      <c r="AA802" s="102"/>
      <c r="AB802" s="102"/>
      <c r="AC802" s="102"/>
      <c r="AD802" s="102"/>
      <c r="AE802" s="102"/>
      <c r="AG802" s="103"/>
      <c r="AN802" s="102"/>
      <c r="AO802" s="102"/>
      <c r="AP802" s="102"/>
      <c r="AQ802" s="102"/>
      <c r="AR802" s="102"/>
      <c r="AS802" s="102"/>
      <c r="AT802" s="102"/>
      <c r="AU802" s="102"/>
    </row>
    <row r="803" spans="27:47">
      <c r="AA803" s="102"/>
      <c r="AB803" s="102"/>
      <c r="AC803" s="102"/>
      <c r="AD803" s="102"/>
      <c r="AE803" s="102"/>
      <c r="AG803" s="103"/>
      <c r="AN803" s="102"/>
      <c r="AO803" s="102"/>
      <c r="AP803" s="102"/>
      <c r="AQ803" s="102"/>
      <c r="AR803" s="102"/>
      <c r="AS803" s="102"/>
      <c r="AT803" s="102"/>
      <c r="AU803" s="102"/>
    </row>
    <row r="804" spans="27:47">
      <c r="AA804" s="102"/>
      <c r="AB804" s="102"/>
      <c r="AC804" s="102"/>
      <c r="AD804" s="102"/>
      <c r="AE804" s="102"/>
      <c r="AG804" s="103"/>
      <c r="AN804" s="102"/>
      <c r="AO804" s="102"/>
      <c r="AP804" s="102"/>
      <c r="AQ804" s="102"/>
      <c r="AR804" s="102"/>
      <c r="AS804" s="102"/>
      <c r="AT804" s="102"/>
      <c r="AU804" s="102"/>
    </row>
    <row r="805" spans="27:47">
      <c r="AA805" s="102"/>
      <c r="AB805" s="102"/>
      <c r="AC805" s="102"/>
      <c r="AD805" s="102"/>
      <c r="AE805" s="102"/>
      <c r="AG805" s="103"/>
      <c r="AN805" s="102"/>
      <c r="AO805" s="102"/>
      <c r="AP805" s="102"/>
      <c r="AQ805" s="102"/>
      <c r="AR805" s="102"/>
      <c r="AS805" s="102"/>
      <c r="AT805" s="102"/>
      <c r="AU805" s="102"/>
    </row>
    <row r="806" spans="27:47">
      <c r="AA806" s="102"/>
      <c r="AB806" s="102"/>
      <c r="AC806" s="102"/>
      <c r="AD806" s="102"/>
      <c r="AE806" s="102"/>
      <c r="AG806" s="103"/>
      <c r="AN806" s="102"/>
      <c r="AO806" s="102"/>
      <c r="AP806" s="102"/>
      <c r="AQ806" s="102"/>
      <c r="AR806" s="102"/>
      <c r="AS806" s="102"/>
      <c r="AT806" s="102"/>
      <c r="AU806" s="102"/>
    </row>
    <row r="807" spans="27:47">
      <c r="AA807" s="102"/>
      <c r="AB807" s="102"/>
      <c r="AC807" s="102"/>
      <c r="AD807" s="102"/>
      <c r="AE807" s="102"/>
      <c r="AG807" s="103"/>
      <c r="AN807" s="102"/>
      <c r="AO807" s="102"/>
      <c r="AP807" s="102"/>
      <c r="AQ807" s="102"/>
      <c r="AR807" s="102"/>
      <c r="AS807" s="102"/>
      <c r="AT807" s="102"/>
      <c r="AU807" s="102"/>
    </row>
    <row r="808" spans="27:47">
      <c r="AA808" s="102"/>
      <c r="AB808" s="102"/>
      <c r="AC808" s="102"/>
      <c r="AD808" s="102"/>
      <c r="AE808" s="102"/>
      <c r="AG808" s="103"/>
      <c r="AN808" s="102"/>
      <c r="AO808" s="102"/>
      <c r="AP808" s="102"/>
      <c r="AQ808" s="102"/>
      <c r="AR808" s="102"/>
      <c r="AS808" s="102"/>
      <c r="AT808" s="102"/>
      <c r="AU808" s="102"/>
    </row>
    <row r="809" spans="27:47">
      <c r="AA809" s="102"/>
      <c r="AB809" s="102"/>
      <c r="AC809" s="102"/>
      <c r="AD809" s="102"/>
      <c r="AE809" s="102"/>
      <c r="AG809" s="103"/>
      <c r="AN809" s="102"/>
      <c r="AO809" s="102"/>
      <c r="AP809" s="102"/>
      <c r="AQ809" s="102"/>
      <c r="AR809" s="102"/>
      <c r="AS809" s="102"/>
      <c r="AT809" s="102"/>
      <c r="AU809" s="102"/>
    </row>
    <row r="810" spans="27:47">
      <c r="AA810" s="102"/>
      <c r="AB810" s="102"/>
      <c r="AC810" s="102"/>
      <c r="AD810" s="102"/>
      <c r="AE810" s="102"/>
      <c r="AG810" s="103"/>
      <c r="AN810" s="102"/>
      <c r="AO810" s="102"/>
      <c r="AP810" s="102"/>
      <c r="AQ810" s="102"/>
      <c r="AR810" s="102"/>
      <c r="AS810" s="102"/>
      <c r="AT810" s="102"/>
      <c r="AU810" s="102"/>
    </row>
    <row r="811" spans="27:47">
      <c r="AA811" s="102"/>
      <c r="AB811" s="102"/>
      <c r="AC811" s="102"/>
      <c r="AD811" s="102"/>
      <c r="AE811" s="102"/>
      <c r="AG811" s="103"/>
      <c r="AN811" s="102"/>
      <c r="AO811" s="102"/>
      <c r="AP811" s="102"/>
      <c r="AQ811" s="102"/>
      <c r="AR811" s="102"/>
      <c r="AS811" s="102"/>
      <c r="AT811" s="102"/>
      <c r="AU811" s="102"/>
    </row>
    <row r="812" spans="27:47">
      <c r="AA812" s="102"/>
      <c r="AB812" s="102"/>
      <c r="AC812" s="102"/>
      <c r="AD812" s="102"/>
      <c r="AE812" s="102"/>
      <c r="AG812" s="103"/>
      <c r="AN812" s="102"/>
      <c r="AO812" s="102"/>
      <c r="AP812" s="102"/>
      <c r="AQ812" s="102"/>
      <c r="AR812" s="102"/>
      <c r="AS812" s="102"/>
      <c r="AT812" s="102"/>
      <c r="AU812" s="102"/>
    </row>
    <row r="813" spans="27:47">
      <c r="AA813" s="102"/>
      <c r="AB813" s="102"/>
      <c r="AC813" s="102"/>
      <c r="AD813" s="102"/>
      <c r="AE813" s="102"/>
      <c r="AG813" s="103"/>
      <c r="AN813" s="102"/>
      <c r="AO813" s="102"/>
      <c r="AP813" s="102"/>
      <c r="AQ813" s="102"/>
      <c r="AR813" s="102"/>
      <c r="AS813" s="102"/>
      <c r="AT813" s="102"/>
      <c r="AU813" s="102"/>
    </row>
    <row r="814" spans="27:47">
      <c r="AA814" s="102"/>
      <c r="AB814" s="102"/>
      <c r="AC814" s="102"/>
      <c r="AD814" s="102"/>
      <c r="AE814" s="102"/>
      <c r="AG814" s="103"/>
      <c r="AN814" s="102"/>
      <c r="AO814" s="102"/>
      <c r="AP814" s="102"/>
      <c r="AQ814" s="102"/>
      <c r="AR814" s="102"/>
      <c r="AS814" s="102"/>
      <c r="AT814" s="102"/>
      <c r="AU814" s="102"/>
    </row>
    <row r="815" spans="27:47">
      <c r="AA815" s="102"/>
      <c r="AB815" s="102"/>
      <c r="AC815" s="102"/>
      <c r="AD815" s="102"/>
      <c r="AE815" s="102"/>
      <c r="AG815" s="103"/>
      <c r="AN815" s="102"/>
      <c r="AO815" s="102"/>
      <c r="AP815" s="102"/>
      <c r="AQ815" s="102"/>
      <c r="AR815" s="102"/>
      <c r="AS815" s="102"/>
      <c r="AT815" s="102"/>
      <c r="AU815" s="102"/>
    </row>
    <row r="816" spans="27:47">
      <c r="AA816" s="102"/>
      <c r="AB816" s="102"/>
      <c r="AC816" s="102"/>
      <c r="AD816" s="102"/>
      <c r="AE816" s="102"/>
      <c r="AG816" s="103"/>
      <c r="AN816" s="102"/>
      <c r="AO816" s="102"/>
      <c r="AP816" s="102"/>
      <c r="AQ816" s="102"/>
      <c r="AR816" s="102"/>
      <c r="AS816" s="102"/>
      <c r="AT816" s="102"/>
      <c r="AU816" s="102"/>
    </row>
    <row r="817" spans="27:64">
      <c r="AA817" s="102"/>
      <c r="AB817" s="102"/>
      <c r="AC817" s="102"/>
      <c r="AD817" s="102"/>
      <c r="AE817" s="102"/>
      <c r="AG817" s="103"/>
      <c r="AN817" s="102"/>
      <c r="AO817" s="102"/>
      <c r="AP817" s="102"/>
      <c r="AQ817" s="102"/>
      <c r="AR817" s="102"/>
      <c r="AS817" s="102"/>
      <c r="AT817" s="102"/>
      <c r="AU817" s="102"/>
    </row>
    <row r="818" spans="27:64">
      <c r="AA818" s="102"/>
      <c r="AB818" s="102"/>
      <c r="AC818" s="102"/>
      <c r="AD818" s="102"/>
      <c r="AE818" s="102"/>
      <c r="AG818" s="103"/>
      <c r="AN818" s="102"/>
      <c r="AO818" s="102"/>
      <c r="AP818" s="102"/>
      <c r="AQ818" s="102"/>
      <c r="AR818" s="102"/>
      <c r="AS818" s="102"/>
      <c r="AT818" s="102"/>
      <c r="AU818" s="102"/>
    </row>
    <row r="819" spans="27:64">
      <c r="AA819" s="102"/>
      <c r="AB819" s="102"/>
      <c r="AC819" s="102"/>
      <c r="AD819" s="102"/>
      <c r="AE819" s="102"/>
      <c r="AG819" s="103"/>
      <c r="AN819" s="102"/>
      <c r="AO819" s="102"/>
      <c r="AP819" s="102"/>
      <c r="AQ819" s="102"/>
      <c r="AR819" s="102"/>
      <c r="AS819" s="102"/>
      <c r="AT819" s="102"/>
      <c r="AU819" s="102"/>
    </row>
    <row r="820" spans="27:64">
      <c r="AA820" s="102"/>
      <c r="AB820" s="102"/>
      <c r="AC820" s="102"/>
      <c r="AD820" s="102"/>
      <c r="AE820" s="102"/>
      <c r="AG820" s="103"/>
      <c r="AN820" s="102"/>
      <c r="AO820" s="102"/>
      <c r="AP820" s="102"/>
      <c r="AQ820" s="102"/>
      <c r="AR820" s="102"/>
      <c r="AS820" s="102"/>
      <c r="AT820" s="102"/>
      <c r="AU820" s="102"/>
    </row>
    <row r="821" spans="27:64">
      <c r="AA821" s="102"/>
      <c r="AB821" s="102"/>
      <c r="AC821" s="102"/>
      <c r="AD821" s="102"/>
      <c r="AE821" s="102"/>
      <c r="AG821" s="103"/>
      <c r="AN821" s="102"/>
      <c r="AO821" s="102"/>
      <c r="AP821" s="102"/>
      <c r="AQ821" s="102"/>
      <c r="AR821" s="102"/>
      <c r="AS821" s="102"/>
      <c r="AT821" s="102"/>
      <c r="AU821" s="102"/>
      <c r="AV821" s="102"/>
      <c r="AW821" s="102"/>
      <c r="AX821" s="102"/>
      <c r="AY821" s="102"/>
      <c r="AZ821" s="102"/>
      <c r="BA821" s="102"/>
      <c r="BB821" s="102"/>
      <c r="BC821" s="102"/>
      <c r="BD821" s="102"/>
      <c r="BE821" s="102"/>
      <c r="BF821" s="102"/>
      <c r="BG821" s="102"/>
      <c r="BH821" s="102"/>
      <c r="BI821" s="102"/>
      <c r="BJ821" s="102"/>
      <c r="BK821" s="102"/>
      <c r="BL821" s="102"/>
    </row>
    <row r="822" spans="27:64">
      <c r="AA822" s="102"/>
      <c r="AB822" s="102"/>
      <c r="AC822" s="102"/>
      <c r="AD822" s="102"/>
      <c r="AE822" s="102"/>
      <c r="AG822" s="103"/>
      <c r="AN822" s="102"/>
      <c r="AO822" s="102"/>
      <c r="AP822" s="102"/>
      <c r="AQ822" s="102"/>
      <c r="AR822" s="102"/>
      <c r="AS822" s="102"/>
      <c r="AT822" s="102"/>
      <c r="AU822" s="102"/>
      <c r="AV822" s="102"/>
      <c r="AX822" s="102"/>
      <c r="AY822" s="102"/>
      <c r="AZ822" s="102"/>
      <c r="BA822" s="102"/>
      <c r="BB822" s="102"/>
      <c r="BC822" s="102"/>
      <c r="BD822" s="102"/>
      <c r="BE822" s="102"/>
      <c r="BF822" s="102"/>
      <c r="BG822" s="102"/>
      <c r="BH822" s="102"/>
      <c r="BI822" s="102"/>
      <c r="BJ822" s="102"/>
      <c r="BK822" s="102"/>
      <c r="BL822" s="102"/>
    </row>
    <row r="823" spans="27:64">
      <c r="AA823" s="102"/>
      <c r="AB823" s="102"/>
      <c r="AC823" s="102"/>
      <c r="AD823" s="102"/>
      <c r="AE823" s="102"/>
      <c r="AG823" s="103"/>
      <c r="AN823" s="102"/>
      <c r="AO823" s="102"/>
      <c r="AP823" s="102"/>
      <c r="AQ823" s="102"/>
      <c r="AR823" s="102"/>
      <c r="AS823" s="102"/>
      <c r="AT823" s="102"/>
      <c r="AU823" s="102"/>
    </row>
    <row r="824" spans="27:64">
      <c r="AA824" s="102"/>
      <c r="AB824" s="102"/>
      <c r="AC824" s="102"/>
      <c r="AD824" s="102"/>
      <c r="AE824" s="102"/>
      <c r="AG824" s="103"/>
      <c r="AN824" s="102"/>
      <c r="AO824" s="102"/>
      <c r="AP824" s="102"/>
      <c r="AQ824" s="102"/>
      <c r="AR824" s="102"/>
      <c r="AS824" s="102"/>
      <c r="AT824" s="102"/>
      <c r="AU824" s="102"/>
    </row>
    <row r="825" spans="27:64">
      <c r="AA825" s="102"/>
      <c r="AB825" s="102"/>
      <c r="AC825" s="102"/>
      <c r="AD825" s="102"/>
      <c r="AE825" s="102"/>
      <c r="AG825" s="103"/>
      <c r="AN825" s="102"/>
      <c r="AO825" s="102"/>
      <c r="AP825" s="102"/>
      <c r="AQ825" s="102"/>
      <c r="AR825" s="102"/>
      <c r="AS825" s="102"/>
      <c r="AT825" s="102"/>
      <c r="AU825" s="102"/>
    </row>
    <row r="826" spans="27:64">
      <c r="AA826" s="102"/>
      <c r="AB826" s="102"/>
      <c r="AC826" s="102"/>
      <c r="AD826" s="102"/>
      <c r="AE826" s="102"/>
      <c r="AG826" s="103"/>
      <c r="AN826" s="102"/>
      <c r="AO826" s="102"/>
      <c r="AP826" s="102"/>
      <c r="AQ826" s="102"/>
      <c r="AR826" s="102"/>
      <c r="AS826" s="102"/>
      <c r="AT826" s="102"/>
      <c r="AU826" s="102"/>
    </row>
    <row r="827" spans="27:64">
      <c r="AA827" s="102"/>
      <c r="AB827" s="102"/>
      <c r="AC827" s="102"/>
      <c r="AD827" s="102"/>
      <c r="AE827" s="102"/>
      <c r="AG827" s="103"/>
      <c r="AN827" s="102"/>
      <c r="AO827" s="102"/>
      <c r="AP827" s="102"/>
      <c r="AQ827" s="102"/>
      <c r="AR827" s="102"/>
      <c r="AS827" s="102"/>
      <c r="AT827" s="102"/>
      <c r="AU827" s="102"/>
    </row>
    <row r="828" spans="27:64">
      <c r="AA828" s="102"/>
      <c r="AB828" s="102"/>
      <c r="AC828" s="102"/>
      <c r="AD828" s="102"/>
      <c r="AE828" s="102"/>
      <c r="AG828" s="103"/>
      <c r="AN828" s="102"/>
      <c r="AO828" s="102"/>
      <c r="AP828" s="102"/>
      <c r="AQ828" s="102"/>
      <c r="AR828" s="102"/>
      <c r="AS828" s="102"/>
      <c r="AT828" s="102"/>
      <c r="AU828" s="102"/>
    </row>
    <row r="829" spans="27:64">
      <c r="AA829" s="102"/>
      <c r="AB829" s="102"/>
      <c r="AC829" s="102"/>
      <c r="AD829" s="102"/>
      <c r="AE829" s="102"/>
      <c r="AG829" s="103"/>
      <c r="AN829" s="102"/>
      <c r="AO829" s="102"/>
      <c r="AP829" s="102"/>
      <c r="AQ829" s="102"/>
      <c r="AR829" s="102"/>
      <c r="AS829" s="102"/>
      <c r="AT829" s="102"/>
      <c r="AU829" s="102"/>
    </row>
    <row r="830" spans="27:64">
      <c r="AA830" s="102"/>
      <c r="AB830" s="102"/>
      <c r="AC830" s="102"/>
      <c r="AD830" s="102"/>
      <c r="AE830" s="102"/>
      <c r="AG830" s="103"/>
      <c r="AN830" s="102"/>
      <c r="AO830" s="102"/>
      <c r="AP830" s="102"/>
      <c r="AQ830" s="102"/>
      <c r="AR830" s="102"/>
      <c r="AS830" s="102"/>
      <c r="AT830" s="102"/>
      <c r="AU830" s="102"/>
    </row>
    <row r="831" spans="27:64">
      <c r="AA831" s="102"/>
      <c r="AB831" s="102"/>
      <c r="AC831" s="102"/>
      <c r="AD831" s="102"/>
      <c r="AE831" s="102"/>
      <c r="AG831" s="103"/>
      <c r="AN831" s="102"/>
      <c r="AO831" s="102"/>
      <c r="AP831" s="102"/>
      <c r="AQ831" s="102"/>
      <c r="AR831" s="102"/>
      <c r="AS831" s="102"/>
      <c r="AT831" s="102"/>
      <c r="AU831" s="102"/>
    </row>
    <row r="832" spans="27:64">
      <c r="AA832" s="102"/>
      <c r="AB832" s="102"/>
      <c r="AC832" s="102"/>
      <c r="AD832" s="102"/>
      <c r="AE832" s="102"/>
      <c r="AG832" s="103"/>
      <c r="AN832" s="102"/>
      <c r="AO832" s="102"/>
      <c r="AP832" s="102"/>
      <c r="AQ832" s="102"/>
      <c r="AR832" s="102"/>
      <c r="AS832" s="102"/>
      <c r="AT832" s="102"/>
      <c r="AU832" s="102"/>
    </row>
    <row r="833" spans="27:50">
      <c r="AA833" s="102"/>
      <c r="AB833" s="102"/>
      <c r="AC833" s="102"/>
      <c r="AD833" s="102"/>
      <c r="AE833" s="102"/>
      <c r="AG833" s="103"/>
      <c r="AN833" s="102"/>
      <c r="AO833" s="102"/>
      <c r="AP833" s="102"/>
      <c r="AQ833" s="102"/>
      <c r="AR833" s="102"/>
      <c r="AS833" s="102"/>
      <c r="AT833" s="102"/>
      <c r="AU833" s="102"/>
      <c r="AV833" s="102"/>
      <c r="AX833" s="102"/>
    </row>
    <row r="834" spans="27:50">
      <c r="AA834" s="102"/>
      <c r="AB834" s="102"/>
      <c r="AC834" s="102"/>
      <c r="AD834" s="102"/>
      <c r="AE834" s="102"/>
      <c r="AG834" s="103"/>
      <c r="AN834" s="102"/>
      <c r="AO834" s="102"/>
      <c r="AP834" s="102"/>
      <c r="AQ834" s="102"/>
      <c r="AR834" s="102"/>
      <c r="AS834" s="102"/>
      <c r="AT834" s="102"/>
      <c r="AU834" s="102"/>
    </row>
    <row r="835" spans="27:50">
      <c r="AA835" s="102"/>
      <c r="AB835" s="102"/>
      <c r="AC835" s="102"/>
      <c r="AD835" s="102"/>
      <c r="AE835" s="102"/>
      <c r="AG835" s="103"/>
      <c r="AN835" s="102"/>
      <c r="AO835" s="102"/>
      <c r="AP835" s="102"/>
      <c r="AQ835" s="102"/>
      <c r="AR835" s="102"/>
      <c r="AS835" s="102"/>
      <c r="AT835" s="102"/>
      <c r="AU835" s="102"/>
    </row>
    <row r="836" spans="27:50">
      <c r="AA836" s="102"/>
      <c r="AB836" s="102"/>
      <c r="AC836" s="102"/>
      <c r="AD836" s="102"/>
      <c r="AE836" s="102"/>
      <c r="AG836" s="103"/>
      <c r="AN836" s="102"/>
      <c r="AO836" s="102"/>
      <c r="AP836" s="102"/>
      <c r="AQ836" s="102"/>
      <c r="AR836" s="102"/>
      <c r="AS836" s="102"/>
      <c r="AT836" s="102"/>
      <c r="AU836" s="102"/>
    </row>
    <row r="837" spans="27:50">
      <c r="AA837" s="102"/>
      <c r="AB837" s="102"/>
      <c r="AC837" s="102"/>
      <c r="AD837" s="102"/>
      <c r="AE837" s="102"/>
      <c r="AG837" s="103"/>
      <c r="AN837" s="102"/>
      <c r="AO837" s="102"/>
      <c r="AP837" s="102"/>
      <c r="AQ837" s="102"/>
      <c r="AR837" s="102"/>
      <c r="AS837" s="102"/>
      <c r="AT837" s="102"/>
      <c r="AU837" s="102"/>
    </row>
    <row r="838" spans="27:50">
      <c r="AA838" s="102"/>
      <c r="AB838" s="102"/>
      <c r="AC838" s="102"/>
      <c r="AD838" s="102"/>
      <c r="AE838" s="102"/>
      <c r="AG838" s="103"/>
      <c r="AN838" s="102"/>
      <c r="AO838" s="102"/>
      <c r="AP838" s="102"/>
      <c r="AQ838" s="102"/>
      <c r="AR838" s="102"/>
      <c r="AS838" s="102"/>
      <c r="AT838" s="102"/>
      <c r="AU838" s="102"/>
    </row>
    <row r="839" spans="27:50">
      <c r="AA839" s="102"/>
      <c r="AB839" s="102"/>
      <c r="AC839" s="102"/>
      <c r="AD839" s="102"/>
      <c r="AE839" s="102"/>
      <c r="AG839" s="103"/>
      <c r="AN839" s="102"/>
      <c r="AO839" s="102"/>
      <c r="AP839" s="102"/>
      <c r="AQ839" s="102"/>
      <c r="AR839" s="102"/>
      <c r="AS839" s="102"/>
      <c r="AT839" s="102"/>
      <c r="AU839" s="102"/>
    </row>
    <row r="840" spans="27:50">
      <c r="AA840" s="102"/>
      <c r="AB840" s="102"/>
      <c r="AC840" s="102"/>
      <c r="AD840" s="102"/>
      <c r="AE840" s="102"/>
      <c r="AG840" s="103"/>
      <c r="AN840" s="102"/>
      <c r="AO840" s="102"/>
      <c r="AP840" s="102"/>
      <c r="AQ840" s="102"/>
      <c r="AR840" s="102"/>
      <c r="AS840" s="102"/>
      <c r="AT840" s="102"/>
      <c r="AU840" s="102"/>
    </row>
    <row r="841" spans="27:50">
      <c r="AA841" s="102"/>
      <c r="AB841" s="102"/>
      <c r="AC841" s="102"/>
      <c r="AD841" s="102"/>
      <c r="AE841" s="102"/>
      <c r="AG841" s="103"/>
      <c r="AN841" s="102"/>
      <c r="AO841" s="102"/>
      <c r="AP841" s="102"/>
      <c r="AQ841" s="102"/>
      <c r="AR841" s="102"/>
      <c r="AS841" s="102"/>
      <c r="AT841" s="102"/>
      <c r="AU841" s="102"/>
    </row>
    <row r="842" spans="27:50">
      <c r="AA842" s="102"/>
      <c r="AB842" s="102"/>
      <c r="AC842" s="102"/>
      <c r="AD842" s="102"/>
      <c r="AE842" s="102"/>
      <c r="AG842" s="103"/>
      <c r="AN842" s="102"/>
      <c r="AO842" s="102"/>
      <c r="AP842" s="102"/>
      <c r="AQ842" s="102"/>
      <c r="AR842" s="102"/>
      <c r="AS842" s="102"/>
      <c r="AT842" s="102"/>
      <c r="AU842" s="102"/>
    </row>
    <row r="843" spans="27:50">
      <c r="AA843" s="102"/>
      <c r="AB843" s="102"/>
      <c r="AC843" s="102"/>
      <c r="AD843" s="102"/>
      <c r="AE843" s="102"/>
      <c r="AG843" s="103"/>
      <c r="AN843" s="102"/>
      <c r="AO843" s="102"/>
      <c r="AP843" s="102"/>
      <c r="AQ843" s="102"/>
      <c r="AR843" s="102"/>
      <c r="AS843" s="102"/>
      <c r="AT843" s="102"/>
      <c r="AU843" s="102"/>
    </row>
    <row r="844" spans="27:50">
      <c r="AA844" s="102"/>
      <c r="AB844" s="102"/>
      <c r="AC844" s="102"/>
      <c r="AD844" s="102"/>
      <c r="AE844" s="102"/>
      <c r="AG844" s="103"/>
      <c r="AN844" s="102"/>
      <c r="AO844" s="102"/>
      <c r="AP844" s="102"/>
      <c r="AQ844" s="102"/>
      <c r="AR844" s="102"/>
      <c r="AS844" s="102"/>
      <c r="AT844" s="102"/>
      <c r="AU844" s="102"/>
    </row>
    <row r="845" spans="27:50">
      <c r="AA845" s="102"/>
      <c r="AB845" s="102"/>
      <c r="AC845" s="102"/>
      <c r="AD845" s="102"/>
      <c r="AE845" s="102"/>
      <c r="AG845" s="103"/>
      <c r="AN845" s="102"/>
      <c r="AO845" s="102"/>
      <c r="AP845" s="102"/>
      <c r="AQ845" s="102"/>
      <c r="AR845" s="102"/>
      <c r="AS845" s="102"/>
      <c r="AT845" s="102"/>
      <c r="AU845" s="102"/>
    </row>
    <row r="846" spans="27:50">
      <c r="AA846" s="102"/>
      <c r="AB846" s="102"/>
      <c r="AC846" s="102"/>
      <c r="AD846" s="102"/>
      <c r="AE846" s="102"/>
      <c r="AG846" s="103"/>
      <c r="AN846" s="102"/>
      <c r="AO846" s="102"/>
      <c r="AP846" s="102"/>
      <c r="AQ846" s="102"/>
      <c r="AR846" s="102"/>
      <c r="AS846" s="102"/>
      <c r="AT846" s="102"/>
      <c r="AU846" s="102"/>
    </row>
    <row r="847" spans="27:50">
      <c r="AA847" s="102"/>
      <c r="AB847" s="102"/>
      <c r="AC847" s="102"/>
      <c r="AD847" s="102"/>
      <c r="AE847" s="102"/>
      <c r="AG847" s="103"/>
      <c r="AN847" s="102"/>
      <c r="AO847" s="102"/>
      <c r="AP847" s="102"/>
      <c r="AQ847" s="102"/>
      <c r="AR847" s="102"/>
      <c r="AS847" s="102"/>
      <c r="AT847" s="102"/>
      <c r="AU847" s="102"/>
    </row>
    <row r="848" spans="27:50">
      <c r="AA848" s="102"/>
      <c r="AB848" s="102"/>
      <c r="AC848" s="102"/>
      <c r="AD848" s="102"/>
      <c r="AE848" s="102"/>
      <c r="AG848" s="103"/>
      <c r="AN848" s="102"/>
      <c r="AO848" s="102"/>
      <c r="AP848" s="102"/>
      <c r="AQ848" s="102"/>
      <c r="AR848" s="102"/>
      <c r="AS848" s="102"/>
      <c r="AT848" s="102"/>
      <c r="AU848" s="102"/>
    </row>
    <row r="849" spans="27:47">
      <c r="AA849" s="102"/>
      <c r="AB849" s="102"/>
      <c r="AC849" s="102"/>
      <c r="AD849" s="102"/>
      <c r="AE849" s="102"/>
      <c r="AG849" s="103"/>
      <c r="AN849" s="102"/>
      <c r="AO849" s="102"/>
      <c r="AP849" s="102"/>
      <c r="AQ849" s="102"/>
      <c r="AR849" s="102"/>
      <c r="AS849" s="102"/>
      <c r="AT849" s="102"/>
      <c r="AU849" s="102"/>
    </row>
    <row r="850" spans="27:47">
      <c r="AA850" s="102"/>
      <c r="AB850" s="102"/>
      <c r="AC850" s="102"/>
      <c r="AD850" s="102"/>
      <c r="AE850" s="102"/>
      <c r="AG850" s="103"/>
      <c r="AN850" s="102"/>
      <c r="AO850" s="102"/>
      <c r="AP850" s="102"/>
      <c r="AQ850" s="102"/>
      <c r="AR850" s="102"/>
      <c r="AS850" s="102"/>
      <c r="AT850" s="102"/>
      <c r="AU850" s="102"/>
    </row>
    <row r="851" spans="27:47">
      <c r="AA851" s="102"/>
      <c r="AB851" s="102"/>
      <c r="AC851" s="102"/>
      <c r="AD851" s="102"/>
      <c r="AE851" s="102"/>
      <c r="AG851" s="103"/>
      <c r="AN851" s="102"/>
      <c r="AO851" s="102"/>
      <c r="AP851" s="102"/>
      <c r="AQ851" s="102"/>
      <c r="AR851" s="102"/>
      <c r="AS851" s="102"/>
      <c r="AT851" s="102"/>
      <c r="AU851" s="102"/>
    </row>
    <row r="852" spans="27:47">
      <c r="AA852" s="102"/>
      <c r="AB852" s="102"/>
      <c r="AC852" s="102"/>
      <c r="AD852" s="102"/>
      <c r="AE852" s="102"/>
      <c r="AG852" s="103"/>
      <c r="AN852" s="102"/>
      <c r="AO852" s="102"/>
      <c r="AP852" s="102"/>
      <c r="AQ852" s="102"/>
      <c r="AR852" s="102"/>
      <c r="AS852" s="102"/>
      <c r="AT852" s="102"/>
      <c r="AU852" s="102"/>
    </row>
    <row r="853" spans="27:47">
      <c r="AA853" s="102"/>
      <c r="AB853" s="102"/>
      <c r="AC853" s="102"/>
      <c r="AD853" s="102"/>
      <c r="AE853" s="102"/>
      <c r="AG853" s="103"/>
      <c r="AN853" s="102"/>
      <c r="AO853" s="102"/>
      <c r="AP853" s="102"/>
      <c r="AQ853" s="102"/>
      <c r="AR853" s="102"/>
      <c r="AS853" s="102"/>
      <c r="AT853" s="102"/>
      <c r="AU853" s="102"/>
    </row>
    <row r="854" spans="27:47">
      <c r="AA854" s="102"/>
      <c r="AB854" s="102"/>
      <c r="AC854" s="102"/>
      <c r="AD854" s="102"/>
      <c r="AE854" s="102"/>
      <c r="AG854" s="103"/>
      <c r="AN854" s="102"/>
      <c r="AO854" s="102"/>
      <c r="AP854" s="102"/>
      <c r="AQ854" s="102"/>
      <c r="AR854" s="102"/>
      <c r="AS854" s="102"/>
      <c r="AT854" s="102"/>
      <c r="AU854" s="102"/>
    </row>
    <row r="855" spans="27:47">
      <c r="AA855" s="102"/>
      <c r="AB855" s="102"/>
      <c r="AC855" s="102"/>
      <c r="AD855" s="102"/>
      <c r="AE855" s="102"/>
      <c r="AG855" s="103"/>
      <c r="AN855" s="102"/>
      <c r="AO855" s="102"/>
      <c r="AP855" s="102"/>
      <c r="AQ855" s="102"/>
      <c r="AR855" s="102"/>
      <c r="AS855" s="102"/>
      <c r="AT855" s="102"/>
      <c r="AU855" s="102"/>
    </row>
    <row r="856" spans="27:47">
      <c r="AA856" s="102"/>
      <c r="AB856" s="102"/>
      <c r="AC856" s="102"/>
      <c r="AD856" s="102"/>
      <c r="AE856" s="102"/>
      <c r="AG856" s="103"/>
      <c r="AN856" s="102"/>
      <c r="AO856" s="102"/>
      <c r="AP856" s="102"/>
      <c r="AQ856" s="102"/>
      <c r="AR856" s="102"/>
      <c r="AS856" s="102"/>
      <c r="AT856" s="102"/>
      <c r="AU856" s="102"/>
    </row>
    <row r="857" spans="27:47">
      <c r="AA857" s="102"/>
      <c r="AB857" s="102"/>
      <c r="AC857" s="102"/>
      <c r="AD857" s="102"/>
      <c r="AE857" s="102"/>
      <c r="AG857" s="103"/>
      <c r="AN857" s="102"/>
      <c r="AO857" s="102"/>
      <c r="AP857" s="102"/>
      <c r="AQ857" s="102"/>
      <c r="AR857" s="102"/>
      <c r="AS857" s="102"/>
      <c r="AT857" s="102"/>
      <c r="AU857" s="102"/>
    </row>
    <row r="858" spans="27:47">
      <c r="AA858" s="102"/>
      <c r="AB858" s="102"/>
      <c r="AC858" s="102"/>
      <c r="AD858" s="102"/>
      <c r="AE858" s="102"/>
      <c r="AG858" s="103"/>
      <c r="AN858" s="102"/>
      <c r="AO858" s="102"/>
      <c r="AP858" s="102"/>
      <c r="AQ858" s="102"/>
      <c r="AR858" s="102"/>
      <c r="AS858" s="102"/>
      <c r="AT858" s="102"/>
      <c r="AU858" s="102"/>
    </row>
    <row r="859" spans="27:47">
      <c r="AA859" s="102"/>
      <c r="AB859" s="102"/>
      <c r="AC859" s="102"/>
      <c r="AD859" s="102"/>
      <c r="AE859" s="102"/>
      <c r="AG859" s="103"/>
      <c r="AN859" s="102"/>
      <c r="AO859" s="102"/>
      <c r="AP859" s="102"/>
      <c r="AQ859" s="102"/>
      <c r="AR859" s="102"/>
      <c r="AS859" s="102"/>
      <c r="AT859" s="102"/>
      <c r="AU859" s="102"/>
    </row>
    <row r="860" spans="27:47">
      <c r="AA860" s="102"/>
      <c r="AB860" s="102"/>
      <c r="AC860" s="102"/>
      <c r="AD860" s="102"/>
      <c r="AE860" s="102"/>
      <c r="AG860" s="103"/>
      <c r="AN860" s="102"/>
      <c r="AO860" s="102"/>
      <c r="AP860" s="102"/>
      <c r="AQ860" s="102"/>
      <c r="AR860" s="102"/>
      <c r="AS860" s="102"/>
      <c r="AT860" s="102"/>
      <c r="AU860" s="102"/>
    </row>
    <row r="861" spans="27:47">
      <c r="AA861" s="102"/>
      <c r="AB861" s="102"/>
      <c r="AC861" s="102"/>
      <c r="AD861" s="102"/>
      <c r="AE861" s="102"/>
      <c r="AG861" s="103"/>
      <c r="AN861" s="102"/>
      <c r="AO861" s="102"/>
      <c r="AP861" s="102"/>
      <c r="AQ861" s="102"/>
      <c r="AR861" s="102"/>
      <c r="AS861" s="102"/>
      <c r="AT861" s="102"/>
      <c r="AU861" s="102"/>
    </row>
    <row r="862" spans="27:47">
      <c r="AA862" s="102"/>
      <c r="AB862" s="102"/>
      <c r="AC862" s="102"/>
      <c r="AD862" s="102"/>
      <c r="AE862" s="102"/>
      <c r="AG862" s="103"/>
      <c r="AN862" s="102"/>
      <c r="AO862" s="102"/>
      <c r="AP862" s="102"/>
      <c r="AQ862" s="102"/>
      <c r="AR862" s="102"/>
      <c r="AS862" s="102"/>
      <c r="AT862" s="102"/>
      <c r="AU862" s="102"/>
    </row>
    <row r="863" spans="27:47">
      <c r="AA863" s="102"/>
      <c r="AB863" s="102"/>
      <c r="AC863" s="102"/>
      <c r="AD863" s="102"/>
      <c r="AE863" s="102"/>
      <c r="AG863" s="103"/>
      <c r="AN863" s="102"/>
      <c r="AO863" s="102"/>
      <c r="AP863" s="102"/>
      <c r="AQ863" s="102"/>
      <c r="AR863" s="102"/>
      <c r="AS863" s="102"/>
      <c r="AT863" s="102"/>
      <c r="AU863" s="102"/>
    </row>
    <row r="864" spans="27:47">
      <c r="AA864" s="102"/>
      <c r="AB864" s="102"/>
      <c r="AC864" s="102"/>
      <c r="AD864" s="102"/>
      <c r="AE864" s="102"/>
      <c r="AG864" s="103"/>
      <c r="AN864" s="102"/>
      <c r="AO864" s="102"/>
      <c r="AP864" s="102"/>
      <c r="AQ864" s="102"/>
      <c r="AR864" s="102"/>
      <c r="AS864" s="102"/>
      <c r="AT864" s="102"/>
      <c r="AU864" s="102"/>
    </row>
    <row r="865" spans="27:47">
      <c r="AA865" s="102"/>
      <c r="AB865" s="102"/>
      <c r="AC865" s="102"/>
      <c r="AD865" s="102"/>
      <c r="AE865" s="102"/>
      <c r="AG865" s="103"/>
      <c r="AN865" s="102"/>
      <c r="AO865" s="102"/>
      <c r="AP865" s="102"/>
      <c r="AQ865" s="102"/>
      <c r="AR865" s="102"/>
      <c r="AS865" s="102"/>
      <c r="AT865" s="102"/>
      <c r="AU865" s="102"/>
    </row>
    <row r="866" spans="27:47">
      <c r="AA866" s="102"/>
      <c r="AB866" s="102"/>
      <c r="AC866" s="102"/>
      <c r="AD866" s="102"/>
      <c r="AE866" s="102"/>
      <c r="AG866" s="103"/>
      <c r="AN866" s="102"/>
      <c r="AO866" s="102"/>
      <c r="AP866" s="102"/>
      <c r="AQ866" s="102"/>
      <c r="AR866" s="102"/>
      <c r="AS866" s="102"/>
      <c r="AT866" s="102"/>
      <c r="AU866" s="102"/>
    </row>
    <row r="867" spans="27:47">
      <c r="AA867" s="102"/>
      <c r="AB867" s="102"/>
      <c r="AC867" s="102"/>
      <c r="AD867" s="102"/>
      <c r="AE867" s="102"/>
      <c r="AG867" s="103"/>
      <c r="AN867" s="102"/>
      <c r="AO867" s="102"/>
      <c r="AP867" s="102"/>
      <c r="AQ867" s="102"/>
      <c r="AR867" s="102"/>
      <c r="AS867" s="102"/>
      <c r="AT867" s="102"/>
      <c r="AU867" s="102"/>
    </row>
    <row r="868" spans="27:47">
      <c r="AA868" s="102"/>
      <c r="AB868" s="102"/>
      <c r="AC868" s="102"/>
      <c r="AD868" s="102"/>
      <c r="AE868" s="102"/>
      <c r="AG868" s="103"/>
      <c r="AN868" s="102"/>
      <c r="AO868" s="102"/>
      <c r="AP868" s="102"/>
      <c r="AQ868" s="102"/>
      <c r="AR868" s="102"/>
      <c r="AS868" s="102"/>
      <c r="AT868" s="102"/>
      <c r="AU868" s="102"/>
    </row>
    <row r="869" spans="27:47">
      <c r="AA869" s="102"/>
      <c r="AB869" s="102"/>
      <c r="AC869" s="102"/>
      <c r="AD869" s="102"/>
      <c r="AE869" s="102"/>
      <c r="AG869" s="103"/>
      <c r="AN869" s="102"/>
      <c r="AO869" s="102"/>
      <c r="AP869" s="102"/>
      <c r="AQ869" s="102"/>
      <c r="AR869" s="102"/>
      <c r="AS869" s="102"/>
      <c r="AT869" s="102"/>
      <c r="AU869" s="102"/>
    </row>
    <row r="870" spans="27:47">
      <c r="AA870" s="102"/>
      <c r="AB870" s="102"/>
      <c r="AC870" s="102"/>
      <c r="AD870" s="102"/>
      <c r="AE870" s="102"/>
      <c r="AG870" s="103"/>
      <c r="AN870" s="102"/>
      <c r="AO870" s="102"/>
      <c r="AP870" s="102"/>
      <c r="AQ870" s="102"/>
      <c r="AR870" s="102"/>
      <c r="AS870" s="102"/>
      <c r="AT870" s="102"/>
      <c r="AU870" s="102"/>
    </row>
    <row r="871" spans="27:47">
      <c r="AA871" s="102"/>
      <c r="AB871" s="102"/>
      <c r="AC871" s="102"/>
      <c r="AD871" s="102"/>
      <c r="AE871" s="102"/>
      <c r="AG871" s="103"/>
      <c r="AN871" s="102"/>
      <c r="AO871" s="102"/>
      <c r="AP871" s="102"/>
      <c r="AQ871" s="102"/>
      <c r="AR871" s="102"/>
      <c r="AS871" s="102"/>
      <c r="AT871" s="102"/>
      <c r="AU871" s="102"/>
    </row>
    <row r="872" spans="27:47">
      <c r="AA872" s="102"/>
      <c r="AB872" s="102"/>
      <c r="AC872" s="102"/>
      <c r="AD872" s="102"/>
      <c r="AE872" s="102"/>
      <c r="AG872" s="103"/>
      <c r="AN872" s="102"/>
      <c r="AO872" s="102"/>
      <c r="AP872" s="102"/>
      <c r="AQ872" s="102"/>
      <c r="AR872" s="102"/>
      <c r="AS872" s="102"/>
      <c r="AT872" s="102"/>
      <c r="AU872" s="102"/>
    </row>
    <row r="873" spans="27:47">
      <c r="AA873" s="102"/>
      <c r="AB873" s="102"/>
      <c r="AC873" s="102"/>
      <c r="AD873" s="102"/>
      <c r="AE873" s="102"/>
      <c r="AG873" s="103"/>
      <c r="AN873" s="102"/>
      <c r="AO873" s="102"/>
      <c r="AP873" s="102"/>
      <c r="AQ873" s="102"/>
      <c r="AR873" s="102"/>
      <c r="AS873" s="102"/>
      <c r="AT873" s="102"/>
      <c r="AU873" s="102"/>
    </row>
    <row r="874" spans="27:47">
      <c r="AA874" s="102"/>
      <c r="AB874" s="102"/>
      <c r="AC874" s="102"/>
      <c r="AD874" s="102"/>
      <c r="AE874" s="102"/>
      <c r="AG874" s="103"/>
      <c r="AN874" s="102"/>
      <c r="AO874" s="102"/>
      <c r="AP874" s="102"/>
      <c r="AQ874" s="102"/>
      <c r="AR874" s="102"/>
      <c r="AS874" s="102"/>
      <c r="AT874" s="102"/>
      <c r="AU874" s="102"/>
    </row>
    <row r="875" spans="27:47">
      <c r="AA875" s="102"/>
      <c r="AB875" s="102"/>
      <c r="AC875" s="102"/>
      <c r="AD875" s="102"/>
      <c r="AE875" s="102"/>
      <c r="AG875" s="103"/>
      <c r="AN875" s="102"/>
      <c r="AO875" s="102"/>
      <c r="AP875" s="102"/>
      <c r="AQ875" s="102"/>
      <c r="AR875" s="102"/>
      <c r="AS875" s="102"/>
      <c r="AT875" s="102"/>
      <c r="AU875" s="102"/>
    </row>
    <row r="876" spans="27:47">
      <c r="AA876" s="102"/>
      <c r="AB876" s="102"/>
      <c r="AC876" s="102"/>
      <c r="AD876" s="102"/>
      <c r="AE876" s="102"/>
      <c r="AG876" s="103"/>
      <c r="AN876" s="102"/>
      <c r="AO876" s="102"/>
      <c r="AP876" s="102"/>
      <c r="AQ876" s="102"/>
      <c r="AR876" s="102"/>
      <c r="AS876" s="102"/>
      <c r="AT876" s="102"/>
      <c r="AU876" s="102"/>
    </row>
    <row r="877" spans="27:47">
      <c r="AA877" s="102"/>
      <c r="AB877" s="102"/>
      <c r="AC877" s="102"/>
      <c r="AD877" s="102"/>
      <c r="AE877" s="102"/>
      <c r="AG877" s="103"/>
      <c r="AN877" s="102"/>
      <c r="AO877" s="102"/>
      <c r="AP877" s="102"/>
      <c r="AQ877" s="102"/>
      <c r="AR877" s="102"/>
      <c r="AS877" s="102"/>
      <c r="AT877" s="102"/>
      <c r="AU877" s="102"/>
    </row>
    <row r="878" spans="27:47">
      <c r="AA878" s="102"/>
      <c r="AB878" s="102"/>
      <c r="AC878" s="102"/>
      <c r="AD878" s="102"/>
      <c r="AE878" s="102"/>
      <c r="AG878" s="103"/>
      <c r="AN878" s="102"/>
      <c r="AO878" s="102"/>
      <c r="AP878" s="102"/>
      <c r="AQ878" s="102"/>
      <c r="AR878" s="102"/>
      <c r="AS878" s="102"/>
      <c r="AT878" s="102"/>
      <c r="AU878" s="102"/>
    </row>
    <row r="879" spans="27:47">
      <c r="AA879" s="102"/>
      <c r="AB879" s="102"/>
      <c r="AC879" s="102"/>
      <c r="AD879" s="102"/>
      <c r="AE879" s="102"/>
      <c r="AG879" s="103"/>
      <c r="AN879" s="102"/>
      <c r="AO879" s="102"/>
      <c r="AP879" s="102"/>
      <c r="AQ879" s="102"/>
      <c r="AR879" s="102"/>
      <c r="AS879" s="102"/>
      <c r="AT879" s="102"/>
      <c r="AU879" s="102"/>
    </row>
    <row r="880" spans="27:47">
      <c r="AA880" s="102"/>
      <c r="AB880" s="102"/>
      <c r="AC880" s="102"/>
      <c r="AD880" s="102"/>
      <c r="AE880" s="102"/>
      <c r="AG880" s="103"/>
      <c r="AN880" s="102"/>
      <c r="AO880" s="102"/>
      <c r="AP880" s="102"/>
      <c r="AQ880" s="102"/>
      <c r="AR880" s="102"/>
      <c r="AS880" s="102"/>
      <c r="AT880" s="102"/>
      <c r="AU880" s="102"/>
    </row>
    <row r="881" spans="27:48">
      <c r="AA881" s="102"/>
      <c r="AB881" s="102"/>
      <c r="AC881" s="102"/>
      <c r="AD881" s="102"/>
      <c r="AE881" s="102"/>
      <c r="AG881" s="103"/>
      <c r="AN881" s="102"/>
      <c r="AO881" s="102"/>
      <c r="AP881" s="102"/>
      <c r="AQ881" s="102"/>
      <c r="AR881" s="102"/>
      <c r="AS881" s="102"/>
      <c r="AT881" s="102"/>
      <c r="AU881" s="102"/>
    </row>
    <row r="882" spans="27:48">
      <c r="AA882" s="102"/>
      <c r="AB882" s="102"/>
      <c r="AC882" s="102"/>
      <c r="AD882" s="102"/>
      <c r="AE882" s="102"/>
      <c r="AG882" s="103"/>
      <c r="AN882" s="102"/>
      <c r="AO882" s="102"/>
      <c r="AP882" s="102"/>
      <c r="AQ882" s="102"/>
      <c r="AR882" s="102"/>
      <c r="AS882" s="102"/>
      <c r="AT882" s="102"/>
      <c r="AU882" s="102"/>
    </row>
    <row r="883" spans="27:48">
      <c r="AA883" s="102"/>
      <c r="AB883" s="102"/>
      <c r="AC883" s="102"/>
      <c r="AD883" s="102"/>
      <c r="AE883" s="102"/>
      <c r="AG883" s="103"/>
      <c r="AN883" s="102"/>
      <c r="AO883" s="102"/>
      <c r="AP883" s="102"/>
      <c r="AQ883" s="102"/>
      <c r="AR883" s="102"/>
      <c r="AS883" s="102"/>
      <c r="AT883" s="102"/>
      <c r="AU883" s="102"/>
    </row>
    <row r="884" spans="27:48">
      <c r="AA884" s="102"/>
      <c r="AB884" s="102"/>
      <c r="AC884" s="102"/>
      <c r="AD884" s="102"/>
      <c r="AE884" s="102"/>
      <c r="AG884" s="103"/>
      <c r="AN884" s="102"/>
      <c r="AO884" s="102"/>
      <c r="AP884" s="102"/>
      <c r="AQ884" s="102"/>
      <c r="AR884" s="102"/>
      <c r="AS884" s="102"/>
      <c r="AT884" s="102"/>
      <c r="AU884" s="102"/>
    </row>
    <row r="885" spans="27:48">
      <c r="AA885" s="102"/>
      <c r="AB885" s="102"/>
      <c r="AC885" s="102"/>
      <c r="AD885" s="102"/>
      <c r="AE885" s="102"/>
      <c r="AG885" s="103"/>
      <c r="AN885" s="102"/>
      <c r="AO885" s="102"/>
      <c r="AP885" s="102"/>
      <c r="AQ885" s="102"/>
      <c r="AR885" s="102"/>
      <c r="AS885" s="102"/>
      <c r="AT885" s="102"/>
      <c r="AU885" s="102"/>
    </row>
    <row r="886" spans="27:48">
      <c r="AA886" s="102"/>
      <c r="AB886" s="102"/>
      <c r="AC886" s="102"/>
      <c r="AD886" s="102"/>
      <c r="AE886" s="102"/>
      <c r="AG886" s="103"/>
      <c r="AN886" s="102"/>
      <c r="AO886" s="102"/>
      <c r="AP886" s="102"/>
      <c r="AQ886" s="102"/>
      <c r="AR886" s="102"/>
      <c r="AS886" s="102"/>
      <c r="AT886" s="102"/>
      <c r="AU886" s="102"/>
    </row>
    <row r="887" spans="27:48">
      <c r="AA887" s="102"/>
      <c r="AB887" s="102"/>
      <c r="AC887" s="102"/>
      <c r="AD887" s="102"/>
      <c r="AE887" s="102"/>
      <c r="AG887" s="103"/>
      <c r="AN887" s="102"/>
      <c r="AO887" s="102"/>
      <c r="AP887" s="102"/>
      <c r="AQ887" s="102"/>
      <c r="AR887" s="102"/>
      <c r="AS887" s="102"/>
      <c r="AT887" s="102"/>
      <c r="AU887" s="102"/>
    </row>
    <row r="888" spans="27:48">
      <c r="AA888" s="102"/>
      <c r="AB888" s="102"/>
      <c r="AC888" s="102"/>
      <c r="AD888" s="102"/>
      <c r="AE888" s="102"/>
      <c r="AG888" s="103"/>
      <c r="AN888" s="102"/>
      <c r="AO888" s="102"/>
      <c r="AP888" s="102"/>
      <c r="AQ888" s="102"/>
      <c r="AR888" s="102"/>
      <c r="AS888" s="102"/>
      <c r="AT888" s="102"/>
      <c r="AU888" s="102"/>
      <c r="AV888" s="102"/>
    </row>
    <row r="889" spans="27:48">
      <c r="AA889" s="102"/>
      <c r="AB889" s="102"/>
      <c r="AC889" s="102"/>
      <c r="AD889" s="102"/>
      <c r="AE889" s="102"/>
      <c r="AG889" s="103"/>
      <c r="AN889" s="102"/>
      <c r="AO889" s="102"/>
      <c r="AP889" s="102"/>
      <c r="AQ889" s="102"/>
      <c r="AR889" s="102"/>
      <c r="AS889" s="102"/>
      <c r="AT889" s="102"/>
      <c r="AU889" s="102"/>
    </row>
    <row r="890" spans="27:48">
      <c r="AA890" s="102"/>
      <c r="AB890" s="102"/>
      <c r="AC890" s="102"/>
      <c r="AD890" s="102"/>
      <c r="AE890" s="102"/>
      <c r="AG890" s="103"/>
      <c r="AN890" s="102"/>
      <c r="AO890" s="102"/>
      <c r="AP890" s="102"/>
      <c r="AQ890" s="102"/>
      <c r="AR890" s="102"/>
      <c r="AS890" s="102"/>
      <c r="AT890" s="102"/>
      <c r="AU890" s="102"/>
    </row>
    <row r="891" spans="27:48">
      <c r="AA891" s="102"/>
      <c r="AB891" s="102"/>
      <c r="AC891" s="102"/>
      <c r="AD891" s="102"/>
      <c r="AE891" s="102"/>
      <c r="AG891" s="103"/>
      <c r="AN891" s="102"/>
      <c r="AO891" s="102"/>
      <c r="AP891" s="102"/>
      <c r="AQ891" s="102"/>
      <c r="AR891" s="102"/>
      <c r="AS891" s="102"/>
      <c r="AT891" s="102"/>
      <c r="AU891" s="102"/>
    </row>
    <row r="892" spans="27:48">
      <c r="AA892" s="102"/>
      <c r="AB892" s="102"/>
      <c r="AC892" s="102"/>
      <c r="AD892" s="102"/>
      <c r="AE892" s="102"/>
      <c r="AG892" s="103"/>
      <c r="AN892" s="102"/>
      <c r="AO892" s="102"/>
      <c r="AP892" s="102"/>
      <c r="AQ892" s="102"/>
      <c r="AR892" s="102"/>
      <c r="AS892" s="102"/>
      <c r="AT892" s="102"/>
      <c r="AU892" s="102"/>
    </row>
    <row r="893" spans="27:48">
      <c r="AA893" s="102"/>
      <c r="AB893" s="102"/>
      <c r="AC893" s="102"/>
      <c r="AD893" s="102"/>
      <c r="AE893" s="102"/>
      <c r="AG893" s="103"/>
      <c r="AN893" s="102"/>
      <c r="AO893" s="102"/>
      <c r="AP893" s="102"/>
      <c r="AQ893" s="102"/>
      <c r="AR893" s="102"/>
      <c r="AS893" s="102"/>
      <c r="AT893" s="102"/>
      <c r="AU893" s="102"/>
    </row>
    <row r="894" spans="27:48">
      <c r="AA894" s="102"/>
      <c r="AB894" s="102"/>
      <c r="AC894" s="102"/>
      <c r="AD894" s="102"/>
      <c r="AE894" s="102"/>
      <c r="AG894" s="103"/>
      <c r="AN894" s="102"/>
      <c r="AO894" s="102"/>
      <c r="AP894" s="102"/>
      <c r="AQ894" s="102"/>
      <c r="AR894" s="102"/>
      <c r="AS894" s="102"/>
      <c r="AT894" s="102"/>
      <c r="AU894" s="102"/>
    </row>
    <row r="895" spans="27:48">
      <c r="AA895" s="102"/>
      <c r="AB895" s="102"/>
      <c r="AC895" s="102"/>
      <c r="AD895" s="102"/>
      <c r="AE895" s="102"/>
      <c r="AG895" s="103"/>
      <c r="AN895" s="102"/>
      <c r="AO895" s="102"/>
      <c r="AP895" s="102"/>
      <c r="AQ895" s="102"/>
      <c r="AR895" s="102"/>
      <c r="AS895" s="102"/>
      <c r="AT895" s="102"/>
      <c r="AU895" s="102"/>
    </row>
    <row r="896" spans="27:48">
      <c r="AA896" s="102"/>
      <c r="AB896" s="102"/>
      <c r="AC896" s="102"/>
      <c r="AD896" s="102"/>
      <c r="AE896" s="102"/>
      <c r="AG896" s="103"/>
      <c r="AN896" s="102"/>
      <c r="AO896" s="102"/>
      <c r="AP896" s="102"/>
      <c r="AQ896" s="102"/>
      <c r="AR896" s="102"/>
      <c r="AS896" s="102"/>
      <c r="AT896" s="102"/>
      <c r="AU896" s="102"/>
    </row>
    <row r="897" spans="27:64">
      <c r="AA897" s="102"/>
      <c r="AB897" s="102"/>
      <c r="AC897" s="102"/>
      <c r="AD897" s="102"/>
      <c r="AE897" s="102"/>
      <c r="AG897" s="103"/>
      <c r="AN897" s="102"/>
      <c r="AO897" s="102"/>
      <c r="AP897" s="102"/>
      <c r="AQ897" s="102"/>
      <c r="AR897" s="102"/>
      <c r="AS897" s="102"/>
      <c r="AT897" s="102"/>
      <c r="AU897" s="102"/>
    </row>
    <row r="898" spans="27:64">
      <c r="AA898" s="102"/>
      <c r="AB898" s="102"/>
      <c r="AC898" s="102"/>
      <c r="AD898" s="102"/>
      <c r="AE898" s="102"/>
      <c r="AG898" s="103"/>
      <c r="AN898" s="102"/>
      <c r="AO898" s="102"/>
      <c r="AP898" s="102"/>
      <c r="AQ898" s="102"/>
      <c r="AR898" s="102"/>
      <c r="AS898" s="102"/>
      <c r="AT898" s="102"/>
      <c r="AU898" s="102"/>
    </row>
    <row r="899" spans="27:64">
      <c r="AA899" s="102"/>
      <c r="AB899" s="102"/>
      <c r="AC899" s="102"/>
      <c r="AD899" s="102"/>
      <c r="AE899" s="102"/>
      <c r="AG899" s="103"/>
      <c r="AN899" s="102"/>
      <c r="AO899" s="102"/>
      <c r="AP899" s="102"/>
      <c r="AQ899" s="102"/>
      <c r="AR899" s="102"/>
      <c r="AS899" s="102"/>
      <c r="AT899" s="102"/>
      <c r="AU899" s="102"/>
    </row>
    <row r="900" spans="27:64">
      <c r="AA900" s="102"/>
      <c r="AB900" s="102"/>
      <c r="AC900" s="102"/>
      <c r="AD900" s="102"/>
      <c r="AE900" s="102"/>
      <c r="AG900" s="103"/>
      <c r="AN900" s="102"/>
      <c r="AO900" s="102"/>
      <c r="AP900" s="102"/>
      <c r="AQ900" s="102"/>
      <c r="AR900" s="102"/>
      <c r="AS900" s="102"/>
      <c r="AT900" s="102"/>
      <c r="AU900" s="102"/>
    </row>
    <row r="901" spans="27:64">
      <c r="AA901" s="102"/>
      <c r="AB901" s="102"/>
      <c r="AC901" s="102"/>
      <c r="AD901" s="102"/>
      <c r="AE901" s="102"/>
      <c r="AG901" s="103"/>
      <c r="AN901" s="102"/>
      <c r="AO901" s="102"/>
      <c r="AP901" s="102"/>
      <c r="AQ901" s="102"/>
      <c r="AR901" s="102"/>
      <c r="AS901" s="102"/>
      <c r="AT901" s="102"/>
      <c r="AU901" s="102"/>
    </row>
    <row r="902" spans="27:64">
      <c r="AA902" s="102"/>
      <c r="AB902" s="102"/>
      <c r="AC902" s="102"/>
      <c r="AD902" s="102"/>
      <c r="AE902" s="102"/>
      <c r="AG902" s="103"/>
      <c r="AN902" s="102"/>
      <c r="AO902" s="102"/>
      <c r="AP902" s="102"/>
      <c r="AQ902" s="102"/>
      <c r="AR902" s="102"/>
      <c r="AS902" s="102"/>
      <c r="AT902" s="102"/>
      <c r="AU902" s="102"/>
    </row>
    <row r="903" spans="27:64">
      <c r="AA903" s="102"/>
      <c r="AB903" s="102"/>
      <c r="AC903" s="102"/>
      <c r="AD903" s="102"/>
      <c r="AE903" s="102"/>
      <c r="AG903" s="103"/>
      <c r="AN903" s="102"/>
      <c r="AO903" s="102"/>
      <c r="AP903" s="102"/>
      <c r="AQ903" s="102"/>
      <c r="AR903" s="102"/>
      <c r="AS903" s="102"/>
      <c r="AT903" s="102"/>
      <c r="AU903" s="102"/>
      <c r="AV903" s="102"/>
      <c r="AW903" s="102"/>
      <c r="AX903" s="102"/>
      <c r="AY903" s="102"/>
      <c r="AZ903" s="102"/>
      <c r="BA903" s="102"/>
      <c r="BB903" s="102"/>
      <c r="BC903" s="102"/>
      <c r="BD903" s="102"/>
      <c r="BE903" s="102"/>
      <c r="BF903" s="102"/>
      <c r="BG903" s="102"/>
      <c r="BH903" s="102"/>
      <c r="BI903" s="102"/>
      <c r="BJ903" s="102"/>
      <c r="BK903" s="102"/>
      <c r="BL903" s="102"/>
    </row>
    <row r="904" spans="27:64">
      <c r="AA904" s="102"/>
      <c r="AB904" s="102"/>
      <c r="AC904" s="102"/>
      <c r="AD904" s="102"/>
      <c r="AE904" s="102"/>
      <c r="AG904" s="103"/>
      <c r="AN904" s="102"/>
      <c r="AO904" s="102"/>
      <c r="AP904" s="102"/>
      <c r="AQ904" s="102"/>
      <c r="AR904" s="102"/>
      <c r="AS904" s="102"/>
      <c r="AT904" s="102"/>
      <c r="AU904" s="102"/>
    </row>
    <row r="905" spans="27:64">
      <c r="AA905" s="102"/>
      <c r="AB905" s="102"/>
      <c r="AC905" s="102"/>
      <c r="AD905" s="102"/>
      <c r="AE905" s="102"/>
      <c r="AG905" s="103"/>
      <c r="AN905" s="102"/>
      <c r="AO905" s="102"/>
      <c r="AP905" s="102"/>
      <c r="AQ905" s="102"/>
      <c r="AR905" s="102"/>
      <c r="AS905" s="102"/>
      <c r="AT905" s="102"/>
      <c r="AU905" s="102"/>
    </row>
    <row r="906" spans="27:64">
      <c r="AA906" s="102"/>
      <c r="AB906" s="102"/>
      <c r="AC906" s="102"/>
      <c r="AD906" s="102"/>
      <c r="AE906" s="102"/>
      <c r="AG906" s="103"/>
      <c r="AN906" s="102"/>
      <c r="AO906" s="102"/>
      <c r="AP906" s="102"/>
      <c r="AQ906" s="102"/>
      <c r="AR906" s="102"/>
      <c r="AS906" s="102"/>
      <c r="AT906" s="102"/>
      <c r="AU906" s="102"/>
    </row>
    <row r="907" spans="27:64">
      <c r="AA907" s="102"/>
      <c r="AB907" s="102"/>
      <c r="AC907" s="102"/>
      <c r="AD907" s="102"/>
      <c r="AE907" s="102"/>
      <c r="AG907" s="103"/>
      <c r="AN907" s="102"/>
      <c r="AO907" s="102"/>
      <c r="AP907" s="102"/>
      <c r="AQ907" s="102"/>
      <c r="AR907" s="102"/>
      <c r="AS907" s="102"/>
      <c r="AT907" s="102"/>
      <c r="AU907" s="102"/>
      <c r="AV907" s="102"/>
      <c r="AW907" s="102"/>
      <c r="AX907" s="102"/>
      <c r="AY907" s="102"/>
      <c r="AZ907" s="102"/>
      <c r="BA907" s="102"/>
      <c r="BB907" s="102"/>
      <c r="BC907" s="102"/>
      <c r="BD907" s="102"/>
      <c r="BE907" s="102"/>
      <c r="BF907" s="102"/>
      <c r="BG907" s="102"/>
      <c r="BH907" s="102"/>
      <c r="BI907" s="102"/>
      <c r="BJ907" s="102"/>
      <c r="BK907" s="102"/>
      <c r="BL907" s="102"/>
    </row>
    <row r="908" spans="27:64">
      <c r="AA908" s="102"/>
      <c r="AB908" s="102"/>
      <c r="AC908" s="102"/>
      <c r="AD908" s="102"/>
      <c r="AE908" s="102"/>
      <c r="AG908" s="103"/>
      <c r="AN908" s="102"/>
      <c r="AO908" s="102"/>
      <c r="AP908" s="102"/>
      <c r="AQ908" s="102"/>
      <c r="AR908" s="102"/>
      <c r="AS908" s="102"/>
      <c r="AT908" s="102"/>
      <c r="AU908" s="102"/>
    </row>
    <row r="909" spans="27:64">
      <c r="AA909" s="102"/>
      <c r="AB909" s="102"/>
      <c r="AC909" s="102"/>
      <c r="AD909" s="102"/>
      <c r="AE909" s="102"/>
      <c r="AG909" s="103"/>
      <c r="AN909" s="102"/>
      <c r="AO909" s="102"/>
      <c r="AP909" s="102"/>
      <c r="AQ909" s="102"/>
      <c r="AR909" s="102"/>
      <c r="AS909" s="102"/>
      <c r="AT909" s="102"/>
      <c r="AU909" s="102"/>
    </row>
    <row r="910" spans="27:64">
      <c r="AA910" s="102"/>
      <c r="AB910" s="102"/>
      <c r="AC910" s="102"/>
      <c r="AD910" s="102"/>
      <c r="AE910" s="102"/>
      <c r="AG910" s="103"/>
      <c r="AN910" s="102"/>
      <c r="AO910" s="102"/>
      <c r="AP910" s="102"/>
      <c r="AQ910" s="102"/>
      <c r="AR910" s="102"/>
      <c r="AS910" s="102"/>
      <c r="AT910" s="102"/>
      <c r="AU910" s="102"/>
    </row>
    <row r="911" spans="27:64">
      <c r="AA911" s="102"/>
      <c r="AB911" s="102"/>
      <c r="AC911" s="102"/>
      <c r="AD911" s="102"/>
      <c r="AE911" s="102"/>
      <c r="AG911" s="103"/>
      <c r="AN911" s="102"/>
      <c r="AO911" s="102"/>
      <c r="AP911" s="102"/>
      <c r="AQ911" s="102"/>
      <c r="AR911" s="102"/>
      <c r="AS911" s="102"/>
      <c r="AT911" s="102"/>
      <c r="AU911" s="102"/>
      <c r="AV911" s="102"/>
      <c r="AW911" s="102"/>
      <c r="AX911" s="102"/>
      <c r="AY911" s="102"/>
      <c r="AZ911" s="102"/>
      <c r="BA911" s="102"/>
      <c r="BB911" s="102"/>
      <c r="BC911" s="102"/>
      <c r="BD911" s="102"/>
      <c r="BE911" s="102"/>
      <c r="BF911" s="102"/>
      <c r="BG911" s="102"/>
      <c r="BH911" s="102"/>
      <c r="BI911" s="102"/>
      <c r="BJ911" s="102"/>
      <c r="BK911" s="102"/>
      <c r="BL911" s="102"/>
    </row>
    <row r="912" spans="27:64">
      <c r="AA912" s="102"/>
      <c r="AB912" s="102"/>
      <c r="AC912" s="102"/>
      <c r="AD912" s="102"/>
      <c r="AE912" s="102"/>
      <c r="AG912" s="103"/>
      <c r="AN912" s="102"/>
      <c r="AO912" s="102"/>
      <c r="AP912" s="102"/>
      <c r="AQ912" s="102"/>
      <c r="AR912" s="102"/>
      <c r="AS912" s="102"/>
      <c r="AT912" s="102"/>
      <c r="AU912" s="102"/>
    </row>
    <row r="913" spans="27:64">
      <c r="AA913" s="102"/>
      <c r="AB913" s="102"/>
      <c r="AC913" s="102"/>
      <c r="AD913" s="102"/>
      <c r="AE913" s="102"/>
      <c r="AG913" s="103"/>
      <c r="AN913" s="102"/>
      <c r="AO913" s="102"/>
      <c r="AP913" s="102"/>
      <c r="AQ913" s="102"/>
      <c r="AR913" s="102"/>
      <c r="AS913" s="102"/>
      <c r="AT913" s="102"/>
      <c r="AU913" s="102"/>
    </row>
    <row r="914" spans="27:64">
      <c r="AA914" s="102"/>
      <c r="AB914" s="102"/>
      <c r="AC914" s="102"/>
      <c r="AD914" s="102"/>
      <c r="AE914" s="102"/>
      <c r="AG914" s="103"/>
      <c r="AN914" s="102"/>
      <c r="AO914" s="102"/>
      <c r="AP914" s="102"/>
      <c r="AQ914" s="102"/>
      <c r="AR914" s="102"/>
      <c r="AS914" s="102"/>
      <c r="AT914" s="102"/>
      <c r="AU914" s="102"/>
    </row>
    <row r="915" spans="27:64">
      <c r="AA915" s="102"/>
      <c r="AB915" s="102"/>
      <c r="AC915" s="102"/>
      <c r="AD915" s="102"/>
      <c r="AE915" s="102"/>
      <c r="AG915" s="103"/>
      <c r="AN915" s="102"/>
      <c r="AO915" s="102"/>
      <c r="AP915" s="102"/>
      <c r="AQ915" s="102"/>
      <c r="AR915" s="102"/>
      <c r="AS915" s="102"/>
      <c r="AT915" s="102"/>
      <c r="AU915" s="102"/>
    </row>
    <row r="916" spans="27:64">
      <c r="AA916" s="102"/>
      <c r="AB916" s="102"/>
      <c r="AC916" s="102"/>
      <c r="AD916" s="102"/>
      <c r="AE916" s="102"/>
      <c r="AG916" s="103"/>
      <c r="AN916" s="102"/>
      <c r="AO916" s="102"/>
      <c r="AP916" s="102"/>
      <c r="AQ916" s="102"/>
      <c r="AR916" s="102"/>
      <c r="AS916" s="102"/>
      <c r="AT916" s="102"/>
      <c r="AU916" s="102"/>
    </row>
    <row r="917" spans="27:64">
      <c r="AA917" s="102"/>
      <c r="AB917" s="102"/>
      <c r="AC917" s="102"/>
      <c r="AD917" s="102"/>
      <c r="AE917" s="102"/>
      <c r="AG917" s="103"/>
      <c r="AN917" s="102"/>
      <c r="AO917" s="102"/>
      <c r="AP917" s="102"/>
      <c r="AQ917" s="102"/>
      <c r="AR917" s="102"/>
      <c r="AS917" s="102"/>
      <c r="AT917" s="102"/>
      <c r="AU917" s="102"/>
    </row>
    <row r="918" spans="27:64">
      <c r="AA918" s="102"/>
      <c r="AB918" s="102"/>
      <c r="AC918" s="102"/>
      <c r="AD918" s="102"/>
      <c r="AE918" s="102"/>
      <c r="AG918" s="103"/>
      <c r="AN918" s="102"/>
      <c r="AO918" s="102"/>
      <c r="AP918" s="102"/>
      <c r="AQ918" s="102"/>
      <c r="AR918" s="102"/>
      <c r="AS918" s="102"/>
      <c r="AT918" s="102"/>
      <c r="AU918" s="102"/>
    </row>
    <row r="919" spans="27:64">
      <c r="AA919" s="102"/>
      <c r="AB919" s="102"/>
      <c r="AC919" s="102"/>
      <c r="AD919" s="102"/>
      <c r="AE919" s="102"/>
      <c r="AG919" s="103"/>
      <c r="AN919" s="102"/>
      <c r="AO919" s="102"/>
      <c r="AP919" s="102"/>
      <c r="AQ919" s="102"/>
      <c r="AR919" s="102"/>
      <c r="AS919" s="102"/>
      <c r="AT919" s="102"/>
      <c r="AU919" s="102"/>
    </row>
    <row r="920" spans="27:64">
      <c r="AA920" s="102"/>
      <c r="AB920" s="102"/>
      <c r="AC920" s="102"/>
      <c r="AD920" s="102"/>
      <c r="AE920" s="102"/>
      <c r="AG920" s="103"/>
      <c r="AN920" s="102"/>
      <c r="AO920" s="102"/>
      <c r="AP920" s="102"/>
      <c r="AQ920" s="102"/>
      <c r="AR920" s="102"/>
      <c r="AS920" s="102"/>
      <c r="AT920" s="102"/>
      <c r="AU920" s="102"/>
      <c r="AV920" s="102"/>
      <c r="AW920" s="102"/>
      <c r="AX920" s="102"/>
      <c r="AY920" s="102"/>
      <c r="AZ920" s="102"/>
      <c r="BA920" s="102"/>
      <c r="BB920" s="102"/>
      <c r="BC920" s="102"/>
      <c r="BD920" s="102"/>
      <c r="BE920" s="102"/>
      <c r="BF920" s="102"/>
      <c r="BG920" s="102"/>
      <c r="BH920" s="102"/>
      <c r="BI920" s="102"/>
      <c r="BJ920" s="102"/>
      <c r="BK920" s="102"/>
      <c r="BL920" s="102"/>
    </row>
    <row r="921" spans="27:64">
      <c r="AA921" s="102"/>
      <c r="AB921" s="102"/>
      <c r="AC921" s="102"/>
      <c r="AD921" s="102"/>
      <c r="AE921" s="102"/>
      <c r="AG921" s="103"/>
      <c r="AN921" s="102"/>
      <c r="AO921" s="102"/>
      <c r="AP921" s="102"/>
      <c r="AQ921" s="102"/>
      <c r="AR921" s="102"/>
      <c r="AS921" s="102"/>
      <c r="AT921" s="102"/>
      <c r="AU921" s="102"/>
    </row>
    <row r="922" spans="27:64">
      <c r="AA922" s="102"/>
      <c r="AB922" s="102"/>
      <c r="AC922" s="102"/>
      <c r="AD922" s="102"/>
      <c r="AE922" s="102"/>
      <c r="AG922" s="103"/>
      <c r="AN922" s="102"/>
      <c r="AO922" s="102"/>
      <c r="AP922" s="102"/>
      <c r="AQ922" s="102"/>
      <c r="AR922" s="102"/>
      <c r="AS922" s="102"/>
      <c r="AT922" s="102"/>
      <c r="AU922" s="102"/>
    </row>
    <row r="923" spans="27:64">
      <c r="AA923" s="102"/>
      <c r="AB923" s="102"/>
      <c r="AC923" s="102"/>
      <c r="AD923" s="102"/>
      <c r="AE923" s="102"/>
      <c r="AG923" s="103"/>
      <c r="AN923" s="102"/>
      <c r="AO923" s="102"/>
      <c r="AP923" s="102"/>
      <c r="AQ923" s="102"/>
      <c r="AR923" s="102"/>
      <c r="AS923" s="102"/>
      <c r="AT923" s="102"/>
      <c r="AU923" s="102"/>
    </row>
    <row r="924" spans="27:64">
      <c r="AA924" s="102"/>
      <c r="AB924" s="102"/>
      <c r="AC924" s="102"/>
      <c r="AD924" s="102"/>
      <c r="AE924" s="102"/>
      <c r="AG924" s="103"/>
      <c r="AN924" s="102"/>
      <c r="AO924" s="102"/>
      <c r="AP924" s="102"/>
      <c r="AQ924" s="102"/>
      <c r="AR924" s="102"/>
      <c r="AS924" s="102"/>
      <c r="AT924" s="102"/>
      <c r="AU924" s="102"/>
    </row>
    <row r="925" spans="27:64">
      <c r="AA925" s="102"/>
      <c r="AB925" s="102"/>
      <c r="AC925" s="102"/>
      <c r="AD925" s="102"/>
      <c r="AE925" s="102"/>
      <c r="AG925" s="103"/>
      <c r="AN925" s="102"/>
      <c r="AO925" s="102"/>
      <c r="AP925" s="102"/>
      <c r="AQ925" s="102"/>
      <c r="AR925" s="102"/>
      <c r="AS925" s="102"/>
      <c r="AT925" s="102"/>
      <c r="AU925" s="102"/>
    </row>
    <row r="926" spans="27:64">
      <c r="AA926" s="102"/>
      <c r="AB926" s="102"/>
      <c r="AC926" s="102"/>
      <c r="AD926" s="102"/>
      <c r="AE926" s="102"/>
      <c r="AG926" s="103"/>
      <c r="AN926" s="102"/>
      <c r="AO926" s="102"/>
      <c r="AP926" s="102"/>
      <c r="AQ926" s="102"/>
      <c r="AR926" s="102"/>
      <c r="AS926" s="102"/>
      <c r="AT926" s="102"/>
      <c r="AU926" s="102"/>
    </row>
    <row r="927" spans="27:64">
      <c r="AA927" s="102"/>
      <c r="AB927" s="102"/>
      <c r="AC927" s="102"/>
      <c r="AD927" s="102"/>
      <c r="AE927" s="102"/>
      <c r="AG927" s="103"/>
      <c r="AN927" s="102"/>
      <c r="AO927" s="102"/>
      <c r="AP927" s="102"/>
      <c r="AQ927" s="102"/>
      <c r="AR927" s="102"/>
      <c r="AS927" s="102"/>
      <c r="AT927" s="102"/>
      <c r="AU927" s="102"/>
    </row>
    <row r="928" spans="27:64">
      <c r="AA928" s="102"/>
      <c r="AB928" s="102"/>
      <c r="AC928" s="102"/>
      <c r="AD928" s="102"/>
      <c r="AE928" s="102"/>
      <c r="AG928" s="103"/>
      <c r="AN928" s="102"/>
      <c r="AO928" s="102"/>
      <c r="AP928" s="102"/>
      <c r="AQ928" s="102"/>
      <c r="AR928" s="102"/>
      <c r="AS928" s="102"/>
      <c r="AT928" s="102"/>
      <c r="AU928" s="102"/>
    </row>
    <row r="929" spans="27:64">
      <c r="AA929" s="102"/>
      <c r="AB929" s="102"/>
      <c r="AC929" s="102"/>
      <c r="AD929" s="102"/>
      <c r="AE929" s="102"/>
      <c r="AG929" s="103"/>
      <c r="AN929" s="102"/>
      <c r="AO929" s="102"/>
      <c r="AP929" s="102"/>
      <c r="AQ929" s="102"/>
      <c r="AR929" s="102"/>
      <c r="AS929" s="102"/>
      <c r="AT929" s="102"/>
      <c r="AU929" s="102"/>
    </row>
    <row r="930" spans="27:64">
      <c r="AA930" s="102"/>
      <c r="AB930" s="102"/>
      <c r="AC930" s="102"/>
      <c r="AD930" s="102"/>
      <c r="AE930" s="102"/>
      <c r="AG930" s="103"/>
      <c r="AN930" s="102"/>
      <c r="AO930" s="102"/>
      <c r="AP930" s="102"/>
      <c r="AQ930" s="102"/>
      <c r="AR930" s="102"/>
      <c r="AS930" s="102"/>
      <c r="AT930" s="102"/>
      <c r="AU930" s="102"/>
    </row>
    <row r="931" spans="27:64">
      <c r="AA931" s="102"/>
      <c r="AB931" s="102"/>
      <c r="AC931" s="102"/>
      <c r="AD931" s="102"/>
      <c r="AE931" s="102"/>
      <c r="AG931" s="103"/>
      <c r="AN931" s="102"/>
      <c r="AO931" s="102"/>
      <c r="AP931" s="102"/>
      <c r="AQ931" s="102"/>
      <c r="AR931" s="102"/>
      <c r="AS931" s="102"/>
      <c r="AT931" s="102"/>
      <c r="AU931" s="102"/>
    </row>
    <row r="932" spans="27:64">
      <c r="AA932" s="102"/>
      <c r="AB932" s="102"/>
      <c r="AC932" s="102"/>
      <c r="AD932" s="102"/>
      <c r="AE932" s="102"/>
      <c r="AG932" s="103"/>
      <c r="AN932" s="102"/>
      <c r="AO932" s="102"/>
      <c r="AP932" s="102"/>
      <c r="AQ932" s="102"/>
      <c r="AR932" s="102"/>
      <c r="AS932" s="102"/>
      <c r="AT932" s="102"/>
      <c r="AU932" s="102"/>
    </row>
    <row r="933" spans="27:64">
      <c r="AA933" s="102"/>
      <c r="AB933" s="102"/>
      <c r="AC933" s="102"/>
      <c r="AD933" s="102"/>
      <c r="AE933" s="102"/>
      <c r="AG933" s="103"/>
      <c r="AN933" s="102"/>
      <c r="AO933" s="102"/>
      <c r="AP933" s="102"/>
      <c r="AQ933" s="102"/>
      <c r="AR933" s="102"/>
      <c r="AS933" s="102"/>
      <c r="AT933" s="102"/>
      <c r="AU933" s="102"/>
    </row>
    <row r="934" spans="27:64">
      <c r="AA934" s="102"/>
      <c r="AB934" s="102"/>
      <c r="AC934" s="102"/>
      <c r="AD934" s="102"/>
      <c r="AE934" s="102"/>
      <c r="AG934" s="103"/>
      <c r="AN934" s="102"/>
      <c r="AO934" s="102"/>
      <c r="AP934" s="102"/>
      <c r="AQ934" s="102"/>
      <c r="AR934" s="102"/>
      <c r="AS934" s="102"/>
      <c r="AT934" s="102"/>
      <c r="AU934" s="102"/>
    </row>
    <row r="935" spans="27:64">
      <c r="AA935" s="102"/>
      <c r="AB935" s="102"/>
      <c r="AC935" s="102"/>
      <c r="AD935" s="102"/>
      <c r="AE935" s="102"/>
      <c r="AG935" s="103"/>
      <c r="AN935" s="102"/>
      <c r="AO935" s="102"/>
      <c r="AP935" s="102"/>
      <c r="AQ935" s="102"/>
      <c r="AR935" s="102"/>
      <c r="AS935" s="102"/>
      <c r="AT935" s="102"/>
      <c r="AU935" s="102"/>
    </row>
    <row r="936" spans="27:64">
      <c r="AA936" s="102"/>
      <c r="AB936" s="102"/>
      <c r="AC936" s="102"/>
      <c r="AD936" s="102"/>
      <c r="AE936" s="102"/>
      <c r="AG936" s="103"/>
      <c r="AN936" s="102"/>
      <c r="AO936" s="102"/>
      <c r="AP936" s="102"/>
      <c r="AQ936" s="102"/>
      <c r="AR936" s="102"/>
      <c r="AS936" s="102"/>
      <c r="AT936" s="102"/>
      <c r="AU936" s="102"/>
      <c r="AV936" s="102"/>
      <c r="AW936" s="102"/>
      <c r="AX936" s="102"/>
      <c r="AY936" s="102"/>
      <c r="AZ936" s="102"/>
      <c r="BA936" s="102"/>
      <c r="BB936" s="102"/>
      <c r="BC936" s="102"/>
      <c r="BD936" s="102"/>
      <c r="BE936" s="102"/>
      <c r="BF936" s="102"/>
      <c r="BG936" s="102"/>
      <c r="BH936" s="102"/>
      <c r="BI936" s="102"/>
      <c r="BJ936" s="102"/>
      <c r="BK936" s="102"/>
      <c r="BL936" s="102"/>
    </row>
    <row r="937" spans="27:64">
      <c r="AA937" s="102"/>
      <c r="AB937" s="102"/>
      <c r="AC937" s="102"/>
      <c r="AD937" s="102"/>
      <c r="AE937" s="102"/>
      <c r="AG937" s="103"/>
      <c r="AN937" s="102"/>
      <c r="AO937" s="102"/>
      <c r="AP937" s="102"/>
      <c r="AQ937" s="102"/>
      <c r="AR937" s="102"/>
      <c r="AS937" s="102"/>
      <c r="AT937" s="102"/>
      <c r="AU937" s="102"/>
    </row>
    <row r="938" spans="27:64">
      <c r="AA938" s="102"/>
      <c r="AB938" s="102"/>
      <c r="AC938" s="102"/>
      <c r="AD938" s="102"/>
      <c r="AE938" s="102"/>
      <c r="AG938" s="103"/>
      <c r="AN938" s="102"/>
      <c r="AO938" s="102"/>
      <c r="AP938" s="102"/>
      <c r="AQ938" s="102"/>
      <c r="AR938" s="102"/>
      <c r="AS938" s="102"/>
      <c r="AT938" s="102"/>
      <c r="AU938" s="102"/>
    </row>
    <row r="939" spans="27:64">
      <c r="AA939" s="102"/>
      <c r="AB939" s="102"/>
      <c r="AC939" s="102"/>
      <c r="AD939" s="102"/>
      <c r="AE939" s="102"/>
      <c r="AG939" s="103"/>
      <c r="AN939" s="102"/>
      <c r="AO939" s="102"/>
      <c r="AP939" s="102"/>
      <c r="AQ939" s="102"/>
      <c r="AR939" s="102"/>
      <c r="AS939" s="102"/>
      <c r="AT939" s="102"/>
      <c r="AU939" s="102"/>
    </row>
    <row r="940" spans="27:64">
      <c r="AA940" s="102"/>
      <c r="AB940" s="102"/>
      <c r="AC940" s="102"/>
      <c r="AD940" s="102"/>
      <c r="AE940" s="102"/>
      <c r="AG940" s="103"/>
      <c r="AN940" s="102"/>
      <c r="AO940" s="102"/>
      <c r="AP940" s="102"/>
      <c r="AQ940" s="102"/>
      <c r="AR940" s="102"/>
      <c r="AS940" s="102"/>
      <c r="AT940" s="102"/>
      <c r="AU940" s="102"/>
    </row>
    <row r="941" spans="27:64">
      <c r="AA941" s="102"/>
      <c r="AB941" s="102"/>
      <c r="AC941" s="102"/>
      <c r="AD941" s="102"/>
      <c r="AE941" s="102"/>
      <c r="AG941" s="103"/>
      <c r="AN941" s="102"/>
      <c r="AO941" s="102"/>
      <c r="AP941" s="102"/>
      <c r="AQ941" s="102"/>
      <c r="AR941" s="102"/>
      <c r="AS941" s="102"/>
      <c r="AT941" s="102"/>
      <c r="AU941" s="102"/>
    </row>
    <row r="942" spans="27:64">
      <c r="AA942" s="102"/>
      <c r="AB942" s="102"/>
      <c r="AC942" s="102"/>
      <c r="AD942" s="102"/>
      <c r="AE942" s="102"/>
      <c r="AG942" s="103"/>
      <c r="AN942" s="102"/>
      <c r="AO942" s="102"/>
      <c r="AP942" s="102"/>
      <c r="AQ942" s="102"/>
      <c r="AR942" s="102"/>
      <c r="AS942" s="102"/>
      <c r="AT942" s="102"/>
      <c r="AU942" s="102"/>
    </row>
    <row r="943" spans="27:64">
      <c r="AA943" s="102"/>
      <c r="AB943" s="102"/>
      <c r="AC943" s="102"/>
      <c r="AD943" s="102"/>
      <c r="AE943" s="102"/>
      <c r="AG943" s="103"/>
      <c r="AN943" s="102"/>
      <c r="AO943" s="102"/>
      <c r="AP943" s="102"/>
      <c r="AQ943" s="102"/>
      <c r="AR943" s="102"/>
      <c r="AS943" s="102"/>
      <c r="AT943" s="102"/>
      <c r="AU943" s="102"/>
      <c r="AV943" s="102"/>
      <c r="AW943" s="102"/>
      <c r="AX943" s="102"/>
      <c r="AY943" s="102"/>
      <c r="AZ943" s="102"/>
      <c r="BA943" s="102"/>
      <c r="BB943" s="102"/>
      <c r="BC943" s="102"/>
      <c r="BD943" s="102"/>
      <c r="BE943" s="102"/>
      <c r="BF943" s="102"/>
      <c r="BG943" s="102"/>
      <c r="BH943" s="102"/>
      <c r="BI943" s="102"/>
      <c r="BJ943" s="102"/>
      <c r="BK943" s="102"/>
      <c r="BL943" s="102"/>
    </row>
    <row r="944" spans="27:64">
      <c r="AA944" s="102"/>
      <c r="AB944" s="102"/>
      <c r="AC944" s="102"/>
      <c r="AD944" s="102"/>
      <c r="AE944" s="102"/>
      <c r="AG944" s="103"/>
      <c r="AN944" s="102"/>
      <c r="AO944" s="102"/>
      <c r="AP944" s="102"/>
      <c r="AQ944" s="102"/>
      <c r="AR944" s="102"/>
      <c r="AS944" s="102"/>
      <c r="AT944" s="102"/>
      <c r="AU944" s="102"/>
    </row>
    <row r="945" spans="27:64">
      <c r="AA945" s="102"/>
      <c r="AB945" s="102"/>
      <c r="AC945" s="102"/>
      <c r="AD945" s="102"/>
      <c r="AE945" s="102"/>
      <c r="AG945" s="103"/>
      <c r="AN945" s="102"/>
      <c r="AO945" s="102"/>
      <c r="AP945" s="102"/>
      <c r="AQ945" s="102"/>
      <c r="AR945" s="102"/>
      <c r="AS945" s="102"/>
      <c r="AT945" s="102"/>
      <c r="AU945" s="102"/>
    </row>
    <row r="946" spans="27:64">
      <c r="AA946" s="102"/>
      <c r="AB946" s="102"/>
      <c r="AC946" s="102"/>
      <c r="AD946" s="102"/>
      <c r="AE946" s="102"/>
      <c r="AG946" s="103"/>
      <c r="AN946" s="102"/>
      <c r="AO946" s="102"/>
      <c r="AP946" s="102"/>
      <c r="AQ946" s="102"/>
      <c r="AR946" s="102"/>
      <c r="AS946" s="102"/>
      <c r="AT946" s="102"/>
      <c r="AU946" s="102"/>
    </row>
    <row r="947" spans="27:64">
      <c r="AA947" s="102"/>
      <c r="AB947" s="102"/>
      <c r="AC947" s="102"/>
      <c r="AD947" s="102"/>
      <c r="AE947" s="102"/>
      <c r="AG947" s="103"/>
      <c r="AN947" s="102"/>
      <c r="AO947" s="102"/>
      <c r="AP947" s="102"/>
      <c r="AQ947" s="102"/>
      <c r="AR947" s="102"/>
      <c r="AS947" s="102"/>
      <c r="AT947" s="102"/>
      <c r="AU947" s="102"/>
    </row>
    <row r="948" spans="27:64">
      <c r="AA948" s="102"/>
      <c r="AB948" s="102"/>
      <c r="AC948" s="102"/>
      <c r="AD948" s="102"/>
      <c r="AE948" s="102"/>
      <c r="AG948" s="103"/>
      <c r="AN948" s="102"/>
      <c r="AO948" s="102"/>
      <c r="AP948" s="102"/>
      <c r="AQ948" s="102"/>
      <c r="AR948" s="102"/>
      <c r="AS948" s="102"/>
      <c r="AT948" s="102"/>
      <c r="AU948" s="102"/>
    </row>
    <row r="949" spans="27:64">
      <c r="AA949" s="102"/>
      <c r="AB949" s="102"/>
      <c r="AC949" s="102"/>
      <c r="AD949" s="102"/>
      <c r="AE949" s="102"/>
      <c r="AG949" s="103"/>
      <c r="AN949" s="102"/>
      <c r="AO949" s="102"/>
      <c r="AP949" s="102"/>
      <c r="AQ949" s="102"/>
      <c r="AR949" s="102"/>
      <c r="AS949" s="102"/>
      <c r="AT949" s="102"/>
      <c r="AU949" s="102"/>
      <c r="AV949" s="102"/>
      <c r="AW949" s="102"/>
      <c r="AX949" s="102"/>
      <c r="AY949" s="102"/>
      <c r="AZ949" s="102"/>
      <c r="BA949" s="102"/>
      <c r="BB949" s="102"/>
      <c r="BC949" s="102"/>
      <c r="BD949" s="102"/>
      <c r="BE949" s="102"/>
      <c r="BF949" s="102"/>
      <c r="BG949" s="102"/>
      <c r="BH949" s="102"/>
      <c r="BI949" s="102"/>
      <c r="BJ949" s="102"/>
      <c r="BK949" s="102"/>
      <c r="BL949" s="102"/>
    </row>
    <row r="950" spans="27:64">
      <c r="AA950" s="102"/>
      <c r="AB950" s="102"/>
      <c r="AC950" s="102"/>
      <c r="AD950" s="102"/>
      <c r="AE950" s="102"/>
      <c r="AG950" s="103"/>
      <c r="AN950" s="102"/>
      <c r="AO950" s="102"/>
      <c r="AP950" s="102"/>
      <c r="AQ950" s="102"/>
      <c r="AR950" s="102"/>
      <c r="AS950" s="102"/>
      <c r="AT950" s="102"/>
      <c r="AU950" s="102"/>
    </row>
    <row r="951" spans="27:64">
      <c r="AA951" s="102"/>
      <c r="AB951" s="102"/>
      <c r="AC951" s="102"/>
      <c r="AD951" s="102"/>
      <c r="AE951" s="102"/>
      <c r="AG951" s="103"/>
      <c r="AN951" s="102"/>
      <c r="AO951" s="102"/>
      <c r="AP951" s="102"/>
      <c r="AQ951" s="102"/>
      <c r="AR951" s="102"/>
      <c r="AS951" s="102"/>
      <c r="AT951" s="102"/>
      <c r="AU951" s="102"/>
      <c r="AV951" s="102"/>
      <c r="AW951" s="102"/>
      <c r="AX951" s="102"/>
      <c r="AY951" s="102"/>
      <c r="AZ951" s="102"/>
      <c r="BA951" s="102"/>
      <c r="BB951" s="102"/>
      <c r="BC951" s="102"/>
      <c r="BD951" s="102"/>
      <c r="BE951" s="102"/>
      <c r="BF951" s="102"/>
      <c r="BG951" s="102"/>
      <c r="BH951" s="102"/>
      <c r="BI951" s="102"/>
      <c r="BJ951" s="102"/>
      <c r="BK951" s="102"/>
      <c r="BL951" s="102"/>
    </row>
    <row r="952" spans="27:64">
      <c r="AA952" s="102"/>
      <c r="AB952" s="102"/>
      <c r="AC952" s="102"/>
      <c r="AD952" s="102"/>
      <c r="AE952" s="102"/>
      <c r="AG952" s="103"/>
      <c r="AN952" s="102"/>
      <c r="AO952" s="102"/>
      <c r="AP952" s="102"/>
      <c r="AQ952" s="102"/>
      <c r="AR952" s="102"/>
      <c r="AS952" s="102"/>
      <c r="AT952" s="102"/>
      <c r="AU952" s="102"/>
    </row>
    <row r="953" spans="27:64">
      <c r="AA953" s="102"/>
      <c r="AB953" s="102"/>
      <c r="AC953" s="102"/>
      <c r="AD953" s="102"/>
      <c r="AE953" s="102"/>
      <c r="AG953" s="103"/>
      <c r="AN953" s="102"/>
      <c r="AO953" s="102"/>
      <c r="AP953" s="102"/>
      <c r="AQ953" s="102"/>
      <c r="AR953" s="102"/>
      <c r="AS953" s="102"/>
      <c r="AT953" s="102"/>
      <c r="AU953" s="102"/>
      <c r="AV953" s="102"/>
    </row>
    <row r="954" spans="27:64">
      <c r="AA954" s="102"/>
      <c r="AB954" s="102"/>
      <c r="AC954" s="102"/>
      <c r="AD954" s="102"/>
      <c r="AE954" s="102"/>
      <c r="AG954" s="103"/>
      <c r="AN954" s="102"/>
      <c r="AO954" s="102"/>
      <c r="AP954" s="102"/>
      <c r="AQ954" s="102"/>
      <c r="AR954" s="102"/>
      <c r="AS954" s="102"/>
      <c r="AT954" s="102"/>
      <c r="AU954" s="102"/>
    </row>
    <row r="955" spans="27:64">
      <c r="AA955" s="102"/>
      <c r="AB955" s="102"/>
      <c r="AC955" s="102"/>
      <c r="AD955" s="102"/>
      <c r="AE955" s="102"/>
      <c r="AG955" s="103"/>
      <c r="AN955" s="102"/>
      <c r="AO955" s="102"/>
      <c r="AP955" s="102"/>
      <c r="AQ955" s="102"/>
      <c r="AR955" s="102"/>
      <c r="AS955" s="102"/>
      <c r="AT955" s="102"/>
      <c r="AU955" s="102"/>
    </row>
    <row r="956" spans="27:64">
      <c r="AA956" s="102"/>
      <c r="AB956" s="102"/>
      <c r="AC956" s="102"/>
      <c r="AD956" s="102"/>
      <c r="AE956" s="102"/>
      <c r="AG956" s="103"/>
      <c r="AN956" s="102"/>
      <c r="AO956" s="102"/>
      <c r="AP956" s="102"/>
      <c r="AQ956" s="102"/>
      <c r="AR956" s="102"/>
      <c r="AS956" s="102"/>
      <c r="AT956" s="102"/>
      <c r="AU956" s="102"/>
    </row>
    <row r="957" spans="27:64">
      <c r="AA957" s="102"/>
      <c r="AB957" s="102"/>
      <c r="AC957" s="102"/>
      <c r="AD957" s="102"/>
      <c r="AE957" s="102"/>
      <c r="AG957" s="103"/>
      <c r="AN957" s="102"/>
      <c r="AO957" s="102"/>
      <c r="AP957" s="102"/>
      <c r="AQ957" s="102"/>
      <c r="AR957" s="102"/>
      <c r="AS957" s="102"/>
      <c r="AT957" s="102"/>
      <c r="AU957" s="102"/>
    </row>
    <row r="958" spans="27:64">
      <c r="AA958" s="102"/>
      <c r="AB958" s="102"/>
      <c r="AC958" s="102"/>
      <c r="AD958" s="102"/>
      <c r="AE958" s="102"/>
      <c r="AG958" s="103"/>
      <c r="AN958" s="102"/>
      <c r="AO958" s="102"/>
      <c r="AP958" s="102"/>
      <c r="AQ958" s="102"/>
      <c r="AR958" s="102"/>
      <c r="AS958" s="102"/>
      <c r="AT958" s="102"/>
      <c r="AU958" s="102"/>
    </row>
    <row r="959" spans="27:64">
      <c r="AA959" s="102"/>
      <c r="AB959" s="102"/>
      <c r="AC959" s="102"/>
      <c r="AD959" s="102"/>
      <c r="AE959" s="102"/>
      <c r="AG959" s="103"/>
      <c r="AN959" s="102"/>
      <c r="AO959" s="102"/>
      <c r="AP959" s="102"/>
      <c r="AQ959" s="102"/>
      <c r="AR959" s="102"/>
      <c r="AS959" s="102"/>
      <c r="AT959" s="102"/>
      <c r="AU959" s="102"/>
      <c r="AV959" s="102"/>
    </row>
    <row r="960" spans="27:64">
      <c r="AA960" s="102"/>
      <c r="AB960" s="102"/>
      <c r="AC960" s="102"/>
      <c r="AD960" s="102"/>
      <c r="AE960" s="102"/>
      <c r="AG960" s="103"/>
      <c r="AN960" s="102"/>
      <c r="AO960" s="102"/>
      <c r="AP960" s="102"/>
      <c r="AQ960" s="102"/>
      <c r="AR960" s="102"/>
      <c r="AS960" s="102"/>
      <c r="AT960" s="102"/>
      <c r="AU960" s="102"/>
    </row>
    <row r="961" spans="27:48">
      <c r="AA961" s="102"/>
      <c r="AB961" s="102"/>
      <c r="AC961" s="102"/>
      <c r="AD961" s="102"/>
      <c r="AE961" s="102"/>
      <c r="AG961" s="103"/>
      <c r="AN961" s="102"/>
      <c r="AO961" s="102"/>
      <c r="AP961" s="102"/>
      <c r="AQ961" s="102"/>
      <c r="AR961" s="102"/>
      <c r="AS961" s="102"/>
      <c r="AT961" s="102"/>
      <c r="AU961" s="102"/>
    </row>
    <row r="962" spans="27:48">
      <c r="AA962" s="102"/>
      <c r="AB962" s="102"/>
      <c r="AC962" s="102"/>
      <c r="AD962" s="102"/>
      <c r="AE962" s="102"/>
      <c r="AG962" s="103"/>
      <c r="AN962" s="102"/>
      <c r="AO962" s="102"/>
      <c r="AP962" s="102"/>
      <c r="AQ962" s="102"/>
      <c r="AR962" s="102"/>
      <c r="AS962" s="102"/>
      <c r="AT962" s="102"/>
      <c r="AU962" s="102"/>
    </row>
    <row r="963" spans="27:48">
      <c r="AA963" s="102"/>
      <c r="AB963" s="102"/>
      <c r="AC963" s="102"/>
      <c r="AD963" s="102"/>
      <c r="AE963" s="102"/>
      <c r="AG963" s="103"/>
      <c r="AN963" s="102"/>
      <c r="AO963" s="102"/>
      <c r="AP963" s="102"/>
      <c r="AQ963" s="102"/>
      <c r="AR963" s="102"/>
      <c r="AS963" s="102"/>
      <c r="AT963" s="102"/>
      <c r="AU963" s="102"/>
    </row>
    <row r="964" spans="27:48">
      <c r="AA964" s="102"/>
      <c r="AB964" s="102"/>
      <c r="AC964" s="102"/>
      <c r="AD964" s="102"/>
      <c r="AE964" s="102"/>
      <c r="AG964" s="103"/>
      <c r="AN964" s="102"/>
      <c r="AO964" s="102"/>
      <c r="AP964" s="102"/>
      <c r="AQ964" s="102"/>
      <c r="AR964" s="102"/>
      <c r="AS964" s="102"/>
      <c r="AT964" s="102"/>
      <c r="AU964" s="102"/>
    </row>
    <row r="965" spans="27:48">
      <c r="AA965" s="102"/>
      <c r="AB965" s="102"/>
      <c r="AC965" s="102"/>
      <c r="AD965" s="102"/>
      <c r="AE965" s="102"/>
      <c r="AG965" s="103"/>
      <c r="AN965" s="102"/>
      <c r="AO965" s="102"/>
      <c r="AP965" s="102"/>
      <c r="AQ965" s="102"/>
      <c r="AR965" s="102"/>
      <c r="AS965" s="102"/>
      <c r="AT965" s="102"/>
      <c r="AU965" s="102"/>
    </row>
    <row r="966" spans="27:48">
      <c r="AA966" s="102"/>
      <c r="AB966" s="102"/>
      <c r="AC966" s="102"/>
      <c r="AD966" s="102"/>
      <c r="AE966" s="102"/>
      <c r="AG966" s="103"/>
      <c r="AN966" s="102"/>
      <c r="AO966" s="102"/>
      <c r="AP966" s="102"/>
      <c r="AQ966" s="102"/>
      <c r="AR966" s="102"/>
      <c r="AS966" s="102"/>
      <c r="AT966" s="102"/>
      <c r="AU966" s="102"/>
    </row>
    <row r="967" spans="27:48">
      <c r="AA967" s="102"/>
      <c r="AB967" s="102"/>
      <c r="AC967" s="102"/>
      <c r="AD967" s="102"/>
      <c r="AE967" s="102"/>
      <c r="AG967" s="103"/>
      <c r="AN967" s="102"/>
      <c r="AO967" s="102"/>
      <c r="AP967" s="102"/>
      <c r="AQ967" s="102"/>
      <c r="AR967" s="102"/>
      <c r="AS967" s="102"/>
      <c r="AT967" s="102"/>
      <c r="AU967" s="102"/>
    </row>
    <row r="968" spans="27:48">
      <c r="AA968" s="102"/>
      <c r="AB968" s="102"/>
      <c r="AC968" s="102"/>
      <c r="AD968" s="102"/>
      <c r="AE968" s="102"/>
      <c r="AG968" s="103"/>
      <c r="AN968" s="102"/>
      <c r="AO968" s="102"/>
      <c r="AP968" s="102"/>
      <c r="AQ968" s="102"/>
      <c r="AR968" s="102"/>
      <c r="AS968" s="102"/>
      <c r="AT968" s="102"/>
      <c r="AU968" s="102"/>
    </row>
    <row r="969" spans="27:48">
      <c r="AA969" s="102"/>
      <c r="AB969" s="102"/>
      <c r="AC969" s="102"/>
      <c r="AD969" s="102"/>
      <c r="AE969" s="102"/>
      <c r="AG969" s="103"/>
      <c r="AN969" s="102"/>
      <c r="AO969" s="102"/>
      <c r="AP969" s="102"/>
      <c r="AQ969" s="102"/>
      <c r="AR969" s="102"/>
      <c r="AS969" s="102"/>
      <c r="AT969" s="102"/>
      <c r="AU969" s="102"/>
    </row>
    <row r="970" spans="27:48">
      <c r="AA970" s="102"/>
      <c r="AB970" s="102"/>
      <c r="AC970" s="102"/>
      <c r="AD970" s="102"/>
      <c r="AE970" s="102"/>
      <c r="AG970" s="103"/>
      <c r="AN970" s="102"/>
      <c r="AO970" s="102"/>
      <c r="AP970" s="102"/>
      <c r="AQ970" s="102"/>
      <c r="AR970" s="102"/>
      <c r="AS970" s="102"/>
      <c r="AT970" s="102"/>
      <c r="AU970" s="102"/>
      <c r="AV970" s="102"/>
    </row>
    <row r="971" spans="27:48">
      <c r="AA971" s="102"/>
      <c r="AB971" s="102"/>
      <c r="AC971" s="102"/>
      <c r="AD971" s="102"/>
      <c r="AE971" s="102"/>
      <c r="AG971" s="103"/>
      <c r="AN971" s="102"/>
      <c r="AO971" s="102"/>
      <c r="AP971" s="102"/>
      <c r="AQ971" s="102"/>
      <c r="AR971" s="102"/>
      <c r="AS971" s="102"/>
      <c r="AT971" s="102"/>
      <c r="AU971" s="102"/>
    </row>
    <row r="972" spans="27:48">
      <c r="AA972" s="102"/>
      <c r="AB972" s="102"/>
      <c r="AC972" s="102"/>
      <c r="AD972" s="102"/>
      <c r="AE972" s="102"/>
      <c r="AG972" s="103"/>
      <c r="AN972" s="102"/>
      <c r="AO972" s="102"/>
      <c r="AP972" s="102"/>
      <c r="AQ972" s="102"/>
      <c r="AR972" s="102"/>
      <c r="AS972" s="102"/>
      <c r="AT972" s="102"/>
      <c r="AU972" s="102"/>
    </row>
    <row r="973" spans="27:48">
      <c r="AA973" s="102"/>
      <c r="AB973" s="102"/>
      <c r="AC973" s="102"/>
      <c r="AD973" s="102"/>
      <c r="AE973" s="102"/>
      <c r="AG973" s="103"/>
      <c r="AN973" s="102"/>
      <c r="AO973" s="102"/>
      <c r="AP973" s="102"/>
      <c r="AQ973" s="102"/>
      <c r="AR973" s="102"/>
      <c r="AS973" s="102"/>
      <c r="AT973" s="102"/>
      <c r="AU973" s="102"/>
    </row>
    <row r="974" spans="27:48">
      <c r="AA974" s="102"/>
      <c r="AB974" s="102"/>
      <c r="AC974" s="102"/>
      <c r="AD974" s="102"/>
      <c r="AE974" s="102"/>
      <c r="AG974" s="103"/>
      <c r="AN974" s="102"/>
      <c r="AO974" s="102"/>
      <c r="AP974" s="102"/>
      <c r="AQ974" s="102"/>
      <c r="AR974" s="102"/>
      <c r="AS974" s="102"/>
      <c r="AT974" s="102"/>
      <c r="AU974" s="102"/>
    </row>
    <row r="975" spans="27:48">
      <c r="AA975" s="102"/>
      <c r="AB975" s="102"/>
      <c r="AC975" s="102"/>
      <c r="AD975" s="102"/>
      <c r="AE975" s="102"/>
      <c r="AG975" s="103"/>
      <c r="AN975" s="102"/>
      <c r="AO975" s="102"/>
      <c r="AP975" s="102"/>
      <c r="AQ975" s="102"/>
      <c r="AR975" s="102"/>
      <c r="AS975" s="102"/>
      <c r="AT975" s="102"/>
      <c r="AU975" s="102"/>
    </row>
    <row r="976" spans="27:48">
      <c r="AA976" s="102"/>
      <c r="AB976" s="102"/>
      <c r="AC976" s="102"/>
      <c r="AD976" s="102"/>
      <c r="AE976" s="102"/>
      <c r="AG976" s="103"/>
      <c r="AN976" s="102"/>
      <c r="AO976" s="102"/>
      <c r="AP976" s="102"/>
      <c r="AQ976" s="102"/>
      <c r="AR976" s="102"/>
      <c r="AS976" s="102"/>
      <c r="AT976" s="102"/>
      <c r="AU976" s="102"/>
      <c r="AV976" s="102"/>
    </row>
    <row r="977" spans="27:64">
      <c r="AA977" s="102"/>
      <c r="AB977" s="102"/>
      <c r="AC977" s="102"/>
      <c r="AD977" s="102"/>
      <c r="AE977" s="102"/>
      <c r="AG977" s="103"/>
      <c r="AN977" s="102"/>
      <c r="AO977" s="102"/>
      <c r="AP977" s="102"/>
      <c r="AQ977" s="102"/>
      <c r="AR977" s="102"/>
      <c r="AS977" s="102"/>
      <c r="AT977" s="102"/>
      <c r="AU977" s="102"/>
    </row>
    <row r="978" spans="27:64">
      <c r="AA978" s="102"/>
      <c r="AB978" s="102"/>
      <c r="AC978" s="102"/>
      <c r="AD978" s="102"/>
      <c r="AE978" s="102"/>
      <c r="AG978" s="103"/>
      <c r="AN978" s="102"/>
      <c r="AO978" s="102"/>
      <c r="AP978" s="102"/>
      <c r="AQ978" s="102"/>
      <c r="AR978" s="102"/>
      <c r="AS978" s="102"/>
      <c r="AT978" s="102"/>
      <c r="AU978" s="102"/>
    </row>
    <row r="979" spans="27:64">
      <c r="AA979" s="102"/>
      <c r="AB979" s="102"/>
      <c r="AC979" s="102"/>
      <c r="AD979" s="102"/>
      <c r="AE979" s="102"/>
      <c r="AG979" s="103"/>
      <c r="AN979" s="102"/>
      <c r="AO979" s="102"/>
      <c r="AP979" s="102"/>
      <c r="AQ979" s="102"/>
      <c r="AR979" s="102"/>
      <c r="AS979" s="102"/>
      <c r="AT979" s="102"/>
      <c r="AU979" s="102"/>
    </row>
    <row r="980" spans="27:64">
      <c r="AA980" s="102"/>
      <c r="AB980" s="102"/>
      <c r="AC980" s="102"/>
      <c r="AD980" s="102"/>
      <c r="AE980" s="102"/>
      <c r="AG980" s="103"/>
      <c r="AN980" s="102"/>
      <c r="AO980" s="102"/>
      <c r="AP980" s="102"/>
      <c r="AQ980" s="102"/>
      <c r="AR980" s="102"/>
      <c r="AS980" s="102"/>
      <c r="AT980" s="102"/>
      <c r="AU980" s="102"/>
    </row>
    <row r="981" spans="27:64">
      <c r="AA981" s="102"/>
      <c r="AB981" s="102"/>
      <c r="AC981" s="102"/>
      <c r="AD981" s="102"/>
      <c r="AE981" s="102"/>
      <c r="AG981" s="103"/>
      <c r="AN981" s="102"/>
      <c r="AO981" s="102"/>
      <c r="AP981" s="102"/>
      <c r="AQ981" s="102"/>
      <c r="AR981" s="102"/>
      <c r="AS981" s="102"/>
      <c r="AT981" s="102"/>
      <c r="AU981" s="102"/>
    </row>
    <row r="982" spans="27:64">
      <c r="AA982" s="102"/>
      <c r="AB982" s="102"/>
      <c r="AC982" s="102"/>
      <c r="AD982" s="102"/>
      <c r="AE982" s="102"/>
      <c r="AG982" s="103"/>
      <c r="AN982" s="102"/>
      <c r="AO982" s="102"/>
      <c r="AP982" s="102"/>
      <c r="AQ982" s="102"/>
      <c r="AR982" s="102"/>
      <c r="AS982" s="102"/>
      <c r="AT982" s="102"/>
      <c r="AU982" s="102"/>
    </row>
    <row r="983" spans="27:64">
      <c r="AA983" s="102"/>
      <c r="AB983" s="102"/>
      <c r="AC983" s="102"/>
      <c r="AD983" s="102"/>
      <c r="AE983" s="102"/>
      <c r="AG983" s="103"/>
      <c r="AN983" s="102"/>
      <c r="AO983" s="102"/>
      <c r="AP983" s="102"/>
      <c r="AQ983" s="102"/>
      <c r="AR983" s="102"/>
      <c r="AS983" s="102"/>
      <c r="AT983" s="102"/>
      <c r="AU983" s="102"/>
    </row>
    <row r="984" spans="27:64">
      <c r="AA984" s="102"/>
      <c r="AB984" s="102"/>
      <c r="AC984" s="102"/>
      <c r="AD984" s="102"/>
      <c r="AE984" s="102"/>
      <c r="AG984" s="103"/>
      <c r="AN984" s="102"/>
      <c r="AO984" s="102"/>
      <c r="AP984" s="102"/>
      <c r="AQ984" s="102"/>
      <c r="AR984" s="102"/>
      <c r="AS984" s="102"/>
      <c r="AT984" s="102"/>
      <c r="AU984" s="102"/>
    </row>
    <row r="985" spans="27:64">
      <c r="AA985" s="102"/>
      <c r="AB985" s="102"/>
      <c r="AC985" s="102"/>
      <c r="AD985" s="102"/>
      <c r="AE985" s="102"/>
      <c r="AG985" s="103"/>
      <c r="AN985" s="102"/>
      <c r="AO985" s="102"/>
      <c r="AP985" s="102"/>
      <c r="AQ985" s="102"/>
      <c r="AR985" s="102"/>
      <c r="AS985" s="102"/>
      <c r="AT985" s="102"/>
      <c r="AU985" s="102"/>
    </row>
    <row r="986" spans="27:64">
      <c r="AA986" s="102"/>
      <c r="AB986" s="102"/>
      <c r="AC986" s="102"/>
      <c r="AD986" s="102"/>
      <c r="AE986" s="102"/>
      <c r="AG986" s="103"/>
      <c r="AN986" s="102"/>
      <c r="AO986" s="102"/>
      <c r="AP986" s="102"/>
      <c r="AQ986" s="102"/>
      <c r="AR986" s="102"/>
      <c r="AS986" s="102"/>
      <c r="AT986" s="102"/>
      <c r="AU986" s="102"/>
    </row>
    <row r="987" spans="27:64">
      <c r="AA987" s="102"/>
      <c r="AB987" s="102"/>
      <c r="AC987" s="102"/>
      <c r="AD987" s="102"/>
      <c r="AE987" s="102"/>
      <c r="AG987" s="103"/>
      <c r="AN987" s="102"/>
      <c r="AO987" s="102"/>
      <c r="AP987" s="102"/>
      <c r="AQ987" s="102"/>
      <c r="AR987" s="102"/>
      <c r="AS987" s="102"/>
      <c r="AT987" s="102"/>
      <c r="AU987" s="102"/>
    </row>
    <row r="988" spans="27:64">
      <c r="AA988" s="102"/>
      <c r="AB988" s="102"/>
      <c r="AC988" s="102"/>
      <c r="AD988" s="102"/>
      <c r="AE988" s="102"/>
      <c r="AG988" s="103"/>
      <c r="AN988" s="102"/>
      <c r="AO988" s="102"/>
      <c r="AP988" s="102"/>
      <c r="AQ988" s="102"/>
      <c r="AR988" s="102"/>
      <c r="AS988" s="102"/>
      <c r="AT988" s="102"/>
      <c r="AU988" s="102"/>
    </row>
    <row r="989" spans="27:64">
      <c r="AA989" s="102"/>
      <c r="AB989" s="102"/>
      <c r="AC989" s="102"/>
      <c r="AD989" s="102"/>
      <c r="AE989" s="102"/>
      <c r="AG989" s="103"/>
      <c r="AN989" s="102"/>
      <c r="AO989" s="102"/>
      <c r="AP989" s="102"/>
      <c r="AQ989" s="102"/>
      <c r="AR989" s="102"/>
      <c r="AS989" s="102"/>
      <c r="AT989" s="102"/>
      <c r="AU989" s="102"/>
      <c r="AV989" s="102"/>
      <c r="AW989" s="102"/>
      <c r="AX989" s="102"/>
      <c r="AY989" s="102"/>
      <c r="AZ989" s="102"/>
      <c r="BA989" s="102"/>
      <c r="BB989" s="102"/>
      <c r="BC989" s="102"/>
      <c r="BD989" s="102"/>
      <c r="BE989" s="102"/>
      <c r="BF989" s="102"/>
      <c r="BG989" s="102"/>
      <c r="BH989" s="102"/>
      <c r="BI989" s="102"/>
      <c r="BJ989" s="102"/>
      <c r="BK989" s="102"/>
      <c r="BL989" s="102"/>
    </row>
    <row r="990" spans="27:64">
      <c r="AA990" s="102"/>
      <c r="AB990" s="102"/>
      <c r="AC990" s="102"/>
      <c r="AD990" s="102"/>
      <c r="AE990" s="102"/>
      <c r="AG990" s="103"/>
      <c r="AN990" s="102"/>
      <c r="AO990" s="102"/>
      <c r="AP990" s="102"/>
      <c r="AQ990" s="102"/>
      <c r="AR990" s="102"/>
      <c r="AS990" s="102"/>
      <c r="AT990" s="102"/>
      <c r="AU990" s="102"/>
    </row>
    <row r="991" spans="27:64">
      <c r="AA991" s="102"/>
      <c r="AB991" s="102"/>
      <c r="AC991" s="102"/>
      <c r="AD991" s="102"/>
      <c r="AE991" s="102"/>
      <c r="AG991" s="103"/>
      <c r="AN991" s="102"/>
      <c r="AO991" s="102"/>
      <c r="AP991" s="102"/>
      <c r="AQ991" s="102"/>
      <c r="AR991" s="102"/>
      <c r="AS991" s="102"/>
      <c r="AT991" s="102"/>
      <c r="AU991" s="102"/>
    </row>
    <row r="992" spans="27:64">
      <c r="AA992" s="102"/>
      <c r="AB992" s="102"/>
      <c r="AC992" s="102"/>
      <c r="AD992" s="102"/>
      <c r="AE992" s="102"/>
      <c r="AG992" s="103"/>
      <c r="AN992" s="102"/>
      <c r="AO992" s="102"/>
      <c r="AP992" s="102"/>
      <c r="AQ992" s="102"/>
      <c r="AR992" s="102"/>
      <c r="AS992" s="102"/>
      <c r="AT992" s="102"/>
      <c r="AU992" s="102"/>
    </row>
    <row r="993" spans="27:64">
      <c r="AA993" s="102"/>
      <c r="AB993" s="102"/>
      <c r="AC993" s="102"/>
      <c r="AD993" s="102"/>
      <c r="AE993" s="102"/>
      <c r="AG993" s="103"/>
      <c r="AN993" s="102"/>
      <c r="AO993" s="102"/>
      <c r="AP993" s="102"/>
      <c r="AQ993" s="102"/>
      <c r="AR993" s="102"/>
      <c r="AS993" s="102"/>
      <c r="AT993" s="102"/>
      <c r="AU993" s="102"/>
    </row>
    <row r="994" spans="27:64">
      <c r="AA994" s="102"/>
      <c r="AB994" s="102"/>
      <c r="AC994" s="102"/>
      <c r="AD994" s="102"/>
      <c r="AE994" s="102"/>
      <c r="AG994" s="103"/>
      <c r="AN994" s="102"/>
      <c r="AO994" s="102"/>
      <c r="AP994" s="102"/>
      <c r="AQ994" s="102"/>
      <c r="AR994" s="102"/>
      <c r="AS994" s="102"/>
      <c r="AT994" s="102"/>
      <c r="AU994" s="102"/>
    </row>
    <row r="995" spans="27:64">
      <c r="AA995" s="102"/>
      <c r="AB995" s="102"/>
      <c r="AC995" s="102"/>
      <c r="AD995" s="102"/>
      <c r="AE995" s="102"/>
      <c r="AG995" s="103"/>
      <c r="AN995" s="102"/>
      <c r="AO995" s="102"/>
      <c r="AP995" s="102"/>
      <c r="AQ995" s="102"/>
      <c r="AR995" s="102"/>
      <c r="AS995" s="102"/>
      <c r="AT995" s="102"/>
      <c r="AU995" s="102"/>
    </row>
    <row r="996" spans="27:64">
      <c r="AA996" s="102"/>
      <c r="AB996" s="102"/>
      <c r="AC996" s="102"/>
      <c r="AD996" s="102"/>
      <c r="AE996" s="102"/>
      <c r="AG996" s="103"/>
      <c r="AN996" s="102"/>
      <c r="AO996" s="102"/>
      <c r="AP996" s="102"/>
      <c r="AQ996" s="102"/>
      <c r="AR996" s="102"/>
      <c r="AS996" s="102"/>
      <c r="AT996" s="102"/>
      <c r="AU996" s="102"/>
    </row>
    <row r="997" spans="27:64">
      <c r="AA997" s="102"/>
      <c r="AB997" s="102"/>
      <c r="AC997" s="102"/>
      <c r="AD997" s="102"/>
      <c r="AE997" s="102"/>
      <c r="AG997" s="103"/>
      <c r="AN997" s="102"/>
      <c r="AO997" s="102"/>
      <c r="AP997" s="102"/>
      <c r="AQ997" s="102"/>
      <c r="AR997" s="102"/>
      <c r="AS997" s="102"/>
      <c r="AT997" s="102"/>
      <c r="AU997" s="102"/>
    </row>
    <row r="998" spans="27:64">
      <c r="AA998" s="102"/>
      <c r="AB998" s="102"/>
      <c r="AC998" s="102"/>
      <c r="AD998" s="102"/>
      <c r="AE998" s="102"/>
      <c r="AG998" s="103"/>
      <c r="AN998" s="102"/>
      <c r="AO998" s="102"/>
      <c r="AP998" s="102"/>
      <c r="AQ998" s="102"/>
      <c r="AR998" s="102"/>
      <c r="AS998" s="102"/>
      <c r="AT998" s="102"/>
      <c r="AU998" s="102"/>
    </row>
    <row r="999" spans="27:64">
      <c r="AA999" s="102"/>
      <c r="AB999" s="102"/>
      <c r="AC999" s="102"/>
      <c r="AD999" s="102"/>
      <c r="AE999" s="102"/>
      <c r="AG999" s="103"/>
      <c r="AN999" s="102"/>
      <c r="AO999" s="102"/>
      <c r="AP999" s="102"/>
      <c r="AQ999" s="102"/>
      <c r="AR999" s="102"/>
      <c r="AS999" s="102"/>
      <c r="AT999" s="102"/>
      <c r="AU999" s="102"/>
    </row>
    <row r="1000" spans="27:64">
      <c r="AA1000" s="102"/>
      <c r="AB1000" s="102"/>
      <c r="AC1000" s="102"/>
      <c r="AD1000" s="102"/>
      <c r="AE1000" s="102"/>
      <c r="AG1000" s="103"/>
      <c r="AN1000" s="102"/>
      <c r="AO1000" s="102"/>
      <c r="AP1000" s="102"/>
      <c r="AQ1000" s="102"/>
      <c r="AR1000" s="102"/>
      <c r="AS1000" s="102"/>
      <c r="AT1000" s="102"/>
      <c r="AU1000" s="102"/>
    </row>
    <row r="1001" spans="27:64">
      <c r="AA1001" s="102"/>
      <c r="AB1001" s="102"/>
      <c r="AC1001" s="102"/>
      <c r="AD1001" s="102"/>
      <c r="AE1001" s="102"/>
      <c r="AG1001" s="103"/>
      <c r="AN1001" s="102"/>
      <c r="AO1001" s="102"/>
      <c r="AP1001" s="102"/>
      <c r="AQ1001" s="102"/>
      <c r="AR1001" s="102"/>
      <c r="AS1001" s="102"/>
      <c r="AT1001" s="102"/>
      <c r="AU1001" s="102"/>
    </row>
    <row r="1002" spans="27:64">
      <c r="AA1002" s="102"/>
      <c r="AB1002" s="102"/>
      <c r="AC1002" s="102"/>
      <c r="AD1002" s="102"/>
      <c r="AE1002" s="102"/>
      <c r="AG1002" s="103"/>
      <c r="AN1002" s="102"/>
      <c r="AO1002" s="102"/>
      <c r="AP1002" s="102"/>
      <c r="AQ1002" s="102"/>
      <c r="AR1002" s="102"/>
      <c r="AS1002" s="102"/>
      <c r="AT1002" s="102"/>
      <c r="AU1002" s="102"/>
    </row>
    <row r="1003" spans="27:64">
      <c r="AA1003" s="102"/>
      <c r="AB1003" s="102"/>
      <c r="AC1003" s="102"/>
      <c r="AD1003" s="102"/>
      <c r="AE1003" s="102"/>
      <c r="AG1003" s="103"/>
      <c r="AN1003" s="102"/>
      <c r="AO1003" s="102"/>
      <c r="AP1003" s="102"/>
      <c r="AQ1003" s="102"/>
      <c r="AR1003" s="102"/>
      <c r="AS1003" s="102"/>
      <c r="AT1003" s="102"/>
      <c r="AU1003" s="102"/>
    </row>
    <row r="1004" spans="27:64">
      <c r="AA1004" s="102"/>
      <c r="AB1004" s="102"/>
      <c r="AC1004" s="102"/>
      <c r="AD1004" s="102"/>
      <c r="AE1004" s="102"/>
      <c r="AG1004" s="103"/>
      <c r="AN1004" s="102"/>
      <c r="AO1004" s="102"/>
      <c r="AP1004" s="102"/>
      <c r="AQ1004" s="102"/>
      <c r="AR1004" s="102"/>
      <c r="AS1004" s="102"/>
      <c r="AT1004" s="102"/>
      <c r="AU1004" s="102"/>
    </row>
    <row r="1005" spans="27:64">
      <c r="AA1005" s="102"/>
      <c r="AB1005" s="102"/>
      <c r="AC1005" s="102"/>
      <c r="AD1005" s="102"/>
      <c r="AE1005" s="102"/>
      <c r="AG1005" s="103"/>
      <c r="AN1005" s="102"/>
      <c r="AO1005" s="102"/>
      <c r="AP1005" s="102"/>
      <c r="AQ1005" s="102"/>
      <c r="AR1005" s="102"/>
      <c r="AS1005" s="102"/>
      <c r="AT1005" s="102"/>
      <c r="AU1005" s="102"/>
    </row>
    <row r="1006" spans="27:64">
      <c r="AA1006" s="102"/>
      <c r="AB1006" s="102"/>
      <c r="AC1006" s="102"/>
      <c r="AD1006" s="102"/>
      <c r="AE1006" s="102"/>
      <c r="AG1006" s="103"/>
      <c r="AN1006" s="102"/>
      <c r="AO1006" s="102"/>
      <c r="AP1006" s="102"/>
      <c r="AQ1006" s="102"/>
      <c r="AR1006" s="102"/>
      <c r="AS1006" s="102"/>
      <c r="AT1006" s="102"/>
      <c r="AU1006" s="102"/>
    </row>
    <row r="1007" spans="27:64">
      <c r="AA1007" s="102"/>
      <c r="AB1007" s="102"/>
      <c r="AC1007" s="102"/>
      <c r="AD1007" s="102"/>
      <c r="AE1007" s="102"/>
      <c r="AG1007" s="103"/>
      <c r="AN1007" s="102"/>
      <c r="AO1007" s="102"/>
      <c r="AP1007" s="102"/>
      <c r="AQ1007" s="102"/>
      <c r="AR1007" s="102"/>
      <c r="AS1007" s="102"/>
      <c r="AT1007" s="102"/>
      <c r="AU1007" s="102"/>
      <c r="AV1007" s="102"/>
      <c r="AW1007" s="102"/>
      <c r="AX1007" s="102"/>
      <c r="AY1007" s="102"/>
      <c r="AZ1007" s="102"/>
      <c r="BA1007" s="102"/>
      <c r="BB1007" s="102"/>
      <c r="BC1007" s="102"/>
      <c r="BD1007" s="102"/>
      <c r="BE1007" s="102"/>
      <c r="BF1007" s="102"/>
      <c r="BG1007" s="102"/>
      <c r="BH1007" s="102"/>
      <c r="BI1007" s="102"/>
      <c r="BJ1007" s="102"/>
      <c r="BK1007" s="102"/>
      <c r="BL1007" s="102"/>
    </row>
    <row r="1008" spans="27:64">
      <c r="AA1008" s="102"/>
      <c r="AB1008" s="102"/>
      <c r="AC1008" s="102"/>
      <c r="AD1008" s="102"/>
      <c r="AE1008" s="102"/>
      <c r="AG1008" s="103"/>
      <c r="AN1008" s="102"/>
      <c r="AO1008" s="102"/>
      <c r="AP1008" s="102"/>
      <c r="AQ1008" s="102"/>
      <c r="AR1008" s="102"/>
      <c r="AS1008" s="102"/>
      <c r="AT1008" s="102"/>
      <c r="AU1008" s="102"/>
    </row>
    <row r="1009" spans="27:47">
      <c r="AA1009" s="102"/>
      <c r="AB1009" s="102"/>
      <c r="AC1009" s="102"/>
      <c r="AD1009" s="102"/>
      <c r="AE1009" s="102"/>
      <c r="AG1009" s="103"/>
      <c r="AN1009" s="102"/>
      <c r="AO1009" s="102"/>
      <c r="AP1009" s="102"/>
      <c r="AQ1009" s="102"/>
      <c r="AR1009" s="102"/>
      <c r="AS1009" s="102"/>
      <c r="AT1009" s="102"/>
      <c r="AU1009" s="102"/>
    </row>
    <row r="1010" spans="27:47">
      <c r="AA1010" s="102"/>
      <c r="AB1010" s="102"/>
      <c r="AC1010" s="102"/>
      <c r="AD1010" s="102"/>
      <c r="AE1010" s="102"/>
      <c r="AG1010" s="103"/>
      <c r="AN1010" s="102"/>
      <c r="AO1010" s="102"/>
      <c r="AP1010" s="102"/>
      <c r="AQ1010" s="102"/>
      <c r="AR1010" s="102"/>
      <c r="AS1010" s="102"/>
      <c r="AT1010" s="102"/>
      <c r="AU1010" s="102"/>
    </row>
    <row r="1011" spans="27:47">
      <c r="AA1011" s="102"/>
      <c r="AB1011" s="102"/>
      <c r="AC1011" s="102"/>
      <c r="AD1011" s="102"/>
      <c r="AE1011" s="102"/>
      <c r="AG1011" s="103"/>
      <c r="AN1011" s="102"/>
      <c r="AO1011" s="102"/>
      <c r="AP1011" s="102"/>
      <c r="AQ1011" s="102"/>
      <c r="AR1011" s="102"/>
      <c r="AS1011" s="102"/>
      <c r="AT1011" s="102"/>
      <c r="AU1011" s="102"/>
    </row>
    <row r="1012" spans="27:47">
      <c r="AA1012" s="102"/>
      <c r="AB1012" s="102"/>
      <c r="AC1012" s="102"/>
      <c r="AD1012" s="102"/>
      <c r="AE1012" s="102"/>
      <c r="AG1012" s="103"/>
      <c r="AN1012" s="102"/>
      <c r="AO1012" s="102"/>
      <c r="AP1012" s="102"/>
      <c r="AQ1012" s="102"/>
      <c r="AR1012" s="102"/>
      <c r="AS1012" s="102"/>
      <c r="AT1012" s="102"/>
      <c r="AU1012" s="102"/>
    </row>
    <row r="1013" spans="27:47">
      <c r="AA1013" s="102"/>
      <c r="AB1013" s="102"/>
      <c r="AC1013" s="102"/>
      <c r="AD1013" s="102"/>
      <c r="AE1013" s="102"/>
      <c r="AG1013" s="103"/>
      <c r="AN1013" s="102"/>
      <c r="AO1013" s="102"/>
      <c r="AP1013" s="102"/>
      <c r="AQ1013" s="102"/>
      <c r="AR1013" s="102"/>
      <c r="AS1013" s="102"/>
      <c r="AT1013" s="102"/>
      <c r="AU1013" s="102"/>
    </row>
    <row r="1014" spans="27:47">
      <c r="AA1014" s="102"/>
      <c r="AB1014" s="102"/>
      <c r="AC1014" s="102"/>
      <c r="AD1014" s="102"/>
      <c r="AE1014" s="102"/>
      <c r="AG1014" s="103"/>
      <c r="AN1014" s="102"/>
      <c r="AO1014" s="102"/>
      <c r="AP1014" s="102"/>
      <c r="AQ1014" s="102"/>
      <c r="AR1014" s="102"/>
      <c r="AS1014" s="102"/>
      <c r="AT1014" s="102"/>
      <c r="AU1014" s="102"/>
    </row>
    <row r="1015" spans="27:47">
      <c r="AA1015" s="102"/>
      <c r="AB1015" s="102"/>
      <c r="AC1015" s="102"/>
      <c r="AD1015" s="102"/>
      <c r="AE1015" s="102"/>
      <c r="AG1015" s="103"/>
      <c r="AN1015" s="102"/>
      <c r="AO1015" s="102"/>
      <c r="AP1015" s="102"/>
      <c r="AQ1015" s="102"/>
      <c r="AR1015" s="102"/>
      <c r="AS1015" s="102"/>
      <c r="AT1015" s="102"/>
      <c r="AU1015" s="102"/>
    </row>
    <row r="1016" spans="27:47">
      <c r="AA1016" s="102"/>
      <c r="AB1016" s="102"/>
      <c r="AC1016" s="102"/>
      <c r="AD1016" s="102"/>
      <c r="AE1016" s="102"/>
      <c r="AG1016" s="103"/>
      <c r="AN1016" s="102"/>
      <c r="AO1016" s="102"/>
      <c r="AP1016" s="102"/>
      <c r="AQ1016" s="102"/>
      <c r="AR1016" s="102"/>
      <c r="AS1016" s="102"/>
      <c r="AT1016" s="102"/>
      <c r="AU1016" s="102"/>
    </row>
    <row r="1017" spans="27:47">
      <c r="AA1017" s="102"/>
      <c r="AB1017" s="102"/>
      <c r="AC1017" s="102"/>
      <c r="AD1017" s="102"/>
      <c r="AE1017" s="102"/>
      <c r="AG1017" s="103"/>
      <c r="AN1017" s="102"/>
      <c r="AO1017" s="102"/>
      <c r="AP1017" s="102"/>
      <c r="AQ1017" s="102"/>
      <c r="AR1017" s="102"/>
      <c r="AS1017" s="102"/>
      <c r="AT1017" s="102"/>
      <c r="AU1017" s="102"/>
    </row>
    <row r="1018" spans="27:47">
      <c r="AA1018" s="102"/>
      <c r="AB1018" s="102"/>
      <c r="AC1018" s="102"/>
      <c r="AD1018" s="102"/>
      <c r="AE1018" s="102"/>
      <c r="AG1018" s="103"/>
      <c r="AN1018" s="102"/>
      <c r="AO1018" s="102"/>
      <c r="AP1018" s="102"/>
      <c r="AQ1018" s="102"/>
      <c r="AR1018" s="102"/>
      <c r="AS1018" s="102"/>
      <c r="AT1018" s="102"/>
      <c r="AU1018" s="102"/>
    </row>
    <row r="1019" spans="27:47">
      <c r="AA1019" s="102"/>
      <c r="AB1019" s="102"/>
      <c r="AC1019" s="102"/>
      <c r="AD1019" s="102"/>
      <c r="AE1019" s="102"/>
      <c r="AG1019" s="103"/>
      <c r="AN1019" s="102"/>
      <c r="AO1019" s="102"/>
      <c r="AP1019" s="102"/>
      <c r="AQ1019" s="102"/>
      <c r="AR1019" s="102"/>
      <c r="AS1019" s="102"/>
      <c r="AT1019" s="102"/>
      <c r="AU1019" s="102"/>
    </row>
    <row r="1020" spans="27:47">
      <c r="AA1020" s="102"/>
      <c r="AB1020" s="102"/>
      <c r="AC1020" s="102"/>
      <c r="AD1020" s="102"/>
      <c r="AE1020" s="102"/>
      <c r="AG1020" s="103"/>
      <c r="AN1020" s="102"/>
      <c r="AO1020" s="102"/>
      <c r="AP1020" s="102"/>
      <c r="AQ1020" s="102"/>
      <c r="AR1020" s="102"/>
      <c r="AS1020" s="102"/>
      <c r="AT1020" s="102"/>
      <c r="AU1020" s="102"/>
    </row>
    <row r="1021" spans="27:47">
      <c r="AA1021" s="102"/>
      <c r="AB1021" s="102"/>
      <c r="AC1021" s="102"/>
      <c r="AD1021" s="102"/>
      <c r="AE1021" s="102"/>
      <c r="AG1021" s="103"/>
      <c r="AN1021" s="102"/>
      <c r="AO1021" s="102"/>
      <c r="AP1021" s="102"/>
      <c r="AQ1021" s="102"/>
      <c r="AR1021" s="102"/>
      <c r="AS1021" s="102"/>
      <c r="AT1021" s="102"/>
      <c r="AU1021" s="102"/>
    </row>
    <row r="1022" spans="27:47">
      <c r="AA1022" s="102"/>
      <c r="AB1022" s="102"/>
      <c r="AC1022" s="102"/>
      <c r="AD1022" s="102"/>
      <c r="AE1022" s="102"/>
      <c r="AG1022" s="103"/>
      <c r="AN1022" s="102"/>
      <c r="AO1022" s="102"/>
      <c r="AP1022" s="102"/>
      <c r="AQ1022" s="102"/>
      <c r="AR1022" s="102"/>
      <c r="AS1022" s="102"/>
      <c r="AT1022" s="102"/>
      <c r="AU1022" s="102"/>
    </row>
    <row r="1023" spans="27:47">
      <c r="AA1023" s="102"/>
      <c r="AB1023" s="102"/>
      <c r="AC1023" s="102"/>
      <c r="AD1023" s="102"/>
      <c r="AE1023" s="102"/>
      <c r="AG1023" s="103"/>
      <c r="AN1023" s="102"/>
      <c r="AO1023" s="102"/>
      <c r="AP1023" s="102"/>
      <c r="AQ1023" s="102"/>
      <c r="AR1023" s="102"/>
      <c r="AS1023" s="102"/>
      <c r="AT1023" s="102"/>
      <c r="AU1023" s="102"/>
    </row>
    <row r="1024" spans="27:47">
      <c r="AA1024" s="102"/>
      <c r="AB1024" s="102"/>
      <c r="AC1024" s="102"/>
      <c r="AD1024" s="102"/>
      <c r="AE1024" s="102"/>
      <c r="AG1024" s="103"/>
      <c r="AN1024" s="102"/>
      <c r="AO1024" s="102"/>
      <c r="AP1024" s="102"/>
      <c r="AQ1024" s="102"/>
      <c r="AR1024" s="102"/>
      <c r="AS1024" s="102"/>
      <c r="AT1024" s="102"/>
      <c r="AU1024" s="102"/>
    </row>
    <row r="1025" spans="27:47">
      <c r="AA1025" s="102"/>
      <c r="AB1025" s="102"/>
      <c r="AC1025" s="102"/>
      <c r="AD1025" s="102"/>
      <c r="AE1025" s="102"/>
      <c r="AG1025" s="103"/>
      <c r="AN1025" s="102"/>
      <c r="AO1025" s="102"/>
      <c r="AP1025" s="102"/>
      <c r="AQ1025" s="102"/>
      <c r="AR1025" s="102"/>
      <c r="AS1025" s="102"/>
      <c r="AT1025" s="102"/>
      <c r="AU1025" s="102"/>
    </row>
    <row r="1026" spans="27:47">
      <c r="AA1026" s="102"/>
      <c r="AB1026" s="102"/>
      <c r="AC1026" s="102"/>
      <c r="AD1026" s="102"/>
      <c r="AE1026" s="102"/>
      <c r="AG1026" s="103"/>
      <c r="AN1026" s="102"/>
      <c r="AO1026" s="102"/>
      <c r="AP1026" s="102"/>
      <c r="AQ1026" s="102"/>
      <c r="AR1026" s="102"/>
      <c r="AS1026" s="102"/>
      <c r="AT1026" s="102"/>
      <c r="AU1026" s="102"/>
    </row>
    <row r="1027" spans="27:47">
      <c r="AA1027" s="102"/>
      <c r="AB1027" s="102"/>
      <c r="AC1027" s="102"/>
      <c r="AD1027" s="102"/>
      <c r="AE1027" s="102"/>
      <c r="AG1027" s="103"/>
      <c r="AN1027" s="102"/>
      <c r="AO1027" s="102"/>
      <c r="AP1027" s="102"/>
      <c r="AQ1027" s="102"/>
      <c r="AR1027" s="102"/>
      <c r="AS1027" s="102"/>
      <c r="AT1027" s="102"/>
      <c r="AU1027" s="102"/>
    </row>
    <row r="1028" spans="27:47">
      <c r="AA1028" s="102"/>
      <c r="AB1028" s="102"/>
      <c r="AC1028" s="102"/>
      <c r="AD1028" s="102"/>
      <c r="AE1028" s="102"/>
      <c r="AG1028" s="103"/>
      <c r="AN1028" s="102"/>
      <c r="AO1028" s="102"/>
      <c r="AP1028" s="102"/>
      <c r="AQ1028" s="102"/>
      <c r="AR1028" s="102"/>
      <c r="AS1028" s="102"/>
      <c r="AT1028" s="102"/>
      <c r="AU1028" s="102"/>
    </row>
    <row r="1029" spans="27:47">
      <c r="AA1029" s="102"/>
      <c r="AB1029" s="102"/>
      <c r="AC1029" s="102"/>
      <c r="AD1029" s="102"/>
      <c r="AE1029" s="102"/>
      <c r="AG1029" s="103"/>
      <c r="AN1029" s="102"/>
      <c r="AO1029" s="102"/>
      <c r="AP1029" s="102"/>
      <c r="AQ1029" s="102"/>
      <c r="AR1029" s="102"/>
      <c r="AS1029" s="102"/>
      <c r="AT1029" s="102"/>
      <c r="AU1029" s="102"/>
    </row>
    <row r="1030" spans="27:47">
      <c r="AA1030" s="102"/>
      <c r="AB1030" s="102"/>
      <c r="AC1030" s="102"/>
      <c r="AD1030" s="102"/>
      <c r="AE1030" s="102"/>
      <c r="AG1030" s="103"/>
      <c r="AN1030" s="102"/>
      <c r="AO1030" s="102"/>
      <c r="AP1030" s="102"/>
      <c r="AQ1030" s="102"/>
      <c r="AR1030" s="102"/>
      <c r="AS1030" s="102"/>
      <c r="AT1030" s="102"/>
      <c r="AU1030" s="102"/>
    </row>
    <row r="1031" spans="27:47">
      <c r="AA1031" s="102"/>
      <c r="AB1031" s="102"/>
      <c r="AC1031" s="102"/>
      <c r="AD1031" s="102"/>
      <c r="AE1031" s="102"/>
      <c r="AG1031" s="103"/>
      <c r="AN1031" s="102"/>
      <c r="AO1031" s="102"/>
      <c r="AP1031" s="102"/>
      <c r="AQ1031" s="102"/>
      <c r="AR1031" s="102"/>
      <c r="AS1031" s="102"/>
      <c r="AT1031" s="102"/>
      <c r="AU1031" s="102"/>
    </row>
    <row r="1032" spans="27:47">
      <c r="AA1032" s="102"/>
      <c r="AB1032" s="102"/>
      <c r="AC1032" s="102"/>
      <c r="AD1032" s="102"/>
      <c r="AE1032" s="102"/>
      <c r="AG1032" s="103"/>
      <c r="AN1032" s="102"/>
      <c r="AO1032" s="102"/>
      <c r="AP1032" s="102"/>
      <c r="AQ1032" s="102"/>
      <c r="AR1032" s="102"/>
      <c r="AS1032" s="102"/>
      <c r="AT1032" s="102"/>
      <c r="AU1032" s="102"/>
    </row>
    <row r="1033" spans="27:47">
      <c r="AA1033" s="102"/>
      <c r="AB1033" s="102"/>
      <c r="AC1033" s="102"/>
      <c r="AD1033" s="102"/>
      <c r="AE1033" s="102"/>
      <c r="AG1033" s="103"/>
      <c r="AN1033" s="102"/>
      <c r="AO1033" s="102"/>
      <c r="AP1033" s="102"/>
      <c r="AQ1033" s="102"/>
      <c r="AR1033" s="102"/>
      <c r="AS1033" s="102"/>
      <c r="AT1033" s="102"/>
      <c r="AU1033" s="102"/>
    </row>
    <row r="1034" spans="27:47">
      <c r="AA1034" s="102"/>
      <c r="AB1034" s="102"/>
      <c r="AC1034" s="102"/>
      <c r="AD1034" s="102"/>
      <c r="AE1034" s="102"/>
      <c r="AG1034" s="103"/>
      <c r="AN1034" s="102"/>
      <c r="AO1034" s="102"/>
      <c r="AP1034" s="102"/>
      <c r="AQ1034" s="102"/>
      <c r="AR1034" s="102"/>
      <c r="AS1034" s="102"/>
      <c r="AT1034" s="102"/>
      <c r="AU1034" s="102"/>
    </row>
    <row r="1035" spans="27:47">
      <c r="AA1035" s="102"/>
      <c r="AB1035" s="102"/>
      <c r="AC1035" s="102"/>
      <c r="AD1035" s="102"/>
      <c r="AE1035" s="102"/>
      <c r="AG1035" s="103"/>
      <c r="AN1035" s="102"/>
      <c r="AO1035" s="102"/>
      <c r="AP1035" s="102"/>
      <c r="AQ1035" s="102"/>
      <c r="AR1035" s="102"/>
      <c r="AS1035" s="102"/>
      <c r="AT1035" s="102"/>
      <c r="AU1035" s="102"/>
    </row>
    <row r="1036" spans="27:47">
      <c r="AA1036" s="102"/>
      <c r="AB1036" s="102"/>
      <c r="AC1036" s="102"/>
      <c r="AD1036" s="102"/>
      <c r="AE1036" s="102"/>
      <c r="AG1036" s="103"/>
      <c r="AN1036" s="102"/>
      <c r="AO1036" s="102"/>
      <c r="AP1036" s="102"/>
      <c r="AQ1036" s="102"/>
      <c r="AR1036" s="102"/>
      <c r="AS1036" s="102"/>
      <c r="AT1036" s="102"/>
      <c r="AU1036" s="102"/>
    </row>
    <row r="1037" spans="27:47">
      <c r="AA1037" s="102"/>
      <c r="AB1037" s="102"/>
      <c r="AC1037" s="102"/>
      <c r="AD1037" s="102"/>
      <c r="AE1037" s="102"/>
      <c r="AG1037" s="103"/>
      <c r="AN1037" s="102"/>
      <c r="AO1037" s="102"/>
      <c r="AP1037" s="102"/>
      <c r="AQ1037" s="102"/>
      <c r="AR1037" s="102"/>
      <c r="AS1037" s="102"/>
      <c r="AT1037" s="102"/>
      <c r="AU1037" s="102"/>
    </row>
    <row r="1038" spans="27:47">
      <c r="AA1038" s="102"/>
      <c r="AB1038" s="102"/>
      <c r="AC1038" s="102"/>
      <c r="AD1038" s="102"/>
      <c r="AE1038" s="102"/>
      <c r="AG1038" s="103"/>
      <c r="AN1038" s="102"/>
      <c r="AO1038" s="102"/>
      <c r="AP1038" s="102"/>
      <c r="AQ1038" s="102"/>
      <c r="AR1038" s="102"/>
      <c r="AS1038" s="102"/>
      <c r="AT1038" s="102"/>
      <c r="AU1038" s="102"/>
    </row>
    <row r="1039" spans="27:47">
      <c r="AA1039" s="102"/>
      <c r="AB1039" s="102"/>
      <c r="AC1039" s="102"/>
      <c r="AD1039" s="102"/>
      <c r="AE1039" s="102"/>
      <c r="AG1039" s="103"/>
      <c r="AN1039" s="102"/>
      <c r="AO1039" s="102"/>
      <c r="AP1039" s="102"/>
      <c r="AQ1039" s="102"/>
      <c r="AR1039" s="102"/>
      <c r="AS1039" s="102"/>
      <c r="AT1039" s="102"/>
      <c r="AU1039" s="102"/>
    </row>
    <row r="1040" spans="27:47">
      <c r="AA1040" s="102"/>
      <c r="AB1040" s="102"/>
      <c r="AC1040" s="102"/>
      <c r="AD1040" s="102"/>
      <c r="AE1040" s="102"/>
      <c r="AG1040" s="103"/>
      <c r="AN1040" s="102"/>
      <c r="AO1040" s="102"/>
      <c r="AP1040" s="102"/>
      <c r="AQ1040" s="102"/>
      <c r="AR1040" s="102"/>
      <c r="AS1040" s="102"/>
      <c r="AT1040" s="102"/>
      <c r="AU1040" s="102"/>
    </row>
    <row r="1041" spans="27:48">
      <c r="AA1041" s="102"/>
      <c r="AB1041" s="102"/>
      <c r="AC1041" s="102"/>
      <c r="AD1041" s="102"/>
      <c r="AE1041" s="102"/>
      <c r="AG1041" s="103"/>
      <c r="AN1041" s="102"/>
      <c r="AO1041" s="102"/>
      <c r="AP1041" s="102"/>
      <c r="AQ1041" s="102"/>
      <c r="AR1041" s="102"/>
      <c r="AS1041" s="102"/>
      <c r="AT1041" s="102"/>
      <c r="AU1041" s="102"/>
    </row>
    <row r="1042" spans="27:48">
      <c r="AA1042" s="102"/>
      <c r="AB1042" s="102"/>
      <c r="AC1042" s="102"/>
      <c r="AD1042" s="102"/>
      <c r="AE1042" s="102"/>
      <c r="AG1042" s="103"/>
      <c r="AN1042" s="102"/>
      <c r="AO1042" s="102"/>
      <c r="AP1042" s="102"/>
      <c r="AQ1042" s="102"/>
      <c r="AR1042" s="102"/>
      <c r="AS1042" s="102"/>
      <c r="AT1042" s="102"/>
      <c r="AU1042" s="102"/>
    </row>
    <row r="1043" spans="27:48">
      <c r="AA1043" s="102"/>
      <c r="AB1043" s="102"/>
      <c r="AC1043" s="102"/>
      <c r="AD1043" s="102"/>
      <c r="AE1043" s="102"/>
      <c r="AG1043" s="103"/>
      <c r="AN1043" s="102"/>
      <c r="AO1043" s="102"/>
      <c r="AP1043" s="102"/>
      <c r="AQ1043" s="102"/>
      <c r="AR1043" s="102"/>
      <c r="AS1043" s="102"/>
      <c r="AT1043" s="102"/>
      <c r="AU1043" s="102"/>
    </row>
    <row r="1044" spans="27:48">
      <c r="AA1044" s="102"/>
      <c r="AB1044" s="102"/>
      <c r="AC1044" s="102"/>
      <c r="AD1044" s="102"/>
      <c r="AE1044" s="102"/>
      <c r="AG1044" s="103"/>
      <c r="AN1044" s="102"/>
      <c r="AO1044" s="102"/>
      <c r="AP1044" s="102"/>
      <c r="AQ1044" s="102"/>
      <c r="AR1044" s="102"/>
      <c r="AS1044" s="102"/>
      <c r="AT1044" s="102"/>
      <c r="AU1044" s="102"/>
      <c r="AV1044" s="102"/>
    </row>
    <row r="1045" spans="27:48">
      <c r="AA1045" s="102"/>
      <c r="AB1045" s="102"/>
      <c r="AC1045" s="102"/>
      <c r="AD1045" s="102"/>
      <c r="AE1045" s="102"/>
      <c r="AG1045" s="103"/>
      <c r="AN1045" s="102"/>
      <c r="AO1045" s="102"/>
      <c r="AP1045" s="102"/>
      <c r="AQ1045" s="102"/>
      <c r="AR1045" s="102"/>
      <c r="AS1045" s="102"/>
      <c r="AT1045" s="102"/>
      <c r="AU1045" s="102"/>
      <c r="AV1045" s="102"/>
    </row>
    <row r="1046" spans="27:48">
      <c r="AA1046" s="102"/>
      <c r="AB1046" s="102"/>
      <c r="AC1046" s="102"/>
      <c r="AD1046" s="102"/>
      <c r="AE1046" s="102"/>
      <c r="AG1046" s="103"/>
      <c r="AN1046" s="102"/>
      <c r="AO1046" s="102"/>
      <c r="AP1046" s="102"/>
      <c r="AQ1046" s="102"/>
      <c r="AR1046" s="102"/>
      <c r="AS1046" s="102"/>
      <c r="AT1046" s="102"/>
      <c r="AU1046" s="102"/>
    </row>
    <row r="1047" spans="27:48">
      <c r="AA1047" s="102"/>
      <c r="AB1047" s="102"/>
      <c r="AC1047" s="102"/>
      <c r="AD1047" s="102"/>
      <c r="AE1047" s="102"/>
      <c r="AG1047" s="103"/>
      <c r="AN1047" s="102"/>
      <c r="AO1047" s="102"/>
      <c r="AP1047" s="102"/>
      <c r="AQ1047" s="102"/>
      <c r="AR1047" s="102"/>
      <c r="AS1047" s="102"/>
      <c r="AT1047" s="102"/>
      <c r="AU1047" s="102"/>
    </row>
    <row r="1048" spans="27:48">
      <c r="AA1048" s="102"/>
      <c r="AB1048" s="102"/>
      <c r="AC1048" s="102"/>
      <c r="AD1048" s="102"/>
      <c r="AE1048" s="102"/>
      <c r="AG1048" s="103"/>
      <c r="AN1048" s="102"/>
      <c r="AO1048" s="102"/>
      <c r="AP1048" s="102"/>
      <c r="AQ1048" s="102"/>
      <c r="AR1048" s="102"/>
      <c r="AS1048" s="102"/>
      <c r="AT1048" s="102"/>
      <c r="AU1048" s="102"/>
    </row>
    <row r="1049" spans="27:48">
      <c r="AA1049" s="102"/>
      <c r="AB1049" s="102"/>
      <c r="AC1049" s="102"/>
      <c r="AD1049" s="102"/>
      <c r="AE1049" s="102"/>
      <c r="AG1049" s="103"/>
      <c r="AN1049" s="102"/>
      <c r="AO1049" s="102"/>
      <c r="AP1049" s="102"/>
      <c r="AQ1049" s="102"/>
      <c r="AR1049" s="102"/>
      <c r="AS1049" s="102"/>
      <c r="AT1049" s="102"/>
      <c r="AU1049" s="102"/>
    </row>
    <row r="1050" spans="27:48">
      <c r="AA1050" s="102"/>
      <c r="AB1050" s="102"/>
      <c r="AC1050" s="102"/>
      <c r="AD1050" s="102"/>
      <c r="AE1050" s="102"/>
      <c r="AG1050" s="103"/>
      <c r="AN1050" s="102"/>
      <c r="AO1050" s="102"/>
      <c r="AP1050" s="102"/>
      <c r="AQ1050" s="102"/>
      <c r="AR1050" s="102"/>
      <c r="AS1050" s="102"/>
      <c r="AT1050" s="102"/>
      <c r="AU1050" s="102"/>
    </row>
    <row r="1051" spans="27:48">
      <c r="AA1051" s="102"/>
      <c r="AB1051" s="102"/>
      <c r="AC1051" s="102"/>
      <c r="AD1051" s="102"/>
      <c r="AE1051" s="102"/>
      <c r="AG1051" s="103"/>
      <c r="AN1051" s="102"/>
      <c r="AO1051" s="102"/>
      <c r="AP1051" s="102"/>
      <c r="AQ1051" s="102"/>
      <c r="AR1051" s="102"/>
      <c r="AS1051" s="102"/>
      <c r="AT1051" s="102"/>
      <c r="AU1051" s="102"/>
    </row>
    <row r="1052" spans="27:48">
      <c r="AA1052" s="102"/>
      <c r="AB1052" s="102"/>
      <c r="AC1052" s="102"/>
      <c r="AD1052" s="102"/>
      <c r="AE1052" s="102"/>
      <c r="AG1052" s="103"/>
      <c r="AN1052" s="102"/>
      <c r="AO1052" s="102"/>
      <c r="AP1052" s="102"/>
      <c r="AQ1052" s="102"/>
      <c r="AR1052" s="102"/>
      <c r="AS1052" s="102"/>
      <c r="AT1052" s="102"/>
      <c r="AU1052" s="102"/>
    </row>
    <row r="1053" spans="27:48">
      <c r="AA1053" s="102"/>
      <c r="AB1053" s="102"/>
      <c r="AC1053" s="102"/>
      <c r="AD1053" s="102"/>
      <c r="AE1053" s="102"/>
      <c r="AG1053" s="103"/>
      <c r="AN1053" s="102"/>
      <c r="AO1053" s="102"/>
      <c r="AP1053" s="102"/>
      <c r="AQ1053" s="102"/>
      <c r="AR1053" s="102"/>
      <c r="AS1053" s="102"/>
      <c r="AT1053" s="102"/>
      <c r="AU1053" s="102"/>
    </row>
    <row r="1054" spans="27:48">
      <c r="AA1054" s="102"/>
      <c r="AB1054" s="102"/>
      <c r="AC1054" s="102"/>
      <c r="AD1054" s="102"/>
      <c r="AE1054" s="102"/>
      <c r="AG1054" s="103"/>
      <c r="AN1054" s="102"/>
      <c r="AO1054" s="102"/>
      <c r="AP1054" s="102"/>
      <c r="AQ1054" s="102"/>
      <c r="AR1054" s="102"/>
      <c r="AS1054" s="102"/>
      <c r="AT1054" s="102"/>
      <c r="AU1054" s="102"/>
    </row>
    <row r="1055" spans="27:48">
      <c r="AA1055" s="102"/>
      <c r="AB1055" s="102"/>
      <c r="AC1055" s="102"/>
      <c r="AD1055" s="102"/>
      <c r="AE1055" s="102"/>
      <c r="AG1055" s="103"/>
      <c r="AN1055" s="102"/>
      <c r="AO1055" s="102"/>
      <c r="AP1055" s="102"/>
      <c r="AQ1055" s="102"/>
      <c r="AR1055" s="102"/>
      <c r="AS1055" s="102"/>
      <c r="AT1055" s="102"/>
      <c r="AU1055" s="102"/>
    </row>
    <row r="1056" spans="27:48">
      <c r="AA1056" s="102"/>
      <c r="AB1056" s="102"/>
      <c r="AC1056" s="102"/>
      <c r="AD1056" s="102"/>
      <c r="AE1056" s="102"/>
      <c r="AG1056" s="103"/>
      <c r="AN1056" s="102"/>
      <c r="AO1056" s="102"/>
      <c r="AP1056" s="102"/>
      <c r="AQ1056" s="102"/>
      <c r="AR1056" s="102"/>
      <c r="AS1056" s="102"/>
      <c r="AT1056" s="102"/>
      <c r="AU1056" s="102"/>
    </row>
    <row r="1057" spans="27:64">
      <c r="AA1057" s="102"/>
      <c r="AB1057" s="102"/>
      <c r="AC1057" s="102"/>
      <c r="AD1057" s="102"/>
      <c r="AE1057" s="102"/>
      <c r="AG1057" s="103"/>
      <c r="AN1057" s="102"/>
      <c r="AO1057" s="102"/>
      <c r="AP1057" s="102"/>
      <c r="AQ1057" s="102"/>
      <c r="AR1057" s="102"/>
      <c r="AS1057" s="102"/>
      <c r="AT1057" s="102"/>
      <c r="AU1057" s="102"/>
    </row>
    <row r="1058" spans="27:64">
      <c r="AA1058" s="102"/>
      <c r="AB1058" s="102"/>
      <c r="AC1058" s="102"/>
      <c r="AD1058" s="102"/>
      <c r="AE1058" s="102"/>
      <c r="AG1058" s="103"/>
      <c r="AN1058" s="102"/>
      <c r="AO1058" s="102"/>
      <c r="AP1058" s="102"/>
      <c r="AQ1058" s="102"/>
      <c r="AR1058" s="102"/>
      <c r="AS1058" s="102"/>
      <c r="AT1058" s="102"/>
      <c r="AU1058" s="102"/>
    </row>
    <row r="1059" spans="27:64">
      <c r="AA1059" s="102"/>
      <c r="AB1059" s="102"/>
      <c r="AC1059" s="102"/>
      <c r="AD1059" s="102"/>
      <c r="AE1059" s="102"/>
      <c r="AG1059" s="103"/>
      <c r="AN1059" s="102"/>
      <c r="AO1059" s="102"/>
      <c r="AP1059" s="102"/>
      <c r="AQ1059" s="102"/>
      <c r="AR1059" s="102"/>
      <c r="AS1059" s="102"/>
      <c r="AT1059" s="102"/>
      <c r="AU1059" s="102"/>
    </row>
    <row r="1060" spans="27:64">
      <c r="AA1060" s="102"/>
      <c r="AB1060" s="102"/>
      <c r="AC1060" s="102"/>
      <c r="AD1060" s="102"/>
      <c r="AE1060" s="102"/>
      <c r="AG1060" s="103"/>
      <c r="AN1060" s="102"/>
      <c r="AO1060" s="102"/>
      <c r="AP1060" s="102"/>
      <c r="AQ1060" s="102"/>
      <c r="AR1060" s="102"/>
      <c r="AS1060" s="102"/>
      <c r="AT1060" s="102"/>
      <c r="AU1060" s="102"/>
    </row>
    <row r="1061" spans="27:64">
      <c r="AA1061" s="102"/>
      <c r="AB1061" s="102"/>
      <c r="AC1061" s="102"/>
      <c r="AD1061" s="102"/>
      <c r="AE1061" s="102"/>
      <c r="AG1061" s="103"/>
      <c r="AN1061" s="102"/>
      <c r="AO1061" s="102"/>
      <c r="AP1061" s="102"/>
      <c r="AQ1061" s="102"/>
      <c r="AR1061" s="102"/>
      <c r="AS1061" s="102"/>
      <c r="AT1061" s="102"/>
      <c r="AU1061" s="102"/>
    </row>
    <row r="1062" spans="27:64">
      <c r="AA1062" s="102"/>
      <c r="AB1062" s="102"/>
      <c r="AC1062" s="102"/>
      <c r="AD1062" s="102"/>
      <c r="AE1062" s="102"/>
      <c r="AG1062" s="103"/>
      <c r="AN1062" s="102"/>
      <c r="AO1062" s="102"/>
      <c r="AP1062" s="102"/>
      <c r="AQ1062" s="102"/>
      <c r="AR1062" s="102"/>
      <c r="AS1062" s="102"/>
      <c r="AT1062" s="102"/>
      <c r="AU1062" s="102"/>
    </row>
    <row r="1063" spans="27:64">
      <c r="AA1063" s="102"/>
      <c r="AB1063" s="102"/>
      <c r="AC1063" s="102"/>
      <c r="AD1063" s="102"/>
      <c r="AE1063" s="102"/>
      <c r="AG1063" s="103"/>
      <c r="AN1063" s="102"/>
      <c r="AO1063" s="102"/>
      <c r="AP1063" s="102"/>
      <c r="AQ1063" s="102"/>
      <c r="AR1063" s="102"/>
      <c r="AS1063" s="102"/>
      <c r="AT1063" s="102"/>
      <c r="AU1063" s="102"/>
    </row>
    <row r="1064" spans="27:64">
      <c r="AA1064" s="102"/>
      <c r="AB1064" s="102"/>
      <c r="AC1064" s="102"/>
      <c r="AD1064" s="102"/>
      <c r="AE1064" s="102"/>
      <c r="AG1064" s="103"/>
      <c r="AN1064" s="102"/>
      <c r="AO1064" s="102"/>
      <c r="AP1064" s="102"/>
      <c r="AQ1064" s="102"/>
      <c r="AR1064" s="102"/>
      <c r="AS1064" s="102"/>
      <c r="AT1064" s="102"/>
      <c r="AU1064" s="102"/>
    </row>
    <row r="1065" spans="27:64">
      <c r="AA1065" s="102"/>
      <c r="AB1065" s="102"/>
      <c r="AC1065" s="102"/>
      <c r="AD1065" s="102"/>
      <c r="AE1065" s="102"/>
      <c r="AG1065" s="103"/>
      <c r="AN1065" s="102"/>
      <c r="AO1065" s="102"/>
      <c r="AP1065" s="102"/>
      <c r="AQ1065" s="102"/>
      <c r="AR1065" s="102"/>
      <c r="AS1065" s="102"/>
      <c r="AT1065" s="102"/>
      <c r="AU1065" s="102"/>
    </row>
    <row r="1066" spans="27:64">
      <c r="AA1066" s="102"/>
      <c r="AB1066" s="102"/>
      <c r="AC1066" s="102"/>
      <c r="AD1066" s="102"/>
      <c r="AE1066" s="102"/>
      <c r="AG1066" s="103"/>
      <c r="AN1066" s="102"/>
      <c r="AO1066" s="102"/>
      <c r="AP1066" s="102"/>
      <c r="AQ1066" s="102"/>
      <c r="AR1066" s="102"/>
      <c r="AS1066" s="102"/>
      <c r="AT1066" s="102"/>
      <c r="AU1066" s="102"/>
    </row>
    <row r="1067" spans="27:64">
      <c r="AA1067" s="102"/>
      <c r="AB1067" s="102"/>
      <c r="AC1067" s="102"/>
      <c r="AD1067" s="102"/>
      <c r="AE1067" s="102"/>
      <c r="AG1067" s="103"/>
      <c r="AN1067" s="102"/>
      <c r="AO1067" s="102"/>
      <c r="AP1067" s="102"/>
      <c r="AQ1067" s="102"/>
      <c r="AR1067" s="102"/>
      <c r="AS1067" s="102"/>
      <c r="AT1067" s="102"/>
      <c r="AU1067" s="102"/>
    </row>
    <row r="1068" spans="27:64">
      <c r="AA1068" s="102"/>
      <c r="AB1068" s="102"/>
      <c r="AC1068" s="102"/>
      <c r="AD1068" s="102"/>
      <c r="AE1068" s="102"/>
      <c r="AG1068" s="103"/>
      <c r="AN1068" s="102"/>
      <c r="AO1068" s="102"/>
      <c r="AP1068" s="102"/>
      <c r="AQ1068" s="102"/>
      <c r="AR1068" s="102"/>
      <c r="AS1068" s="102"/>
      <c r="AT1068" s="102"/>
      <c r="AU1068" s="102"/>
    </row>
    <row r="1069" spans="27:64">
      <c r="AA1069" s="102"/>
      <c r="AB1069" s="102"/>
      <c r="AC1069" s="102"/>
      <c r="AD1069" s="102"/>
      <c r="AE1069" s="102"/>
      <c r="AG1069" s="103"/>
      <c r="AN1069" s="102"/>
      <c r="AO1069" s="102"/>
      <c r="AP1069" s="102"/>
      <c r="AQ1069" s="102"/>
      <c r="AR1069" s="102"/>
      <c r="AS1069" s="102"/>
      <c r="AT1069" s="102"/>
      <c r="AU1069" s="102"/>
      <c r="AV1069" s="102"/>
      <c r="AW1069" s="102"/>
      <c r="AX1069" s="102"/>
      <c r="AY1069" s="102"/>
      <c r="AZ1069" s="102"/>
      <c r="BA1069" s="102"/>
      <c r="BB1069" s="102"/>
      <c r="BC1069" s="102"/>
      <c r="BD1069" s="102"/>
      <c r="BE1069" s="102"/>
      <c r="BF1069" s="102"/>
      <c r="BG1069" s="102"/>
      <c r="BH1069" s="102"/>
      <c r="BI1069" s="102"/>
      <c r="BJ1069" s="102"/>
      <c r="BK1069" s="102"/>
      <c r="BL1069" s="102"/>
    </row>
    <row r="1070" spans="27:64">
      <c r="AA1070" s="102"/>
      <c r="AB1070" s="102"/>
      <c r="AC1070" s="102"/>
      <c r="AD1070" s="102"/>
      <c r="AE1070" s="102"/>
      <c r="AG1070" s="103"/>
      <c r="AN1070" s="102"/>
      <c r="AO1070" s="102"/>
      <c r="AP1070" s="102"/>
      <c r="AQ1070" s="102"/>
      <c r="AR1070" s="102"/>
      <c r="AS1070" s="102"/>
      <c r="AT1070" s="102"/>
      <c r="AU1070" s="102"/>
    </row>
    <row r="1071" spans="27:64">
      <c r="AA1071" s="102"/>
      <c r="AB1071" s="102"/>
      <c r="AC1071" s="102"/>
      <c r="AD1071" s="102"/>
      <c r="AE1071" s="102"/>
      <c r="AG1071" s="103"/>
      <c r="AN1071" s="102"/>
      <c r="AO1071" s="102"/>
      <c r="AP1071" s="102"/>
      <c r="AQ1071" s="102"/>
      <c r="AR1071" s="102"/>
      <c r="AS1071" s="102"/>
      <c r="AT1071" s="102"/>
      <c r="AU1071" s="102"/>
    </row>
    <row r="1072" spans="27:64">
      <c r="AA1072" s="102"/>
      <c r="AB1072" s="102"/>
      <c r="AC1072" s="102"/>
      <c r="AD1072" s="102"/>
      <c r="AE1072" s="102"/>
      <c r="AG1072" s="103"/>
      <c r="AN1072" s="102"/>
      <c r="AO1072" s="102"/>
      <c r="AP1072" s="102"/>
      <c r="AQ1072" s="102"/>
      <c r="AR1072" s="102"/>
      <c r="AS1072" s="102"/>
      <c r="AT1072" s="102"/>
      <c r="AU1072" s="102"/>
    </row>
    <row r="1073" spans="27:48">
      <c r="AA1073" s="102"/>
      <c r="AB1073" s="102"/>
      <c r="AC1073" s="102"/>
      <c r="AD1073" s="102"/>
      <c r="AE1073" s="102"/>
      <c r="AG1073" s="103"/>
      <c r="AN1073" s="102"/>
      <c r="AO1073" s="102"/>
      <c r="AP1073" s="102"/>
      <c r="AQ1073" s="102"/>
      <c r="AR1073" s="102"/>
      <c r="AS1073" s="102"/>
      <c r="AT1073" s="102"/>
      <c r="AU1073" s="102"/>
    </row>
    <row r="1074" spans="27:48">
      <c r="AA1074" s="102"/>
      <c r="AB1074" s="102"/>
      <c r="AC1074" s="102"/>
      <c r="AD1074" s="102"/>
      <c r="AE1074" s="102"/>
      <c r="AG1074" s="103"/>
      <c r="AN1074" s="102"/>
      <c r="AO1074" s="102"/>
      <c r="AP1074" s="102"/>
      <c r="AQ1074" s="102"/>
      <c r="AR1074" s="102"/>
      <c r="AS1074" s="102"/>
      <c r="AT1074" s="102"/>
      <c r="AU1074" s="102"/>
    </row>
    <row r="1075" spans="27:48">
      <c r="AA1075" s="102"/>
      <c r="AB1075" s="102"/>
      <c r="AC1075" s="102"/>
      <c r="AD1075" s="102"/>
      <c r="AE1075" s="102"/>
      <c r="AG1075" s="103"/>
      <c r="AN1075" s="102"/>
      <c r="AO1075" s="102"/>
      <c r="AP1075" s="102"/>
      <c r="AQ1075" s="102"/>
      <c r="AR1075" s="102"/>
      <c r="AS1075" s="102"/>
      <c r="AT1075" s="102"/>
      <c r="AU1075" s="102"/>
    </row>
    <row r="1076" spans="27:48">
      <c r="AA1076" s="102"/>
      <c r="AB1076" s="102"/>
      <c r="AC1076" s="102"/>
      <c r="AD1076" s="102"/>
      <c r="AE1076" s="102"/>
      <c r="AG1076" s="103"/>
      <c r="AN1076" s="102"/>
      <c r="AO1076" s="102"/>
      <c r="AP1076" s="102"/>
      <c r="AQ1076" s="102"/>
      <c r="AR1076" s="102"/>
      <c r="AS1076" s="102"/>
      <c r="AT1076" s="102"/>
      <c r="AU1076" s="102"/>
    </row>
    <row r="1077" spans="27:48">
      <c r="AA1077" s="102"/>
      <c r="AB1077" s="102"/>
      <c r="AC1077" s="102"/>
      <c r="AD1077" s="102"/>
      <c r="AE1077" s="102"/>
      <c r="AG1077" s="103"/>
      <c r="AN1077" s="102"/>
      <c r="AO1077" s="102"/>
      <c r="AP1077" s="102"/>
      <c r="AQ1077" s="102"/>
      <c r="AR1077" s="102"/>
      <c r="AS1077" s="102"/>
      <c r="AT1077" s="102"/>
      <c r="AU1077" s="102"/>
    </row>
    <row r="1078" spans="27:48">
      <c r="AA1078" s="102"/>
      <c r="AB1078" s="102"/>
      <c r="AC1078" s="102"/>
      <c r="AD1078" s="102"/>
      <c r="AE1078" s="102"/>
      <c r="AG1078" s="103"/>
      <c r="AN1078" s="102"/>
      <c r="AO1078" s="102"/>
      <c r="AP1078" s="102"/>
      <c r="AQ1078" s="102"/>
      <c r="AR1078" s="102"/>
      <c r="AS1078" s="102"/>
      <c r="AT1078" s="102"/>
      <c r="AU1078" s="102"/>
    </row>
    <row r="1079" spans="27:48">
      <c r="AA1079" s="102"/>
      <c r="AB1079" s="102"/>
      <c r="AC1079" s="102"/>
      <c r="AD1079" s="102"/>
      <c r="AE1079" s="102"/>
      <c r="AG1079" s="103"/>
      <c r="AN1079" s="102"/>
      <c r="AO1079" s="102"/>
      <c r="AP1079" s="102"/>
      <c r="AQ1079" s="102"/>
      <c r="AR1079" s="102"/>
      <c r="AS1079" s="102"/>
      <c r="AT1079" s="102"/>
      <c r="AU1079" s="102"/>
    </row>
    <row r="1080" spans="27:48">
      <c r="AA1080" s="102"/>
      <c r="AB1080" s="102"/>
      <c r="AC1080" s="102"/>
      <c r="AD1080" s="102"/>
      <c r="AE1080" s="102"/>
      <c r="AG1080" s="103"/>
      <c r="AN1080" s="102"/>
      <c r="AO1080" s="102"/>
      <c r="AP1080" s="102"/>
      <c r="AQ1080" s="102"/>
      <c r="AR1080" s="102"/>
      <c r="AS1080" s="102"/>
      <c r="AT1080" s="102"/>
      <c r="AU1080" s="102"/>
    </row>
    <row r="1081" spans="27:48">
      <c r="AA1081" s="102"/>
      <c r="AB1081" s="102"/>
      <c r="AC1081" s="102"/>
      <c r="AD1081" s="102"/>
      <c r="AE1081" s="102"/>
      <c r="AG1081" s="103"/>
      <c r="AN1081" s="102"/>
      <c r="AO1081" s="102"/>
      <c r="AP1081" s="102"/>
      <c r="AQ1081" s="102"/>
      <c r="AR1081" s="102"/>
      <c r="AS1081" s="102"/>
      <c r="AT1081" s="102"/>
      <c r="AU1081" s="102"/>
      <c r="AV1081" s="102"/>
    </row>
    <row r="1082" spans="27:48">
      <c r="AA1082" s="102"/>
      <c r="AB1082" s="102"/>
      <c r="AC1082" s="102"/>
      <c r="AD1082" s="102"/>
      <c r="AE1082" s="102"/>
      <c r="AG1082" s="103"/>
      <c r="AN1082" s="102"/>
      <c r="AO1082" s="102"/>
      <c r="AP1082" s="102"/>
      <c r="AQ1082" s="102"/>
      <c r="AR1082" s="102"/>
      <c r="AS1082" s="102"/>
      <c r="AT1082" s="102"/>
      <c r="AU1082" s="102"/>
    </row>
    <row r="1083" spans="27:48">
      <c r="AA1083" s="102"/>
      <c r="AB1083" s="102"/>
      <c r="AC1083" s="102"/>
      <c r="AD1083" s="102"/>
      <c r="AE1083" s="102"/>
      <c r="AG1083" s="103"/>
      <c r="AN1083" s="102"/>
      <c r="AO1083" s="102"/>
      <c r="AP1083" s="102"/>
      <c r="AQ1083" s="102"/>
      <c r="AR1083" s="102"/>
      <c r="AS1083" s="102"/>
      <c r="AT1083" s="102"/>
      <c r="AU1083" s="102"/>
      <c r="AV1083" s="102"/>
    </row>
    <row r="1084" spans="27:48">
      <c r="AA1084" s="102"/>
      <c r="AB1084" s="102"/>
      <c r="AC1084" s="102"/>
      <c r="AD1084" s="102"/>
      <c r="AE1084" s="102"/>
      <c r="AG1084" s="103"/>
      <c r="AN1084" s="102"/>
      <c r="AO1084" s="102"/>
      <c r="AP1084" s="102"/>
      <c r="AQ1084" s="102"/>
      <c r="AR1084" s="102"/>
      <c r="AS1084" s="102"/>
      <c r="AT1084" s="102"/>
      <c r="AU1084" s="102"/>
    </row>
    <row r="1085" spans="27:48">
      <c r="AA1085" s="102"/>
      <c r="AB1085" s="102"/>
      <c r="AC1085" s="102"/>
      <c r="AD1085" s="102"/>
      <c r="AE1085" s="102"/>
      <c r="AG1085" s="103"/>
      <c r="AN1085" s="102"/>
      <c r="AO1085" s="102"/>
      <c r="AP1085" s="102"/>
      <c r="AQ1085" s="102"/>
      <c r="AR1085" s="102"/>
      <c r="AS1085" s="102"/>
      <c r="AT1085" s="102"/>
      <c r="AU1085" s="102"/>
    </row>
    <row r="1086" spans="27:48">
      <c r="AA1086" s="102"/>
      <c r="AB1086" s="102"/>
      <c r="AC1086" s="102"/>
      <c r="AD1086" s="102"/>
      <c r="AE1086" s="102"/>
      <c r="AG1086" s="103"/>
      <c r="AN1086" s="102"/>
      <c r="AO1086" s="102"/>
      <c r="AP1086" s="102"/>
      <c r="AQ1086" s="102"/>
      <c r="AR1086" s="102"/>
      <c r="AS1086" s="102"/>
      <c r="AT1086" s="102"/>
      <c r="AU1086" s="102"/>
    </row>
    <row r="1087" spans="27:48">
      <c r="AA1087" s="102"/>
      <c r="AB1087" s="102"/>
      <c r="AC1087" s="102"/>
      <c r="AD1087" s="102"/>
      <c r="AE1087" s="102"/>
      <c r="AG1087" s="103"/>
      <c r="AN1087" s="102"/>
      <c r="AO1087" s="102"/>
      <c r="AP1087" s="102"/>
      <c r="AQ1087" s="102"/>
      <c r="AR1087" s="102"/>
      <c r="AS1087" s="102"/>
      <c r="AT1087" s="102"/>
      <c r="AU1087" s="102"/>
    </row>
    <row r="1088" spans="27:48">
      <c r="AA1088" s="102"/>
      <c r="AB1088" s="102"/>
      <c r="AC1088" s="102"/>
      <c r="AD1088" s="102"/>
      <c r="AE1088" s="102"/>
      <c r="AG1088" s="103"/>
      <c r="AN1088" s="102"/>
      <c r="AO1088" s="102"/>
      <c r="AP1088" s="102"/>
      <c r="AQ1088" s="102"/>
      <c r="AR1088" s="102"/>
      <c r="AS1088" s="102"/>
      <c r="AT1088" s="102"/>
      <c r="AU1088" s="102"/>
    </row>
    <row r="1089" spans="27:47">
      <c r="AA1089" s="102"/>
      <c r="AB1089" s="102"/>
      <c r="AC1089" s="102"/>
      <c r="AD1089" s="102"/>
      <c r="AE1089" s="102"/>
      <c r="AG1089" s="103"/>
      <c r="AN1089" s="102"/>
      <c r="AO1089" s="102"/>
      <c r="AP1089" s="102"/>
      <c r="AQ1089" s="102"/>
      <c r="AR1089" s="102"/>
      <c r="AS1089" s="102"/>
      <c r="AT1089" s="102"/>
      <c r="AU1089" s="102"/>
    </row>
    <row r="1090" spans="27:47">
      <c r="AA1090" s="102"/>
      <c r="AB1090" s="102"/>
      <c r="AC1090" s="102"/>
      <c r="AD1090" s="102"/>
      <c r="AE1090" s="102"/>
      <c r="AG1090" s="103"/>
      <c r="AN1090" s="102"/>
      <c r="AO1090" s="102"/>
      <c r="AP1090" s="102"/>
      <c r="AQ1090" s="102"/>
      <c r="AR1090" s="102"/>
      <c r="AS1090" s="102"/>
      <c r="AT1090" s="102"/>
      <c r="AU1090" s="102"/>
    </row>
    <row r="1091" spans="27:47">
      <c r="AA1091" s="102"/>
      <c r="AB1091" s="102"/>
      <c r="AC1091" s="102"/>
      <c r="AD1091" s="102"/>
      <c r="AE1091" s="102"/>
      <c r="AG1091" s="103"/>
      <c r="AN1091" s="102"/>
      <c r="AO1091" s="102"/>
      <c r="AP1091" s="102"/>
      <c r="AQ1091" s="102"/>
      <c r="AR1091" s="102"/>
      <c r="AS1091" s="102"/>
      <c r="AT1091" s="102"/>
      <c r="AU1091" s="102"/>
    </row>
    <row r="1092" spans="27:47">
      <c r="AA1092" s="102"/>
      <c r="AB1092" s="102"/>
      <c r="AC1092" s="102"/>
      <c r="AD1092" s="102"/>
      <c r="AE1092" s="102"/>
      <c r="AG1092" s="103"/>
      <c r="AN1092" s="102"/>
      <c r="AO1092" s="102"/>
      <c r="AP1092" s="102"/>
      <c r="AQ1092" s="102"/>
      <c r="AR1092" s="102"/>
      <c r="AS1092" s="102"/>
      <c r="AT1092" s="102"/>
      <c r="AU1092" s="102"/>
    </row>
    <row r="1093" spans="27:47">
      <c r="AA1093" s="102"/>
      <c r="AB1093" s="102"/>
      <c r="AC1093" s="102"/>
      <c r="AD1093" s="102"/>
      <c r="AE1093" s="102"/>
      <c r="AG1093" s="103"/>
      <c r="AN1093" s="102"/>
      <c r="AO1093" s="102"/>
      <c r="AP1093" s="102"/>
      <c r="AQ1093" s="102"/>
      <c r="AR1093" s="102"/>
      <c r="AS1093" s="102"/>
      <c r="AT1093" s="102"/>
      <c r="AU1093" s="102"/>
    </row>
    <row r="1094" spans="27:47">
      <c r="AA1094" s="102"/>
      <c r="AB1094" s="102"/>
      <c r="AC1094" s="102"/>
      <c r="AD1094" s="102"/>
      <c r="AE1094" s="102"/>
      <c r="AG1094" s="103"/>
      <c r="AN1094" s="102"/>
      <c r="AO1094" s="102"/>
      <c r="AP1094" s="102"/>
      <c r="AQ1094" s="102"/>
      <c r="AR1094" s="102"/>
      <c r="AS1094" s="102"/>
      <c r="AT1094" s="102"/>
      <c r="AU1094" s="102"/>
    </row>
    <row r="1095" spans="27:47">
      <c r="AA1095" s="102"/>
      <c r="AB1095" s="102"/>
      <c r="AC1095" s="102"/>
      <c r="AD1095" s="102"/>
      <c r="AE1095" s="102"/>
      <c r="AG1095" s="103"/>
      <c r="AN1095" s="102"/>
      <c r="AO1095" s="102"/>
      <c r="AP1095" s="102"/>
      <c r="AQ1095" s="102"/>
      <c r="AR1095" s="102"/>
      <c r="AS1095" s="102"/>
      <c r="AT1095" s="102"/>
      <c r="AU1095" s="102"/>
    </row>
    <row r="1096" spans="27:47">
      <c r="AA1096" s="102"/>
      <c r="AB1096" s="102"/>
      <c r="AC1096" s="102"/>
      <c r="AD1096" s="102"/>
      <c r="AE1096" s="102"/>
      <c r="AG1096" s="103"/>
      <c r="AN1096" s="102"/>
      <c r="AO1096" s="102"/>
      <c r="AP1096" s="102"/>
      <c r="AQ1096" s="102"/>
      <c r="AR1096" s="102"/>
      <c r="AS1096" s="102"/>
      <c r="AT1096" s="102"/>
      <c r="AU1096" s="102"/>
    </row>
    <row r="1097" spans="27:47">
      <c r="AA1097" s="102"/>
      <c r="AB1097" s="102"/>
      <c r="AC1097" s="102"/>
      <c r="AD1097" s="102"/>
      <c r="AE1097" s="102"/>
      <c r="AG1097" s="103"/>
      <c r="AN1097" s="102"/>
      <c r="AO1097" s="102"/>
      <c r="AP1097" s="102"/>
      <c r="AQ1097" s="102"/>
      <c r="AR1097" s="102"/>
      <c r="AS1097" s="102"/>
      <c r="AT1097" s="102"/>
      <c r="AU1097" s="102"/>
    </row>
    <row r="1098" spans="27:47">
      <c r="AA1098" s="102"/>
      <c r="AB1098" s="102"/>
      <c r="AC1098" s="102"/>
      <c r="AD1098" s="102"/>
      <c r="AE1098" s="102"/>
      <c r="AG1098" s="103"/>
      <c r="AN1098" s="102"/>
      <c r="AO1098" s="102"/>
      <c r="AP1098" s="102"/>
      <c r="AQ1098" s="102"/>
      <c r="AR1098" s="102"/>
      <c r="AS1098" s="102"/>
      <c r="AT1098" s="102"/>
      <c r="AU1098" s="102"/>
    </row>
    <row r="1099" spans="27:47">
      <c r="AA1099" s="102"/>
      <c r="AB1099" s="102"/>
      <c r="AC1099" s="102"/>
      <c r="AD1099" s="102"/>
      <c r="AE1099" s="102"/>
      <c r="AG1099" s="103"/>
      <c r="AN1099" s="102"/>
      <c r="AO1099" s="102"/>
      <c r="AP1099" s="102"/>
      <c r="AQ1099" s="102"/>
      <c r="AR1099" s="102"/>
      <c r="AS1099" s="102"/>
      <c r="AT1099" s="102"/>
      <c r="AU1099" s="102"/>
    </row>
    <row r="1100" spans="27:47">
      <c r="AA1100" s="102"/>
      <c r="AB1100" s="102"/>
      <c r="AC1100" s="102"/>
      <c r="AD1100" s="102"/>
      <c r="AE1100" s="102"/>
      <c r="AG1100" s="103"/>
      <c r="AN1100" s="102"/>
      <c r="AO1100" s="102"/>
      <c r="AP1100" s="102"/>
      <c r="AQ1100" s="102"/>
      <c r="AR1100" s="102"/>
      <c r="AS1100" s="102"/>
      <c r="AT1100" s="102"/>
      <c r="AU1100" s="102"/>
    </row>
    <row r="1101" spans="27:47">
      <c r="AA1101" s="102"/>
      <c r="AB1101" s="102"/>
      <c r="AC1101" s="102"/>
      <c r="AD1101" s="102"/>
      <c r="AE1101" s="102"/>
      <c r="AG1101" s="103"/>
      <c r="AN1101" s="102"/>
      <c r="AO1101" s="102"/>
      <c r="AP1101" s="102"/>
      <c r="AQ1101" s="102"/>
      <c r="AR1101" s="102"/>
      <c r="AS1101" s="102"/>
      <c r="AT1101" s="102"/>
      <c r="AU1101" s="102"/>
    </row>
    <row r="1102" spans="27:47">
      <c r="AA1102" s="102"/>
      <c r="AB1102" s="102"/>
      <c r="AC1102" s="102"/>
      <c r="AD1102" s="102"/>
      <c r="AE1102" s="102"/>
      <c r="AG1102" s="103"/>
      <c r="AN1102" s="102"/>
      <c r="AO1102" s="102"/>
      <c r="AP1102" s="102"/>
      <c r="AQ1102" s="102"/>
      <c r="AR1102" s="102"/>
      <c r="AS1102" s="102"/>
      <c r="AT1102" s="102"/>
      <c r="AU1102" s="102"/>
    </row>
    <row r="1103" spans="27:47">
      <c r="AA1103" s="102"/>
      <c r="AB1103" s="102"/>
      <c r="AC1103" s="102"/>
      <c r="AD1103" s="102"/>
      <c r="AE1103" s="102"/>
      <c r="AG1103" s="103"/>
      <c r="AN1103" s="102"/>
      <c r="AO1103" s="102"/>
      <c r="AP1103" s="102"/>
      <c r="AQ1103" s="102"/>
      <c r="AR1103" s="102"/>
      <c r="AS1103" s="102"/>
      <c r="AT1103" s="102"/>
      <c r="AU1103" s="102"/>
    </row>
    <row r="1104" spans="27:47">
      <c r="AA1104" s="102"/>
      <c r="AB1104" s="102"/>
      <c r="AC1104" s="102"/>
      <c r="AD1104" s="102"/>
      <c r="AE1104" s="102"/>
      <c r="AG1104" s="103"/>
      <c r="AN1104" s="102"/>
      <c r="AO1104" s="102"/>
      <c r="AP1104" s="102"/>
      <c r="AQ1104" s="102"/>
      <c r="AR1104" s="102"/>
      <c r="AS1104" s="102"/>
      <c r="AT1104" s="102"/>
      <c r="AU1104" s="102"/>
    </row>
    <row r="1105" spans="27:47">
      <c r="AA1105" s="102"/>
      <c r="AB1105" s="102"/>
      <c r="AC1105" s="102"/>
      <c r="AD1105" s="102"/>
      <c r="AE1105" s="102"/>
      <c r="AG1105" s="103"/>
      <c r="AN1105" s="102"/>
      <c r="AO1105" s="102"/>
      <c r="AP1105" s="102"/>
      <c r="AQ1105" s="102"/>
      <c r="AR1105" s="102"/>
      <c r="AS1105" s="102"/>
      <c r="AT1105" s="102"/>
      <c r="AU1105" s="102"/>
    </row>
    <row r="1106" spans="27:47">
      <c r="AA1106" s="102"/>
      <c r="AB1106" s="102"/>
      <c r="AC1106" s="102"/>
      <c r="AD1106" s="102"/>
      <c r="AE1106" s="102"/>
      <c r="AG1106" s="103"/>
      <c r="AN1106" s="102"/>
      <c r="AO1106" s="102"/>
      <c r="AP1106" s="102"/>
      <c r="AQ1106" s="102"/>
      <c r="AR1106" s="102"/>
      <c r="AS1106" s="102"/>
      <c r="AT1106" s="102"/>
      <c r="AU1106" s="102"/>
    </row>
    <row r="1107" spans="27:47">
      <c r="AA1107" s="102"/>
      <c r="AB1107" s="102"/>
      <c r="AC1107" s="102"/>
      <c r="AD1107" s="102"/>
      <c r="AE1107" s="102"/>
      <c r="AG1107" s="103"/>
      <c r="AN1107" s="102"/>
      <c r="AO1107" s="102"/>
      <c r="AP1107" s="102"/>
      <c r="AQ1107" s="102"/>
      <c r="AR1107" s="102"/>
      <c r="AS1107" s="102"/>
      <c r="AT1107" s="102"/>
      <c r="AU1107" s="102"/>
    </row>
    <row r="1108" spans="27:47">
      <c r="AA1108" s="102"/>
      <c r="AB1108" s="102"/>
      <c r="AC1108" s="102"/>
      <c r="AD1108" s="102"/>
      <c r="AE1108" s="102"/>
      <c r="AG1108" s="103"/>
      <c r="AN1108" s="102"/>
      <c r="AO1108" s="102"/>
      <c r="AP1108" s="102"/>
      <c r="AQ1108" s="102"/>
      <c r="AR1108" s="102"/>
      <c r="AS1108" s="102"/>
      <c r="AT1108" s="102"/>
      <c r="AU1108" s="102"/>
    </row>
    <row r="1109" spans="27:47">
      <c r="AA1109" s="102"/>
      <c r="AB1109" s="102"/>
      <c r="AC1109" s="102"/>
      <c r="AD1109" s="102"/>
      <c r="AE1109" s="102"/>
      <c r="AG1109" s="103"/>
      <c r="AN1109" s="102"/>
      <c r="AO1109" s="102"/>
      <c r="AP1109" s="102"/>
      <c r="AQ1109" s="102"/>
      <c r="AR1109" s="102"/>
      <c r="AS1109" s="102"/>
      <c r="AT1109" s="102"/>
      <c r="AU1109" s="102"/>
    </row>
    <row r="1110" spans="27:47">
      <c r="AA1110" s="102"/>
      <c r="AB1110" s="102"/>
      <c r="AC1110" s="102"/>
      <c r="AD1110" s="102"/>
      <c r="AE1110" s="102"/>
      <c r="AG1110" s="103"/>
      <c r="AN1110" s="102"/>
      <c r="AO1110" s="102"/>
      <c r="AP1110" s="102"/>
      <c r="AQ1110" s="102"/>
      <c r="AR1110" s="102"/>
      <c r="AS1110" s="102"/>
      <c r="AT1110" s="102"/>
      <c r="AU1110" s="102"/>
    </row>
    <row r="1111" spans="27:47">
      <c r="AA1111" s="102"/>
      <c r="AB1111" s="102"/>
      <c r="AC1111" s="102"/>
      <c r="AD1111" s="102"/>
      <c r="AE1111" s="102"/>
      <c r="AG1111" s="103"/>
      <c r="AN1111" s="102"/>
      <c r="AO1111" s="102"/>
      <c r="AP1111" s="102"/>
      <c r="AQ1111" s="102"/>
      <c r="AR1111" s="102"/>
      <c r="AS1111" s="102"/>
      <c r="AT1111" s="102"/>
      <c r="AU1111" s="102"/>
    </row>
    <row r="1112" spans="27:47">
      <c r="AA1112" s="102"/>
      <c r="AB1112" s="102"/>
      <c r="AC1112" s="102"/>
      <c r="AD1112" s="102"/>
      <c r="AE1112" s="102"/>
      <c r="AG1112" s="103"/>
      <c r="AN1112" s="102"/>
      <c r="AO1112" s="102"/>
      <c r="AP1112" s="102"/>
      <c r="AQ1112" s="102"/>
      <c r="AR1112" s="102"/>
      <c r="AS1112" s="102"/>
      <c r="AT1112" s="102"/>
      <c r="AU1112" s="102"/>
    </row>
    <row r="1113" spans="27:47">
      <c r="AA1113" s="102"/>
      <c r="AB1113" s="102"/>
      <c r="AC1113" s="102"/>
      <c r="AD1113" s="102"/>
      <c r="AE1113" s="102"/>
      <c r="AG1113" s="103"/>
      <c r="AN1113" s="102"/>
      <c r="AO1113" s="102"/>
      <c r="AP1113" s="102"/>
      <c r="AQ1113" s="102"/>
      <c r="AR1113" s="102"/>
      <c r="AS1113" s="102"/>
      <c r="AT1113" s="102"/>
      <c r="AU1113" s="102"/>
    </row>
    <row r="1114" spans="27:47">
      <c r="AA1114" s="102"/>
      <c r="AB1114" s="102"/>
      <c r="AC1114" s="102"/>
      <c r="AD1114" s="102"/>
      <c r="AE1114" s="102"/>
      <c r="AG1114" s="103"/>
      <c r="AN1114" s="102"/>
      <c r="AO1114" s="102"/>
      <c r="AP1114" s="102"/>
      <c r="AQ1114" s="102"/>
      <c r="AR1114" s="102"/>
      <c r="AS1114" s="102"/>
      <c r="AT1114" s="102"/>
      <c r="AU1114" s="102"/>
    </row>
    <row r="1115" spans="27:47">
      <c r="AA1115" s="102"/>
      <c r="AB1115" s="102"/>
      <c r="AC1115" s="102"/>
      <c r="AD1115" s="102"/>
      <c r="AE1115" s="102"/>
      <c r="AG1115" s="103"/>
      <c r="AN1115" s="102"/>
      <c r="AO1115" s="102"/>
      <c r="AP1115" s="102"/>
      <c r="AQ1115" s="102"/>
      <c r="AR1115" s="102"/>
      <c r="AS1115" s="102"/>
      <c r="AT1115" s="102"/>
      <c r="AU1115" s="102"/>
    </row>
    <row r="1116" spans="27:47">
      <c r="AA1116" s="102"/>
      <c r="AB1116" s="102"/>
      <c r="AC1116" s="102"/>
      <c r="AD1116" s="102"/>
      <c r="AE1116" s="102"/>
      <c r="AG1116" s="103"/>
      <c r="AN1116" s="102"/>
      <c r="AO1116" s="102"/>
      <c r="AP1116" s="102"/>
      <c r="AQ1116" s="102"/>
      <c r="AR1116" s="102"/>
      <c r="AS1116" s="102"/>
      <c r="AT1116" s="102"/>
      <c r="AU1116" s="102"/>
    </row>
    <row r="1117" spans="27:47">
      <c r="AA1117" s="102"/>
      <c r="AB1117" s="102"/>
      <c r="AC1117" s="102"/>
      <c r="AD1117" s="102"/>
      <c r="AE1117" s="102"/>
      <c r="AG1117" s="103"/>
      <c r="AN1117" s="102"/>
      <c r="AO1117" s="102"/>
      <c r="AP1117" s="102"/>
      <c r="AQ1117" s="102"/>
      <c r="AR1117" s="102"/>
      <c r="AS1117" s="102"/>
      <c r="AT1117" s="102"/>
      <c r="AU1117" s="102"/>
    </row>
    <row r="1118" spans="27:47">
      <c r="AA1118" s="102"/>
      <c r="AB1118" s="102"/>
      <c r="AC1118" s="102"/>
      <c r="AD1118" s="102"/>
      <c r="AE1118" s="102"/>
      <c r="AG1118" s="103"/>
      <c r="AN1118" s="102"/>
      <c r="AO1118" s="102"/>
      <c r="AP1118" s="102"/>
      <c r="AQ1118" s="102"/>
      <c r="AR1118" s="102"/>
      <c r="AS1118" s="102"/>
      <c r="AT1118" s="102"/>
      <c r="AU1118" s="102"/>
    </row>
    <row r="1119" spans="27:47">
      <c r="AA1119" s="102"/>
      <c r="AB1119" s="102"/>
      <c r="AC1119" s="102"/>
      <c r="AD1119" s="102"/>
      <c r="AE1119" s="102"/>
      <c r="AG1119" s="103"/>
      <c r="AN1119" s="102"/>
      <c r="AO1119" s="102"/>
      <c r="AP1119" s="102"/>
      <c r="AQ1119" s="102"/>
      <c r="AR1119" s="102"/>
      <c r="AS1119" s="102"/>
      <c r="AT1119" s="102"/>
      <c r="AU1119" s="102"/>
    </row>
    <row r="1120" spans="27:47">
      <c r="AA1120" s="102"/>
      <c r="AB1120" s="102"/>
      <c r="AC1120" s="102"/>
      <c r="AD1120" s="102"/>
      <c r="AE1120" s="102"/>
      <c r="AG1120" s="103"/>
      <c r="AN1120" s="102"/>
      <c r="AO1120" s="102"/>
      <c r="AP1120" s="102"/>
      <c r="AQ1120" s="102"/>
      <c r="AR1120" s="102"/>
      <c r="AS1120" s="102"/>
      <c r="AT1120" s="102"/>
      <c r="AU1120" s="102"/>
    </row>
    <row r="1121" spans="27:47">
      <c r="AA1121" s="102"/>
      <c r="AB1121" s="102"/>
      <c r="AC1121" s="102"/>
      <c r="AD1121" s="102"/>
      <c r="AE1121" s="102"/>
      <c r="AG1121" s="103"/>
      <c r="AN1121" s="102"/>
      <c r="AO1121" s="102"/>
      <c r="AP1121" s="102"/>
      <c r="AQ1121" s="102"/>
      <c r="AR1121" s="102"/>
      <c r="AS1121" s="102"/>
      <c r="AT1121" s="102"/>
      <c r="AU1121" s="102"/>
    </row>
    <row r="1122" spans="27:47">
      <c r="AA1122" s="102"/>
      <c r="AB1122" s="102"/>
      <c r="AC1122" s="102"/>
      <c r="AD1122" s="102"/>
      <c r="AE1122" s="102"/>
      <c r="AG1122" s="103"/>
      <c r="AN1122" s="102"/>
      <c r="AO1122" s="102"/>
      <c r="AP1122" s="102"/>
      <c r="AQ1122" s="102"/>
      <c r="AR1122" s="102"/>
      <c r="AS1122" s="102"/>
      <c r="AT1122" s="102"/>
      <c r="AU1122" s="102"/>
    </row>
    <row r="1123" spans="27:47">
      <c r="AA1123" s="102"/>
      <c r="AB1123" s="102"/>
      <c r="AC1123" s="102"/>
      <c r="AD1123" s="102"/>
      <c r="AE1123" s="102"/>
      <c r="AG1123" s="103"/>
      <c r="AN1123" s="102"/>
      <c r="AO1123" s="102"/>
      <c r="AP1123" s="102"/>
      <c r="AQ1123" s="102"/>
      <c r="AR1123" s="102"/>
      <c r="AS1123" s="102"/>
      <c r="AT1123" s="102"/>
      <c r="AU1123" s="102"/>
    </row>
    <row r="1124" spans="27:47">
      <c r="AA1124" s="102"/>
      <c r="AB1124" s="102"/>
      <c r="AC1124" s="102"/>
      <c r="AD1124" s="102"/>
      <c r="AE1124" s="102"/>
      <c r="AG1124" s="103"/>
      <c r="AN1124" s="102"/>
      <c r="AO1124" s="102"/>
      <c r="AP1124" s="102"/>
      <c r="AQ1124" s="102"/>
      <c r="AR1124" s="102"/>
      <c r="AS1124" s="102"/>
      <c r="AT1124" s="102"/>
      <c r="AU1124" s="102"/>
    </row>
    <row r="1125" spans="27:47">
      <c r="AA1125" s="102"/>
      <c r="AB1125" s="102"/>
      <c r="AC1125" s="102"/>
      <c r="AD1125" s="102"/>
      <c r="AE1125" s="102"/>
      <c r="AG1125" s="103"/>
      <c r="AN1125" s="102"/>
      <c r="AO1125" s="102"/>
      <c r="AP1125" s="102"/>
      <c r="AQ1125" s="102"/>
      <c r="AR1125" s="102"/>
      <c r="AS1125" s="102"/>
      <c r="AT1125" s="102"/>
      <c r="AU1125" s="102"/>
    </row>
    <row r="1126" spans="27:47">
      <c r="AA1126" s="102"/>
      <c r="AB1126" s="102"/>
      <c r="AC1126" s="102"/>
      <c r="AD1126" s="102"/>
      <c r="AE1126" s="102"/>
      <c r="AG1126" s="103"/>
      <c r="AN1126" s="102"/>
      <c r="AO1126" s="102"/>
      <c r="AP1126" s="102"/>
      <c r="AQ1126" s="102"/>
      <c r="AR1126" s="102"/>
      <c r="AS1126" s="102"/>
      <c r="AT1126" s="102"/>
      <c r="AU1126" s="102"/>
    </row>
    <row r="1127" spans="27:47">
      <c r="AA1127" s="102"/>
      <c r="AB1127" s="102"/>
      <c r="AC1127" s="102"/>
      <c r="AD1127" s="102"/>
      <c r="AE1127" s="102"/>
      <c r="AG1127" s="103"/>
      <c r="AN1127" s="102"/>
      <c r="AO1127" s="102"/>
      <c r="AP1127" s="102"/>
      <c r="AQ1127" s="102"/>
      <c r="AR1127" s="102"/>
      <c r="AS1127" s="102"/>
      <c r="AT1127" s="102"/>
      <c r="AU1127" s="102"/>
    </row>
    <row r="1128" spans="27:47">
      <c r="AA1128" s="102"/>
      <c r="AB1128" s="102"/>
      <c r="AC1128" s="102"/>
      <c r="AD1128" s="102"/>
      <c r="AE1128" s="102"/>
      <c r="AG1128" s="103"/>
      <c r="AN1128" s="102"/>
      <c r="AO1128" s="102"/>
      <c r="AP1128" s="102"/>
      <c r="AQ1128" s="102"/>
      <c r="AR1128" s="102"/>
      <c r="AS1128" s="102"/>
      <c r="AT1128" s="102"/>
      <c r="AU1128" s="102"/>
    </row>
    <row r="1129" spans="27:47">
      <c r="AA1129" s="102"/>
      <c r="AB1129" s="102"/>
      <c r="AC1129" s="102"/>
      <c r="AD1129" s="102"/>
      <c r="AE1129" s="102"/>
      <c r="AG1129" s="103"/>
      <c r="AN1129" s="102"/>
      <c r="AO1129" s="102"/>
      <c r="AP1129" s="102"/>
      <c r="AQ1129" s="102"/>
      <c r="AR1129" s="102"/>
      <c r="AS1129" s="102"/>
      <c r="AT1129" s="102"/>
      <c r="AU1129" s="102"/>
    </row>
    <row r="1130" spans="27:47">
      <c r="AA1130" s="102"/>
      <c r="AB1130" s="102"/>
      <c r="AC1130" s="102"/>
      <c r="AD1130" s="102"/>
      <c r="AE1130" s="102"/>
      <c r="AG1130" s="103"/>
      <c r="AN1130" s="102"/>
      <c r="AO1130" s="102"/>
      <c r="AP1130" s="102"/>
      <c r="AQ1130" s="102"/>
      <c r="AR1130" s="102"/>
      <c r="AS1130" s="102"/>
      <c r="AT1130" s="102"/>
      <c r="AU1130" s="102"/>
    </row>
    <row r="1131" spans="27:47">
      <c r="AA1131" s="102"/>
      <c r="AB1131" s="102"/>
      <c r="AC1131" s="102"/>
      <c r="AD1131" s="102"/>
      <c r="AE1131" s="102"/>
      <c r="AG1131" s="103"/>
      <c r="AN1131" s="102"/>
      <c r="AO1131" s="102"/>
      <c r="AP1131" s="102"/>
      <c r="AQ1131" s="102"/>
      <c r="AR1131" s="102"/>
      <c r="AS1131" s="102"/>
      <c r="AT1131" s="102"/>
      <c r="AU1131" s="102"/>
    </row>
    <row r="1132" spans="27:47">
      <c r="AA1132" s="102"/>
      <c r="AB1132" s="102"/>
      <c r="AC1132" s="102"/>
      <c r="AD1132" s="102"/>
      <c r="AE1132" s="102"/>
      <c r="AG1132" s="103"/>
      <c r="AN1132" s="102"/>
      <c r="AO1132" s="102"/>
      <c r="AP1132" s="102"/>
      <c r="AQ1132" s="102"/>
      <c r="AR1132" s="102"/>
      <c r="AS1132" s="102"/>
      <c r="AT1132" s="102"/>
      <c r="AU1132" s="102"/>
    </row>
    <row r="1133" spans="27:47">
      <c r="AA1133" s="102"/>
      <c r="AB1133" s="102"/>
      <c r="AC1133" s="102"/>
      <c r="AD1133" s="102"/>
      <c r="AE1133" s="102"/>
      <c r="AG1133" s="103"/>
      <c r="AN1133" s="102"/>
      <c r="AO1133" s="102"/>
      <c r="AP1133" s="102"/>
      <c r="AQ1133" s="102"/>
      <c r="AR1133" s="102"/>
      <c r="AS1133" s="102"/>
      <c r="AT1133" s="102"/>
      <c r="AU1133" s="102"/>
    </row>
    <row r="1134" spans="27:47">
      <c r="AA1134" s="102"/>
      <c r="AB1134" s="102"/>
      <c r="AC1134" s="102"/>
      <c r="AD1134" s="102"/>
      <c r="AE1134" s="102"/>
      <c r="AG1134" s="103"/>
      <c r="AN1134" s="102"/>
      <c r="AO1134" s="102"/>
      <c r="AP1134" s="102"/>
      <c r="AQ1134" s="102"/>
      <c r="AR1134" s="102"/>
      <c r="AS1134" s="102"/>
      <c r="AT1134" s="102"/>
      <c r="AU1134" s="102"/>
    </row>
    <row r="1135" spans="27:47">
      <c r="AA1135" s="102"/>
      <c r="AB1135" s="102"/>
      <c r="AC1135" s="102"/>
      <c r="AD1135" s="102"/>
      <c r="AE1135" s="102"/>
      <c r="AG1135" s="103"/>
      <c r="AN1135" s="102"/>
      <c r="AO1135" s="102"/>
      <c r="AP1135" s="102"/>
      <c r="AQ1135" s="102"/>
      <c r="AR1135" s="102"/>
      <c r="AS1135" s="102"/>
      <c r="AT1135" s="102"/>
      <c r="AU1135" s="102"/>
    </row>
    <row r="1136" spans="27:47">
      <c r="AA1136" s="102"/>
      <c r="AB1136" s="102"/>
      <c r="AC1136" s="102"/>
      <c r="AD1136" s="102"/>
      <c r="AE1136" s="102"/>
      <c r="AG1136" s="103"/>
      <c r="AN1136" s="102"/>
      <c r="AO1136" s="102"/>
      <c r="AP1136" s="102"/>
      <c r="AQ1136" s="102"/>
      <c r="AR1136" s="102"/>
      <c r="AS1136" s="102"/>
      <c r="AT1136" s="102"/>
      <c r="AU1136" s="102"/>
    </row>
    <row r="1137" spans="27:47">
      <c r="AA1137" s="102"/>
      <c r="AB1137" s="102"/>
      <c r="AC1137" s="102"/>
      <c r="AD1137" s="102"/>
      <c r="AE1137" s="102"/>
      <c r="AG1137" s="103"/>
      <c r="AN1137" s="102"/>
      <c r="AO1137" s="102"/>
      <c r="AP1137" s="102"/>
      <c r="AQ1137" s="102"/>
      <c r="AR1137" s="102"/>
      <c r="AS1137" s="102"/>
      <c r="AT1137" s="102"/>
      <c r="AU1137" s="102"/>
    </row>
    <row r="1138" spans="27:47">
      <c r="AA1138" s="102"/>
      <c r="AB1138" s="102"/>
      <c r="AC1138" s="102"/>
      <c r="AD1138" s="102"/>
      <c r="AE1138" s="102"/>
      <c r="AG1138" s="103"/>
      <c r="AN1138" s="102"/>
      <c r="AO1138" s="102"/>
      <c r="AP1138" s="102"/>
      <c r="AQ1138" s="102"/>
      <c r="AR1138" s="102"/>
      <c r="AS1138" s="102"/>
      <c r="AT1138" s="102"/>
      <c r="AU1138" s="102"/>
    </row>
    <row r="1139" spans="27:47">
      <c r="AA1139" s="102"/>
      <c r="AB1139" s="102"/>
      <c r="AC1139" s="102"/>
      <c r="AD1139" s="102"/>
      <c r="AE1139" s="102"/>
      <c r="AG1139" s="103"/>
      <c r="AN1139" s="102"/>
      <c r="AO1139" s="102"/>
      <c r="AP1139" s="102"/>
      <c r="AQ1139" s="102"/>
      <c r="AR1139" s="102"/>
      <c r="AS1139" s="102"/>
      <c r="AT1139" s="102"/>
      <c r="AU1139" s="102"/>
    </row>
    <row r="1140" spans="27:47">
      <c r="AA1140" s="102"/>
      <c r="AB1140" s="102"/>
      <c r="AC1140" s="102"/>
      <c r="AD1140" s="102"/>
      <c r="AE1140" s="102"/>
      <c r="AG1140" s="103"/>
      <c r="AN1140" s="102"/>
      <c r="AO1140" s="102"/>
      <c r="AP1140" s="102"/>
      <c r="AQ1140" s="102"/>
      <c r="AR1140" s="102"/>
      <c r="AS1140" s="102"/>
      <c r="AT1140" s="102"/>
      <c r="AU1140" s="102"/>
    </row>
    <row r="1141" spans="27:47">
      <c r="AA1141" s="102"/>
      <c r="AB1141" s="102"/>
      <c r="AC1141" s="102"/>
      <c r="AD1141" s="102"/>
      <c r="AE1141" s="102"/>
      <c r="AG1141" s="103"/>
      <c r="AN1141" s="102"/>
      <c r="AO1141" s="102"/>
      <c r="AP1141" s="102"/>
      <c r="AQ1141" s="102"/>
      <c r="AR1141" s="102"/>
      <c r="AS1141" s="102"/>
      <c r="AT1141" s="102"/>
      <c r="AU1141" s="102"/>
    </row>
    <row r="1142" spans="27:47">
      <c r="AA1142" s="102"/>
      <c r="AB1142" s="102"/>
      <c r="AC1142" s="102"/>
      <c r="AD1142" s="102"/>
      <c r="AE1142" s="102"/>
      <c r="AG1142" s="103"/>
      <c r="AN1142" s="102"/>
      <c r="AO1142" s="102"/>
      <c r="AP1142" s="102"/>
      <c r="AQ1142" s="102"/>
      <c r="AR1142" s="102"/>
      <c r="AS1142" s="102"/>
      <c r="AT1142" s="102"/>
      <c r="AU1142" s="102"/>
    </row>
    <row r="1143" spans="27:47">
      <c r="AA1143" s="102"/>
      <c r="AB1143" s="102"/>
      <c r="AC1143" s="102"/>
      <c r="AD1143" s="102"/>
      <c r="AE1143" s="102"/>
      <c r="AG1143" s="103"/>
      <c r="AN1143" s="102"/>
      <c r="AO1143" s="102"/>
      <c r="AP1143" s="102"/>
      <c r="AQ1143" s="102"/>
      <c r="AR1143" s="102"/>
      <c r="AS1143" s="102"/>
      <c r="AT1143" s="102"/>
      <c r="AU1143" s="102"/>
    </row>
    <row r="1144" spans="27:47">
      <c r="AA1144" s="102"/>
      <c r="AB1144" s="102"/>
      <c r="AC1144" s="102"/>
      <c r="AD1144" s="102"/>
      <c r="AE1144" s="102"/>
      <c r="AG1144" s="103"/>
      <c r="AN1144" s="102"/>
      <c r="AO1144" s="102"/>
      <c r="AP1144" s="102"/>
      <c r="AQ1144" s="102"/>
      <c r="AR1144" s="102"/>
      <c r="AS1144" s="102"/>
      <c r="AT1144" s="102"/>
      <c r="AU1144" s="102"/>
    </row>
    <row r="1145" spans="27:47">
      <c r="AA1145" s="102"/>
      <c r="AB1145" s="102"/>
      <c r="AC1145" s="102"/>
      <c r="AD1145" s="102"/>
      <c r="AE1145" s="102"/>
      <c r="AG1145" s="103"/>
      <c r="AN1145" s="102"/>
      <c r="AO1145" s="102"/>
      <c r="AP1145" s="102"/>
      <c r="AQ1145" s="102"/>
      <c r="AR1145" s="102"/>
      <c r="AS1145" s="102"/>
      <c r="AT1145" s="102"/>
      <c r="AU1145" s="102"/>
    </row>
    <row r="1146" spans="27:47">
      <c r="AA1146" s="102"/>
      <c r="AB1146" s="102"/>
      <c r="AC1146" s="102"/>
      <c r="AD1146" s="102"/>
      <c r="AE1146" s="102"/>
      <c r="AG1146" s="103"/>
      <c r="AN1146" s="102"/>
      <c r="AO1146" s="102"/>
      <c r="AP1146" s="102"/>
      <c r="AQ1146" s="102"/>
      <c r="AR1146" s="102"/>
      <c r="AS1146" s="102"/>
      <c r="AT1146" s="102"/>
      <c r="AU1146" s="102"/>
    </row>
    <row r="1147" spans="27:47">
      <c r="AA1147" s="102"/>
      <c r="AB1147" s="102"/>
      <c r="AC1147" s="102"/>
      <c r="AD1147" s="102"/>
      <c r="AE1147" s="102"/>
      <c r="AG1147" s="103"/>
      <c r="AN1147" s="102"/>
      <c r="AO1147" s="102"/>
      <c r="AP1147" s="102"/>
      <c r="AQ1147" s="102"/>
      <c r="AR1147" s="102"/>
      <c r="AS1147" s="102"/>
      <c r="AT1147" s="102"/>
      <c r="AU1147" s="102"/>
    </row>
    <row r="1148" spans="27:47">
      <c r="AA1148" s="102"/>
      <c r="AB1148" s="102"/>
      <c r="AC1148" s="102"/>
      <c r="AD1148" s="102"/>
      <c r="AE1148" s="102"/>
      <c r="AG1148" s="103"/>
      <c r="AN1148" s="102"/>
      <c r="AO1148" s="102"/>
      <c r="AP1148" s="102"/>
      <c r="AQ1148" s="102"/>
      <c r="AR1148" s="102"/>
      <c r="AS1148" s="102"/>
      <c r="AT1148" s="102"/>
      <c r="AU1148" s="102"/>
    </row>
    <row r="1149" spans="27:47">
      <c r="AA1149" s="102"/>
      <c r="AB1149" s="102"/>
      <c r="AC1149" s="102"/>
      <c r="AD1149" s="102"/>
      <c r="AE1149" s="102"/>
      <c r="AG1149" s="103"/>
      <c r="AN1149" s="102"/>
      <c r="AO1149" s="102"/>
      <c r="AP1149" s="102"/>
      <c r="AQ1149" s="102"/>
      <c r="AR1149" s="102"/>
      <c r="AS1149" s="102"/>
      <c r="AT1149" s="102"/>
      <c r="AU1149" s="102"/>
    </row>
    <row r="1150" spans="27:47">
      <c r="AA1150" s="102"/>
      <c r="AB1150" s="102"/>
      <c r="AC1150" s="102"/>
      <c r="AD1150" s="102"/>
      <c r="AE1150" s="102"/>
      <c r="AG1150" s="103"/>
      <c r="AN1150" s="102"/>
      <c r="AO1150" s="102"/>
      <c r="AP1150" s="102"/>
      <c r="AQ1150" s="102"/>
      <c r="AR1150" s="102"/>
      <c r="AS1150" s="102"/>
      <c r="AT1150" s="102"/>
      <c r="AU1150" s="102"/>
    </row>
    <row r="1151" spans="27:47">
      <c r="AA1151" s="102"/>
      <c r="AB1151" s="102"/>
      <c r="AC1151" s="102"/>
      <c r="AD1151" s="102"/>
      <c r="AE1151" s="102"/>
      <c r="AG1151" s="103"/>
      <c r="AN1151" s="102"/>
      <c r="AO1151" s="102"/>
      <c r="AP1151" s="102"/>
      <c r="AQ1151" s="102"/>
      <c r="AR1151" s="102"/>
      <c r="AS1151" s="102"/>
      <c r="AT1151" s="102"/>
      <c r="AU1151" s="102"/>
    </row>
    <row r="1152" spans="27:47">
      <c r="AA1152" s="102"/>
      <c r="AB1152" s="102"/>
      <c r="AC1152" s="102"/>
      <c r="AD1152" s="102"/>
      <c r="AE1152" s="102"/>
      <c r="AG1152" s="103"/>
      <c r="AN1152" s="102"/>
      <c r="AO1152" s="102"/>
      <c r="AP1152" s="102"/>
      <c r="AQ1152" s="102"/>
      <c r="AR1152" s="102"/>
      <c r="AS1152" s="102"/>
      <c r="AT1152" s="102"/>
      <c r="AU1152" s="102"/>
    </row>
    <row r="1153" spans="27:48">
      <c r="AA1153" s="102"/>
      <c r="AB1153" s="102"/>
      <c r="AC1153" s="102"/>
      <c r="AD1153" s="102"/>
      <c r="AE1153" s="102"/>
      <c r="AG1153" s="103"/>
      <c r="AN1153" s="102"/>
      <c r="AO1153" s="102"/>
      <c r="AP1153" s="102"/>
      <c r="AQ1153" s="102"/>
      <c r="AR1153" s="102"/>
      <c r="AS1153" s="102"/>
      <c r="AT1153" s="102"/>
      <c r="AU1153" s="102"/>
    </row>
    <row r="1154" spans="27:48">
      <c r="AA1154" s="102"/>
      <c r="AB1154" s="102"/>
      <c r="AC1154" s="102"/>
      <c r="AD1154" s="102"/>
      <c r="AE1154" s="102"/>
      <c r="AG1154" s="103"/>
      <c r="AN1154" s="102"/>
      <c r="AO1154" s="102"/>
      <c r="AP1154" s="102"/>
      <c r="AQ1154" s="102"/>
      <c r="AR1154" s="102"/>
      <c r="AS1154" s="102"/>
      <c r="AT1154" s="102"/>
      <c r="AU1154" s="102"/>
    </row>
    <row r="1155" spans="27:48">
      <c r="AA1155" s="102"/>
      <c r="AB1155" s="102"/>
      <c r="AC1155" s="102"/>
      <c r="AD1155" s="102"/>
      <c r="AE1155" s="102"/>
      <c r="AG1155" s="103"/>
      <c r="AN1155" s="102"/>
      <c r="AO1155" s="102"/>
      <c r="AP1155" s="102"/>
      <c r="AQ1155" s="102"/>
      <c r="AR1155" s="102"/>
      <c r="AS1155" s="102"/>
      <c r="AT1155" s="102"/>
      <c r="AU1155" s="102"/>
    </row>
    <row r="1156" spans="27:48">
      <c r="AA1156" s="102"/>
      <c r="AB1156" s="102"/>
      <c r="AC1156" s="102"/>
      <c r="AD1156" s="102"/>
      <c r="AE1156" s="102"/>
      <c r="AG1156" s="103"/>
      <c r="AN1156" s="102"/>
      <c r="AO1156" s="102"/>
      <c r="AP1156" s="102"/>
      <c r="AQ1156" s="102"/>
      <c r="AR1156" s="102"/>
      <c r="AS1156" s="102"/>
      <c r="AT1156" s="102"/>
      <c r="AU1156" s="102"/>
    </row>
    <row r="1157" spans="27:48">
      <c r="AA1157" s="102"/>
      <c r="AB1157" s="102"/>
      <c r="AC1157" s="102"/>
      <c r="AD1157" s="102"/>
      <c r="AE1157" s="102"/>
      <c r="AG1157" s="103"/>
      <c r="AN1157" s="102"/>
      <c r="AO1157" s="102"/>
      <c r="AP1157" s="102"/>
      <c r="AQ1157" s="102"/>
      <c r="AR1157" s="102"/>
      <c r="AS1157" s="102"/>
      <c r="AT1157" s="102"/>
      <c r="AU1157" s="102"/>
      <c r="AV1157" s="102"/>
    </row>
    <row r="1158" spans="27:48">
      <c r="AA1158" s="102"/>
      <c r="AB1158" s="102"/>
      <c r="AC1158" s="102"/>
      <c r="AD1158" s="102"/>
      <c r="AE1158" s="102"/>
      <c r="AG1158" s="103"/>
      <c r="AN1158" s="102"/>
      <c r="AO1158" s="102"/>
      <c r="AP1158" s="102"/>
      <c r="AQ1158" s="102"/>
      <c r="AR1158" s="102"/>
      <c r="AS1158" s="102"/>
      <c r="AT1158" s="102"/>
      <c r="AU1158" s="102"/>
    </row>
    <row r="1159" spans="27:48">
      <c r="AA1159" s="102"/>
      <c r="AB1159" s="102"/>
      <c r="AC1159" s="102"/>
      <c r="AD1159" s="102"/>
      <c r="AE1159" s="102"/>
      <c r="AG1159" s="103"/>
      <c r="AN1159" s="102"/>
      <c r="AO1159" s="102"/>
      <c r="AP1159" s="102"/>
      <c r="AQ1159" s="102"/>
      <c r="AR1159" s="102"/>
      <c r="AS1159" s="102"/>
      <c r="AT1159" s="102"/>
      <c r="AU1159" s="102"/>
    </row>
    <row r="1160" spans="27:48">
      <c r="AA1160" s="102"/>
      <c r="AB1160" s="102"/>
      <c r="AC1160" s="102"/>
      <c r="AD1160" s="102"/>
      <c r="AE1160" s="102"/>
      <c r="AG1160" s="103"/>
      <c r="AN1160" s="102"/>
      <c r="AO1160" s="102"/>
      <c r="AP1160" s="102"/>
      <c r="AQ1160" s="102"/>
      <c r="AR1160" s="102"/>
      <c r="AS1160" s="102"/>
      <c r="AT1160" s="102"/>
      <c r="AU1160" s="102"/>
    </row>
    <row r="1161" spans="27:48">
      <c r="AA1161" s="102"/>
      <c r="AB1161" s="102"/>
      <c r="AC1161" s="102"/>
      <c r="AD1161" s="102"/>
      <c r="AE1161" s="102"/>
      <c r="AG1161" s="103"/>
      <c r="AN1161" s="102"/>
      <c r="AO1161" s="102"/>
      <c r="AP1161" s="102"/>
      <c r="AQ1161" s="102"/>
      <c r="AR1161" s="102"/>
      <c r="AS1161" s="102"/>
      <c r="AT1161" s="102"/>
      <c r="AU1161" s="102"/>
    </row>
    <row r="1162" spans="27:48">
      <c r="AA1162" s="102"/>
      <c r="AB1162" s="102"/>
      <c r="AC1162" s="102"/>
      <c r="AD1162" s="102"/>
      <c r="AE1162" s="102"/>
      <c r="AG1162" s="103"/>
      <c r="AN1162" s="102"/>
      <c r="AO1162" s="102"/>
      <c r="AP1162" s="102"/>
      <c r="AQ1162" s="102"/>
      <c r="AR1162" s="102"/>
      <c r="AS1162" s="102"/>
      <c r="AT1162" s="102"/>
      <c r="AU1162" s="102"/>
    </row>
    <row r="1163" spans="27:48">
      <c r="AA1163" s="102"/>
      <c r="AB1163" s="102"/>
      <c r="AC1163" s="102"/>
      <c r="AD1163" s="102"/>
      <c r="AE1163" s="102"/>
      <c r="AG1163" s="103"/>
      <c r="AN1163" s="102"/>
      <c r="AO1163" s="102"/>
      <c r="AP1163" s="102"/>
      <c r="AQ1163" s="102"/>
      <c r="AR1163" s="102"/>
      <c r="AS1163" s="102"/>
      <c r="AT1163" s="102"/>
      <c r="AU1163" s="102"/>
    </row>
    <row r="1164" spans="27:48">
      <c r="AA1164" s="102"/>
      <c r="AB1164" s="102"/>
      <c r="AC1164" s="102"/>
      <c r="AD1164" s="102"/>
      <c r="AE1164" s="102"/>
      <c r="AG1164" s="103"/>
      <c r="AN1164" s="102"/>
      <c r="AO1164" s="102"/>
      <c r="AP1164" s="102"/>
      <c r="AQ1164" s="102"/>
      <c r="AR1164" s="102"/>
      <c r="AS1164" s="102"/>
      <c r="AT1164" s="102"/>
      <c r="AU1164" s="102"/>
    </row>
    <row r="1165" spans="27:48">
      <c r="AA1165" s="102"/>
      <c r="AB1165" s="102"/>
      <c r="AC1165" s="102"/>
      <c r="AD1165" s="102"/>
      <c r="AE1165" s="102"/>
      <c r="AG1165" s="103"/>
      <c r="AN1165" s="102"/>
      <c r="AO1165" s="102"/>
      <c r="AP1165" s="102"/>
      <c r="AQ1165" s="102"/>
      <c r="AR1165" s="102"/>
      <c r="AS1165" s="102"/>
      <c r="AT1165" s="102"/>
      <c r="AU1165" s="102"/>
    </row>
    <row r="1166" spans="27:48">
      <c r="AA1166" s="102"/>
      <c r="AB1166" s="102"/>
      <c r="AC1166" s="102"/>
      <c r="AD1166" s="102"/>
      <c r="AE1166" s="102"/>
      <c r="AG1166" s="103"/>
      <c r="AN1166" s="102"/>
      <c r="AO1166" s="102"/>
      <c r="AP1166" s="102"/>
      <c r="AQ1166" s="102"/>
      <c r="AR1166" s="102"/>
      <c r="AS1166" s="102"/>
      <c r="AT1166" s="102"/>
      <c r="AU1166" s="102"/>
    </row>
    <row r="1167" spans="27:48">
      <c r="AA1167" s="102"/>
      <c r="AB1167" s="102"/>
      <c r="AC1167" s="102"/>
      <c r="AD1167" s="102"/>
      <c r="AE1167" s="102"/>
      <c r="AG1167" s="103"/>
      <c r="AN1167" s="102"/>
      <c r="AO1167" s="102"/>
      <c r="AP1167" s="102"/>
      <c r="AQ1167" s="102"/>
      <c r="AR1167" s="102"/>
      <c r="AS1167" s="102"/>
      <c r="AT1167" s="102"/>
      <c r="AU1167" s="102"/>
    </row>
    <row r="1168" spans="27:48">
      <c r="AA1168" s="102"/>
      <c r="AB1168" s="102"/>
      <c r="AC1168" s="102"/>
      <c r="AD1168" s="102"/>
      <c r="AE1168" s="102"/>
      <c r="AG1168" s="103"/>
      <c r="AN1168" s="102"/>
      <c r="AO1168" s="102"/>
      <c r="AP1168" s="102"/>
      <c r="AQ1168" s="102"/>
      <c r="AR1168" s="102"/>
      <c r="AS1168" s="102"/>
      <c r="AT1168" s="102"/>
      <c r="AU1168" s="102"/>
    </row>
    <row r="1169" spans="27:64">
      <c r="AA1169" s="102"/>
      <c r="AB1169" s="102"/>
      <c r="AC1169" s="102"/>
      <c r="AD1169" s="102"/>
      <c r="AE1169" s="102"/>
      <c r="AG1169" s="103"/>
      <c r="AN1169" s="102"/>
      <c r="AO1169" s="102"/>
      <c r="AP1169" s="102"/>
      <c r="AQ1169" s="102"/>
      <c r="AR1169" s="102"/>
      <c r="AS1169" s="102"/>
      <c r="AT1169" s="102"/>
      <c r="AU1169" s="102"/>
    </row>
    <row r="1170" spans="27:64">
      <c r="AA1170" s="102"/>
      <c r="AB1170" s="102"/>
      <c r="AC1170" s="102"/>
      <c r="AD1170" s="102"/>
      <c r="AE1170" s="102"/>
      <c r="AG1170" s="103"/>
      <c r="AN1170" s="102"/>
      <c r="AO1170" s="102"/>
      <c r="AP1170" s="102"/>
      <c r="AQ1170" s="102"/>
      <c r="AR1170" s="102"/>
      <c r="AS1170" s="102"/>
      <c r="AT1170" s="102"/>
      <c r="AU1170" s="102"/>
    </row>
    <row r="1171" spans="27:64">
      <c r="AA1171" s="102"/>
      <c r="AB1171" s="102"/>
      <c r="AC1171" s="102"/>
      <c r="AD1171" s="102"/>
      <c r="AE1171" s="102"/>
      <c r="AG1171" s="103"/>
      <c r="AN1171" s="102"/>
      <c r="AO1171" s="102"/>
      <c r="AP1171" s="102"/>
      <c r="AQ1171" s="102"/>
      <c r="AR1171" s="102"/>
      <c r="AS1171" s="102"/>
      <c r="AT1171" s="102"/>
      <c r="AU1171" s="102"/>
    </row>
    <row r="1172" spans="27:64">
      <c r="AA1172" s="102"/>
      <c r="AB1172" s="102"/>
      <c r="AC1172" s="102"/>
      <c r="AD1172" s="102"/>
      <c r="AE1172" s="102"/>
      <c r="AG1172" s="103"/>
      <c r="AN1172" s="102"/>
      <c r="AO1172" s="102"/>
      <c r="AP1172" s="102"/>
      <c r="AQ1172" s="102"/>
      <c r="AR1172" s="102"/>
      <c r="AS1172" s="102"/>
      <c r="AT1172" s="102"/>
      <c r="AU1172" s="102"/>
    </row>
    <row r="1173" spans="27:64">
      <c r="AA1173" s="102"/>
      <c r="AB1173" s="102"/>
      <c r="AC1173" s="102"/>
      <c r="AD1173" s="102"/>
      <c r="AE1173" s="102"/>
      <c r="AG1173" s="103"/>
      <c r="AN1173" s="102"/>
      <c r="AO1173" s="102"/>
      <c r="AP1173" s="102"/>
      <c r="AQ1173" s="102"/>
      <c r="AR1173" s="102"/>
      <c r="AS1173" s="102"/>
      <c r="AT1173" s="102"/>
      <c r="AU1173" s="102"/>
    </row>
    <row r="1174" spans="27:64">
      <c r="AA1174" s="102"/>
      <c r="AB1174" s="102"/>
      <c r="AC1174" s="102"/>
      <c r="AD1174" s="102"/>
      <c r="AE1174" s="102"/>
      <c r="AG1174" s="103"/>
      <c r="AN1174" s="102"/>
      <c r="AO1174" s="102"/>
      <c r="AP1174" s="102"/>
      <c r="AQ1174" s="102"/>
      <c r="AR1174" s="102"/>
      <c r="AS1174" s="102"/>
      <c r="AT1174" s="102"/>
      <c r="AU1174" s="102"/>
    </row>
    <row r="1175" spans="27:64">
      <c r="AA1175" s="102"/>
      <c r="AB1175" s="102"/>
      <c r="AC1175" s="102"/>
      <c r="AD1175" s="102"/>
      <c r="AE1175" s="102"/>
      <c r="AG1175" s="103"/>
      <c r="AN1175" s="102"/>
      <c r="AO1175" s="102"/>
      <c r="AP1175" s="102"/>
      <c r="AQ1175" s="102"/>
      <c r="AR1175" s="102"/>
      <c r="AS1175" s="102"/>
      <c r="AT1175" s="102"/>
      <c r="AU1175" s="102"/>
    </row>
    <row r="1176" spans="27:64">
      <c r="AA1176" s="102"/>
      <c r="AB1176" s="102"/>
      <c r="AC1176" s="102"/>
      <c r="AD1176" s="102"/>
      <c r="AE1176" s="102"/>
      <c r="AG1176" s="103"/>
      <c r="AN1176" s="102"/>
      <c r="AO1176" s="102"/>
      <c r="AP1176" s="102"/>
      <c r="AQ1176" s="102"/>
      <c r="AR1176" s="102"/>
      <c r="AS1176" s="102"/>
      <c r="AT1176" s="102"/>
      <c r="AU1176" s="102"/>
    </row>
    <row r="1177" spans="27:64">
      <c r="AA1177" s="102"/>
      <c r="AB1177" s="102"/>
      <c r="AC1177" s="102"/>
      <c r="AD1177" s="102"/>
      <c r="AE1177" s="102"/>
      <c r="AG1177" s="103"/>
      <c r="AN1177" s="102"/>
      <c r="AO1177" s="102"/>
      <c r="AP1177" s="102"/>
      <c r="AQ1177" s="102"/>
      <c r="AR1177" s="102"/>
      <c r="AS1177" s="102"/>
      <c r="AT1177" s="102"/>
      <c r="AU1177" s="102"/>
      <c r="AV1177" s="102"/>
      <c r="AW1177" s="102"/>
      <c r="AX1177" s="102"/>
      <c r="AY1177" s="102"/>
      <c r="AZ1177" s="102"/>
      <c r="BA1177" s="102"/>
      <c r="BB1177" s="102"/>
      <c r="BC1177" s="102"/>
      <c r="BD1177" s="102"/>
      <c r="BE1177" s="102"/>
      <c r="BF1177" s="102"/>
      <c r="BG1177" s="102"/>
      <c r="BH1177" s="102"/>
      <c r="BI1177" s="102"/>
      <c r="BJ1177" s="102"/>
      <c r="BK1177" s="102"/>
      <c r="BL1177" s="102"/>
    </row>
    <row r="1178" spans="27:64">
      <c r="AA1178" s="102"/>
      <c r="AB1178" s="102"/>
      <c r="AC1178" s="102"/>
      <c r="AD1178" s="102"/>
      <c r="AE1178" s="102"/>
      <c r="AG1178" s="103"/>
      <c r="AN1178" s="102"/>
      <c r="AO1178" s="102"/>
      <c r="AP1178" s="102"/>
      <c r="AQ1178" s="102"/>
      <c r="AR1178" s="102"/>
      <c r="AS1178" s="102"/>
      <c r="AT1178" s="102"/>
      <c r="AU1178" s="102"/>
    </row>
    <row r="1179" spans="27:64">
      <c r="AA1179" s="102"/>
      <c r="AB1179" s="102"/>
      <c r="AC1179" s="102"/>
      <c r="AD1179" s="102"/>
      <c r="AE1179" s="102"/>
      <c r="AG1179" s="103"/>
      <c r="AN1179" s="102"/>
      <c r="AO1179" s="102"/>
      <c r="AP1179" s="102"/>
      <c r="AQ1179" s="102"/>
      <c r="AR1179" s="102"/>
      <c r="AS1179" s="102"/>
      <c r="AT1179" s="102"/>
      <c r="AU1179" s="102"/>
    </row>
    <row r="1180" spans="27:64">
      <c r="AA1180" s="102"/>
      <c r="AB1180" s="102"/>
      <c r="AC1180" s="102"/>
      <c r="AD1180" s="102"/>
      <c r="AE1180" s="102"/>
      <c r="AG1180" s="103"/>
      <c r="AN1180" s="102"/>
      <c r="AO1180" s="102"/>
      <c r="AP1180" s="102"/>
      <c r="AQ1180" s="102"/>
      <c r="AR1180" s="102"/>
      <c r="AS1180" s="102"/>
      <c r="AT1180" s="102"/>
      <c r="AU1180" s="102"/>
    </row>
    <row r="1181" spans="27:64">
      <c r="AA1181" s="102"/>
      <c r="AB1181" s="102"/>
      <c r="AC1181" s="102"/>
      <c r="AD1181" s="102"/>
      <c r="AE1181" s="102"/>
      <c r="AG1181" s="103"/>
      <c r="AN1181" s="102"/>
      <c r="AO1181" s="102"/>
      <c r="AP1181" s="102"/>
      <c r="AQ1181" s="102"/>
      <c r="AR1181" s="102"/>
      <c r="AS1181" s="102"/>
      <c r="AT1181" s="102"/>
      <c r="AU1181" s="102"/>
    </row>
    <row r="1182" spans="27:64">
      <c r="AA1182" s="102"/>
      <c r="AB1182" s="102"/>
      <c r="AC1182" s="102"/>
      <c r="AD1182" s="102"/>
      <c r="AE1182" s="102"/>
      <c r="AG1182" s="103"/>
      <c r="AN1182" s="102"/>
      <c r="AO1182" s="102"/>
      <c r="AP1182" s="102"/>
      <c r="AQ1182" s="102"/>
      <c r="AR1182" s="102"/>
      <c r="AS1182" s="102"/>
      <c r="AT1182" s="102"/>
      <c r="AU1182" s="102"/>
    </row>
    <row r="1183" spans="27:64">
      <c r="AA1183" s="102"/>
      <c r="AB1183" s="102"/>
      <c r="AC1183" s="102"/>
      <c r="AD1183" s="102"/>
      <c r="AE1183" s="102"/>
      <c r="AG1183" s="103"/>
      <c r="AN1183" s="102"/>
      <c r="AO1183" s="102"/>
      <c r="AP1183" s="102"/>
      <c r="AQ1183" s="102"/>
      <c r="AR1183" s="102"/>
      <c r="AS1183" s="102"/>
      <c r="AT1183" s="102"/>
      <c r="AU1183" s="102"/>
    </row>
    <row r="1184" spans="27:64">
      <c r="AA1184" s="102"/>
      <c r="AB1184" s="102"/>
      <c r="AC1184" s="102"/>
      <c r="AD1184" s="102"/>
      <c r="AE1184" s="102"/>
      <c r="AG1184" s="103"/>
      <c r="AN1184" s="102"/>
      <c r="AO1184" s="102"/>
      <c r="AP1184" s="102"/>
      <c r="AQ1184" s="102"/>
      <c r="AR1184" s="102"/>
      <c r="AS1184" s="102"/>
      <c r="AT1184" s="102"/>
      <c r="AU1184" s="102"/>
    </row>
    <row r="1185" spans="27:48">
      <c r="AA1185" s="102"/>
      <c r="AB1185" s="102"/>
      <c r="AC1185" s="102"/>
      <c r="AD1185" s="102"/>
      <c r="AE1185" s="102"/>
      <c r="AG1185" s="103"/>
      <c r="AN1185" s="102"/>
      <c r="AO1185" s="102"/>
      <c r="AP1185" s="102"/>
      <c r="AQ1185" s="102"/>
      <c r="AR1185" s="102"/>
      <c r="AS1185" s="102"/>
      <c r="AT1185" s="102"/>
      <c r="AU1185" s="102"/>
    </row>
    <row r="1186" spans="27:48">
      <c r="AA1186" s="102"/>
      <c r="AB1186" s="102"/>
      <c r="AC1186" s="102"/>
      <c r="AD1186" s="102"/>
      <c r="AE1186" s="102"/>
      <c r="AG1186" s="103"/>
      <c r="AN1186" s="102"/>
      <c r="AO1186" s="102"/>
      <c r="AP1186" s="102"/>
      <c r="AQ1186" s="102"/>
      <c r="AR1186" s="102"/>
      <c r="AS1186" s="102"/>
      <c r="AT1186" s="102"/>
      <c r="AU1186" s="102"/>
    </row>
    <row r="1187" spans="27:48">
      <c r="AA1187" s="102"/>
      <c r="AB1187" s="102"/>
      <c r="AC1187" s="102"/>
      <c r="AD1187" s="102"/>
      <c r="AE1187" s="102"/>
      <c r="AG1187" s="103"/>
      <c r="AN1187" s="102"/>
      <c r="AO1187" s="102"/>
      <c r="AP1187" s="102"/>
      <c r="AQ1187" s="102"/>
      <c r="AR1187" s="102"/>
      <c r="AS1187" s="102"/>
      <c r="AT1187" s="102"/>
      <c r="AU1187" s="102"/>
    </row>
    <row r="1188" spans="27:48">
      <c r="AA1188" s="102"/>
      <c r="AB1188" s="102"/>
      <c r="AC1188" s="102"/>
      <c r="AD1188" s="102"/>
      <c r="AE1188" s="102"/>
      <c r="AG1188" s="103"/>
      <c r="AN1188" s="102"/>
      <c r="AO1188" s="102"/>
      <c r="AP1188" s="102"/>
      <c r="AQ1188" s="102"/>
      <c r="AR1188" s="102"/>
      <c r="AS1188" s="102"/>
      <c r="AT1188" s="102"/>
      <c r="AU1188" s="102"/>
    </row>
    <row r="1189" spans="27:48">
      <c r="AA1189" s="102"/>
      <c r="AB1189" s="102"/>
      <c r="AC1189" s="102"/>
      <c r="AD1189" s="102"/>
      <c r="AE1189" s="102"/>
      <c r="AG1189" s="103"/>
      <c r="AN1189" s="102"/>
      <c r="AO1189" s="102"/>
      <c r="AP1189" s="102"/>
      <c r="AQ1189" s="102"/>
      <c r="AR1189" s="102"/>
      <c r="AS1189" s="102"/>
      <c r="AT1189" s="102"/>
      <c r="AU1189" s="102"/>
    </row>
    <row r="1190" spans="27:48">
      <c r="AA1190" s="102"/>
      <c r="AB1190" s="102"/>
      <c r="AC1190" s="102"/>
      <c r="AD1190" s="102"/>
      <c r="AE1190" s="102"/>
      <c r="AG1190" s="103"/>
      <c r="AN1190" s="102"/>
      <c r="AO1190" s="102"/>
      <c r="AP1190" s="102"/>
      <c r="AQ1190" s="102"/>
      <c r="AR1190" s="102"/>
      <c r="AS1190" s="102"/>
      <c r="AT1190" s="102"/>
      <c r="AU1190" s="102"/>
      <c r="AV1190" s="102"/>
    </row>
    <row r="1191" spans="27:48">
      <c r="AA1191" s="102"/>
      <c r="AB1191" s="102"/>
      <c r="AC1191" s="102"/>
      <c r="AD1191" s="102"/>
      <c r="AE1191" s="102"/>
      <c r="AG1191" s="103"/>
      <c r="AN1191" s="102"/>
      <c r="AO1191" s="102"/>
      <c r="AP1191" s="102"/>
      <c r="AQ1191" s="102"/>
      <c r="AR1191" s="102"/>
      <c r="AS1191" s="102"/>
      <c r="AT1191" s="102"/>
      <c r="AU1191" s="102"/>
    </row>
    <row r="1192" spans="27:48">
      <c r="AA1192" s="102"/>
      <c r="AB1192" s="102"/>
      <c r="AC1192" s="102"/>
      <c r="AD1192" s="102"/>
      <c r="AE1192" s="102"/>
      <c r="AG1192" s="103"/>
      <c r="AN1192" s="102"/>
      <c r="AO1192" s="102"/>
      <c r="AP1192" s="102"/>
      <c r="AQ1192" s="102"/>
      <c r="AR1192" s="102"/>
      <c r="AS1192" s="102"/>
      <c r="AT1192" s="102"/>
      <c r="AU1192" s="102"/>
    </row>
    <row r="1193" spans="27:48">
      <c r="AA1193" s="102"/>
      <c r="AB1193" s="102"/>
      <c r="AC1193" s="102"/>
      <c r="AD1193" s="102"/>
      <c r="AE1193" s="102"/>
      <c r="AG1193" s="103"/>
      <c r="AN1193" s="102"/>
      <c r="AO1193" s="102"/>
      <c r="AP1193" s="102"/>
      <c r="AQ1193" s="102"/>
      <c r="AR1193" s="102"/>
      <c r="AS1193" s="102"/>
      <c r="AT1193" s="102"/>
      <c r="AU1193" s="102"/>
      <c r="AV1193" s="102"/>
    </row>
    <row r="1194" spans="27:48">
      <c r="AA1194" s="102"/>
      <c r="AB1194" s="102"/>
      <c r="AC1194" s="102"/>
      <c r="AD1194" s="102"/>
      <c r="AE1194" s="102"/>
      <c r="AG1194" s="103"/>
      <c r="AN1194" s="102"/>
      <c r="AO1194" s="102"/>
      <c r="AP1194" s="102"/>
      <c r="AQ1194" s="102"/>
      <c r="AR1194" s="102"/>
      <c r="AS1194" s="102"/>
      <c r="AT1194" s="102"/>
      <c r="AU1194" s="102"/>
    </row>
    <row r="1195" spans="27:48">
      <c r="AA1195" s="102"/>
      <c r="AB1195" s="102"/>
      <c r="AC1195" s="102"/>
      <c r="AD1195" s="102"/>
      <c r="AE1195" s="102"/>
      <c r="AG1195" s="103"/>
      <c r="AN1195" s="102"/>
      <c r="AO1195" s="102"/>
      <c r="AP1195" s="102"/>
      <c r="AQ1195" s="102"/>
      <c r="AR1195" s="102"/>
      <c r="AS1195" s="102"/>
      <c r="AT1195" s="102"/>
      <c r="AU1195" s="102"/>
    </row>
    <row r="1196" spans="27:48">
      <c r="AA1196" s="102"/>
      <c r="AB1196" s="102"/>
      <c r="AC1196" s="102"/>
      <c r="AD1196" s="102"/>
      <c r="AE1196" s="102"/>
      <c r="AG1196" s="103"/>
      <c r="AN1196" s="102"/>
      <c r="AO1196" s="102"/>
      <c r="AP1196" s="102"/>
      <c r="AQ1196" s="102"/>
      <c r="AR1196" s="102"/>
      <c r="AS1196" s="102"/>
      <c r="AT1196" s="102"/>
      <c r="AU1196" s="102"/>
    </row>
    <row r="1197" spans="27:48">
      <c r="AA1197" s="102"/>
      <c r="AB1197" s="102"/>
      <c r="AC1197" s="102"/>
      <c r="AD1197" s="102"/>
      <c r="AE1197" s="102"/>
      <c r="AG1197" s="103"/>
      <c r="AN1197" s="102"/>
      <c r="AO1197" s="102"/>
      <c r="AP1197" s="102"/>
      <c r="AQ1197" s="102"/>
      <c r="AR1197" s="102"/>
      <c r="AS1197" s="102"/>
      <c r="AT1197" s="102"/>
      <c r="AU1197" s="102"/>
    </row>
    <row r="1198" spans="27:48">
      <c r="AA1198" s="102"/>
      <c r="AB1198" s="102"/>
      <c r="AC1198" s="102"/>
      <c r="AD1198" s="102"/>
      <c r="AE1198" s="102"/>
      <c r="AG1198" s="103"/>
      <c r="AN1198" s="102"/>
      <c r="AO1198" s="102"/>
      <c r="AP1198" s="102"/>
      <c r="AQ1198" s="102"/>
      <c r="AR1198" s="102"/>
      <c r="AS1198" s="102"/>
      <c r="AT1198" s="102"/>
      <c r="AU1198" s="102"/>
    </row>
    <row r="1199" spans="27:48">
      <c r="AA1199" s="102"/>
      <c r="AB1199" s="102"/>
      <c r="AC1199" s="102"/>
      <c r="AD1199" s="102"/>
      <c r="AE1199" s="102"/>
      <c r="AG1199" s="103"/>
      <c r="AN1199" s="102"/>
      <c r="AO1199" s="102"/>
      <c r="AP1199" s="102"/>
      <c r="AQ1199" s="102"/>
      <c r="AR1199" s="102"/>
      <c r="AS1199" s="102"/>
      <c r="AT1199" s="102"/>
      <c r="AU1199" s="102"/>
    </row>
    <row r="1200" spans="27:48">
      <c r="AA1200" s="102"/>
      <c r="AB1200" s="102"/>
      <c r="AC1200" s="102"/>
      <c r="AD1200" s="102"/>
      <c r="AE1200" s="102"/>
      <c r="AG1200" s="103"/>
      <c r="AN1200" s="102"/>
      <c r="AO1200" s="102"/>
      <c r="AP1200" s="102"/>
      <c r="AQ1200" s="102"/>
      <c r="AR1200" s="102"/>
      <c r="AS1200" s="102"/>
      <c r="AT1200" s="102"/>
      <c r="AU1200" s="102"/>
    </row>
    <row r="1201" spans="27:48">
      <c r="AA1201" s="102"/>
      <c r="AB1201" s="102"/>
      <c r="AC1201" s="102"/>
      <c r="AD1201" s="102"/>
      <c r="AE1201" s="102"/>
      <c r="AG1201" s="103"/>
      <c r="AN1201" s="102"/>
      <c r="AO1201" s="102"/>
      <c r="AP1201" s="102"/>
      <c r="AQ1201" s="102"/>
      <c r="AR1201" s="102"/>
      <c r="AS1201" s="102"/>
      <c r="AT1201" s="102"/>
      <c r="AU1201" s="102"/>
    </row>
    <row r="1202" spans="27:48">
      <c r="AA1202" s="102"/>
      <c r="AB1202" s="102"/>
      <c r="AC1202" s="102"/>
      <c r="AD1202" s="102"/>
      <c r="AE1202" s="102"/>
      <c r="AG1202" s="103"/>
      <c r="AN1202" s="102"/>
      <c r="AO1202" s="102"/>
      <c r="AP1202" s="102"/>
      <c r="AQ1202" s="102"/>
      <c r="AR1202" s="102"/>
      <c r="AS1202" s="102"/>
      <c r="AT1202" s="102"/>
      <c r="AU1202" s="102"/>
    </row>
    <row r="1203" spans="27:48">
      <c r="AA1203" s="102"/>
      <c r="AB1203" s="102"/>
      <c r="AC1203" s="102"/>
      <c r="AD1203" s="102"/>
      <c r="AE1203" s="102"/>
      <c r="AG1203" s="103"/>
      <c r="AN1203" s="102"/>
      <c r="AO1203" s="102"/>
      <c r="AP1203" s="102"/>
      <c r="AQ1203" s="102"/>
      <c r="AR1203" s="102"/>
      <c r="AS1203" s="102"/>
      <c r="AT1203" s="102"/>
      <c r="AU1203" s="102"/>
    </row>
    <row r="1204" spans="27:48">
      <c r="AA1204" s="102"/>
      <c r="AB1204" s="102"/>
      <c r="AC1204" s="102"/>
      <c r="AD1204" s="102"/>
      <c r="AE1204" s="102"/>
      <c r="AG1204" s="103"/>
      <c r="AN1204" s="102"/>
      <c r="AO1204" s="102"/>
      <c r="AP1204" s="102"/>
      <c r="AQ1204" s="102"/>
      <c r="AR1204" s="102"/>
      <c r="AS1204" s="102"/>
      <c r="AT1204" s="102"/>
      <c r="AU1204" s="102"/>
    </row>
    <row r="1205" spans="27:48">
      <c r="AA1205" s="102"/>
      <c r="AB1205" s="102"/>
      <c r="AC1205" s="102"/>
      <c r="AD1205" s="102"/>
      <c r="AE1205" s="102"/>
      <c r="AG1205" s="103"/>
      <c r="AN1205" s="102"/>
      <c r="AO1205" s="102"/>
      <c r="AP1205" s="102"/>
      <c r="AQ1205" s="102"/>
      <c r="AR1205" s="102"/>
      <c r="AS1205" s="102"/>
      <c r="AT1205" s="102"/>
      <c r="AU1205" s="102"/>
      <c r="AV1205" s="102"/>
    </row>
    <row r="1206" spans="27:48">
      <c r="AA1206" s="102"/>
      <c r="AB1206" s="102"/>
      <c r="AC1206" s="102"/>
      <c r="AD1206" s="102"/>
      <c r="AE1206" s="102"/>
      <c r="AG1206" s="103"/>
      <c r="AN1206" s="102"/>
      <c r="AO1206" s="102"/>
      <c r="AP1206" s="102"/>
      <c r="AQ1206" s="102"/>
      <c r="AR1206" s="102"/>
      <c r="AS1206" s="102"/>
      <c r="AT1206" s="102"/>
      <c r="AU1206" s="102"/>
    </row>
    <row r="1207" spans="27:48">
      <c r="AA1207" s="102"/>
      <c r="AB1207" s="102"/>
      <c r="AC1207" s="102"/>
      <c r="AD1207" s="102"/>
      <c r="AE1207" s="102"/>
      <c r="AG1207" s="103"/>
      <c r="AN1207" s="102"/>
      <c r="AO1207" s="102"/>
      <c r="AP1207" s="102"/>
      <c r="AQ1207" s="102"/>
      <c r="AR1207" s="102"/>
      <c r="AS1207" s="102"/>
      <c r="AT1207" s="102"/>
      <c r="AU1207" s="102"/>
    </row>
    <row r="1208" spans="27:48">
      <c r="AA1208" s="102"/>
      <c r="AB1208" s="102"/>
      <c r="AC1208" s="102"/>
      <c r="AD1208" s="102"/>
      <c r="AE1208" s="102"/>
      <c r="AG1208" s="103"/>
      <c r="AN1208" s="102"/>
      <c r="AO1208" s="102"/>
      <c r="AP1208" s="102"/>
      <c r="AQ1208" s="102"/>
      <c r="AR1208" s="102"/>
      <c r="AS1208" s="102"/>
      <c r="AT1208" s="102"/>
      <c r="AU1208" s="102"/>
    </row>
    <row r="1209" spans="27:48">
      <c r="AA1209" s="102"/>
      <c r="AB1209" s="102"/>
      <c r="AC1209" s="102"/>
      <c r="AD1209" s="102"/>
      <c r="AE1209" s="102"/>
      <c r="AG1209" s="103"/>
      <c r="AN1209" s="102"/>
      <c r="AO1209" s="102"/>
      <c r="AP1209" s="102"/>
      <c r="AQ1209" s="102"/>
      <c r="AR1209" s="102"/>
      <c r="AS1209" s="102"/>
      <c r="AT1209" s="102"/>
      <c r="AU1209" s="102"/>
    </row>
    <row r="1210" spans="27:48">
      <c r="AA1210" s="102"/>
      <c r="AB1210" s="102"/>
      <c r="AC1210" s="102"/>
      <c r="AD1210" s="102"/>
      <c r="AE1210" s="102"/>
      <c r="AG1210" s="103"/>
      <c r="AN1210" s="102"/>
      <c r="AO1210" s="102"/>
      <c r="AP1210" s="102"/>
      <c r="AQ1210" s="102"/>
      <c r="AR1210" s="102"/>
      <c r="AS1210" s="102"/>
      <c r="AT1210" s="102"/>
      <c r="AU1210" s="102"/>
    </row>
    <row r="1211" spans="27:48">
      <c r="AA1211" s="102"/>
      <c r="AB1211" s="102"/>
      <c r="AC1211" s="102"/>
      <c r="AD1211" s="102"/>
      <c r="AE1211" s="102"/>
      <c r="AG1211" s="103"/>
      <c r="AN1211" s="102"/>
      <c r="AO1211" s="102"/>
      <c r="AP1211" s="102"/>
      <c r="AQ1211" s="102"/>
      <c r="AR1211" s="102"/>
      <c r="AS1211" s="102"/>
      <c r="AT1211" s="102"/>
      <c r="AU1211" s="102"/>
    </row>
    <row r="1212" spans="27:48">
      <c r="AA1212" s="102"/>
      <c r="AB1212" s="102"/>
      <c r="AC1212" s="102"/>
      <c r="AD1212" s="102"/>
      <c r="AE1212" s="102"/>
      <c r="AG1212" s="103"/>
      <c r="AN1212" s="102"/>
      <c r="AO1212" s="102"/>
      <c r="AP1212" s="102"/>
      <c r="AQ1212" s="102"/>
      <c r="AR1212" s="102"/>
      <c r="AS1212" s="102"/>
      <c r="AT1212" s="102"/>
      <c r="AU1212" s="102"/>
    </row>
    <row r="1213" spans="27:48">
      <c r="AA1213" s="102"/>
      <c r="AB1213" s="102"/>
      <c r="AC1213" s="102"/>
      <c r="AD1213" s="102"/>
      <c r="AE1213" s="102"/>
      <c r="AG1213" s="103"/>
      <c r="AN1213" s="102"/>
      <c r="AO1213" s="102"/>
      <c r="AP1213" s="102"/>
      <c r="AQ1213" s="102"/>
      <c r="AR1213" s="102"/>
      <c r="AS1213" s="102"/>
      <c r="AT1213" s="102"/>
      <c r="AU1213" s="102"/>
    </row>
    <row r="1214" spans="27:48">
      <c r="AA1214" s="102"/>
      <c r="AB1214" s="102"/>
      <c r="AC1214" s="102"/>
      <c r="AD1214" s="102"/>
      <c r="AE1214" s="102"/>
      <c r="AG1214" s="103"/>
      <c r="AN1214" s="102"/>
      <c r="AO1214" s="102"/>
      <c r="AP1214" s="102"/>
      <c r="AQ1214" s="102"/>
      <c r="AR1214" s="102"/>
      <c r="AS1214" s="102"/>
      <c r="AT1214" s="102"/>
      <c r="AU1214" s="102"/>
    </row>
    <row r="1215" spans="27:48">
      <c r="AA1215" s="102"/>
      <c r="AB1215" s="102"/>
      <c r="AC1215" s="102"/>
      <c r="AD1215" s="102"/>
      <c r="AE1215" s="102"/>
      <c r="AG1215" s="103"/>
      <c r="AN1215" s="102"/>
      <c r="AO1215" s="102"/>
      <c r="AP1215" s="102"/>
      <c r="AQ1215" s="102"/>
      <c r="AR1215" s="102"/>
      <c r="AS1215" s="102"/>
      <c r="AT1215" s="102"/>
      <c r="AU1215" s="102"/>
    </row>
    <row r="1216" spans="27:48">
      <c r="AA1216" s="102"/>
      <c r="AB1216" s="102"/>
      <c r="AC1216" s="102"/>
      <c r="AD1216" s="102"/>
      <c r="AE1216" s="102"/>
      <c r="AG1216" s="103"/>
      <c r="AN1216" s="102"/>
      <c r="AO1216" s="102"/>
      <c r="AP1216" s="102"/>
      <c r="AQ1216" s="102"/>
      <c r="AR1216" s="102"/>
      <c r="AS1216" s="102"/>
      <c r="AT1216" s="102"/>
      <c r="AU1216" s="102"/>
    </row>
    <row r="1217" spans="27:64">
      <c r="AA1217" s="102"/>
      <c r="AB1217" s="102"/>
      <c r="AC1217" s="102"/>
      <c r="AD1217" s="102"/>
      <c r="AE1217" s="102"/>
      <c r="AG1217" s="103"/>
      <c r="AN1217" s="102"/>
      <c r="AO1217" s="102"/>
      <c r="AP1217" s="102"/>
      <c r="AQ1217" s="102"/>
      <c r="AR1217" s="102"/>
      <c r="AS1217" s="102"/>
      <c r="AT1217" s="102"/>
      <c r="AU1217" s="102"/>
    </row>
    <row r="1218" spans="27:64">
      <c r="AA1218" s="102"/>
      <c r="AB1218" s="102"/>
      <c r="AC1218" s="102"/>
      <c r="AD1218" s="102"/>
      <c r="AE1218" s="102"/>
      <c r="AG1218" s="103"/>
      <c r="AN1218" s="102"/>
      <c r="AO1218" s="102"/>
      <c r="AP1218" s="102"/>
      <c r="AQ1218" s="102"/>
      <c r="AR1218" s="102"/>
      <c r="AS1218" s="102"/>
      <c r="AT1218" s="102"/>
      <c r="AU1218" s="102"/>
    </row>
    <row r="1219" spans="27:64">
      <c r="AA1219" s="102"/>
      <c r="AB1219" s="102"/>
      <c r="AC1219" s="102"/>
      <c r="AD1219" s="102"/>
      <c r="AE1219" s="102"/>
      <c r="AG1219" s="103"/>
      <c r="AN1219" s="102"/>
      <c r="AO1219" s="102"/>
      <c r="AP1219" s="102"/>
      <c r="AQ1219" s="102"/>
      <c r="AR1219" s="102"/>
      <c r="AS1219" s="102"/>
      <c r="AT1219" s="102"/>
      <c r="AU1219" s="102"/>
    </row>
    <row r="1220" spans="27:64">
      <c r="AA1220" s="102"/>
      <c r="AB1220" s="102"/>
      <c r="AC1220" s="102"/>
      <c r="AD1220" s="102"/>
      <c r="AE1220" s="102"/>
      <c r="AG1220" s="103"/>
      <c r="AN1220" s="102"/>
      <c r="AO1220" s="102"/>
      <c r="AP1220" s="102"/>
      <c r="AQ1220" s="102"/>
      <c r="AR1220" s="102"/>
      <c r="AS1220" s="102"/>
      <c r="AT1220" s="102"/>
      <c r="AU1220" s="102"/>
    </row>
    <row r="1221" spans="27:64">
      <c r="AA1221" s="102"/>
      <c r="AB1221" s="102"/>
      <c r="AC1221" s="102"/>
      <c r="AD1221" s="102"/>
      <c r="AE1221" s="102"/>
      <c r="AG1221" s="103"/>
      <c r="AN1221" s="102"/>
      <c r="AO1221" s="102"/>
      <c r="AP1221" s="102"/>
      <c r="AQ1221" s="102"/>
      <c r="AR1221" s="102"/>
      <c r="AS1221" s="102"/>
      <c r="AT1221" s="102"/>
      <c r="AU1221" s="102"/>
    </row>
    <row r="1222" spans="27:64">
      <c r="AA1222" s="102"/>
      <c r="AB1222" s="102"/>
      <c r="AC1222" s="102"/>
      <c r="AD1222" s="102"/>
      <c r="AE1222" s="102"/>
      <c r="AG1222" s="103"/>
      <c r="AN1222" s="102"/>
      <c r="AO1222" s="102"/>
      <c r="AP1222" s="102"/>
      <c r="AQ1222" s="102"/>
      <c r="AR1222" s="102"/>
      <c r="AS1222" s="102"/>
      <c r="AT1222" s="102"/>
      <c r="AU1222" s="102"/>
    </row>
    <row r="1223" spans="27:64">
      <c r="AA1223" s="102"/>
      <c r="AB1223" s="102"/>
      <c r="AC1223" s="102"/>
      <c r="AD1223" s="102"/>
      <c r="AE1223" s="102"/>
      <c r="AG1223" s="103"/>
      <c r="AN1223" s="102"/>
      <c r="AO1223" s="102"/>
      <c r="AP1223" s="102"/>
      <c r="AQ1223" s="102"/>
      <c r="AR1223" s="102"/>
      <c r="AS1223" s="102"/>
      <c r="AT1223" s="102"/>
      <c r="AU1223" s="102"/>
    </row>
    <row r="1224" spans="27:64">
      <c r="AA1224" s="102"/>
      <c r="AB1224" s="102"/>
      <c r="AC1224" s="102"/>
      <c r="AD1224" s="102"/>
      <c r="AE1224" s="102"/>
      <c r="AG1224" s="103"/>
      <c r="AN1224" s="102"/>
      <c r="AO1224" s="102"/>
      <c r="AP1224" s="102"/>
      <c r="AQ1224" s="102"/>
      <c r="AR1224" s="102"/>
      <c r="AS1224" s="102"/>
      <c r="AT1224" s="102"/>
      <c r="AU1224" s="102"/>
    </row>
    <row r="1225" spans="27:64">
      <c r="AA1225" s="102"/>
      <c r="AB1225" s="102"/>
      <c r="AC1225" s="102"/>
      <c r="AD1225" s="102"/>
      <c r="AE1225" s="102"/>
      <c r="AG1225" s="103"/>
      <c r="AN1225" s="102"/>
      <c r="AO1225" s="102"/>
      <c r="AP1225" s="102"/>
      <c r="AQ1225" s="102"/>
      <c r="AR1225" s="102"/>
      <c r="AS1225" s="102"/>
      <c r="AT1225" s="102"/>
      <c r="AU1225" s="102"/>
    </row>
    <row r="1226" spans="27:64">
      <c r="AA1226" s="102"/>
      <c r="AB1226" s="102"/>
      <c r="AC1226" s="102"/>
      <c r="AD1226" s="102"/>
      <c r="AE1226" s="102"/>
      <c r="AG1226" s="103"/>
      <c r="AN1226" s="102"/>
      <c r="AO1226" s="102"/>
      <c r="AP1226" s="102"/>
      <c r="AQ1226" s="102"/>
      <c r="AR1226" s="102"/>
      <c r="AS1226" s="102"/>
      <c r="AT1226" s="102"/>
      <c r="AU1226" s="102"/>
    </row>
    <row r="1227" spans="27:64">
      <c r="AA1227" s="102"/>
      <c r="AB1227" s="102"/>
      <c r="AC1227" s="102"/>
      <c r="AD1227" s="102"/>
      <c r="AE1227" s="102"/>
      <c r="AG1227" s="103"/>
      <c r="AN1227" s="102"/>
      <c r="AO1227" s="102"/>
      <c r="AP1227" s="102"/>
      <c r="AQ1227" s="102"/>
      <c r="AR1227" s="102"/>
      <c r="AS1227" s="102"/>
      <c r="AT1227" s="102"/>
      <c r="AU1227" s="102"/>
    </row>
    <row r="1228" spans="27:64">
      <c r="AA1228" s="102"/>
      <c r="AB1228" s="102"/>
      <c r="AC1228" s="102"/>
      <c r="AD1228" s="102"/>
      <c r="AE1228" s="102"/>
      <c r="AG1228" s="103"/>
      <c r="AN1228" s="102"/>
      <c r="AO1228" s="102"/>
      <c r="AP1228" s="102"/>
      <c r="AQ1228" s="102"/>
      <c r="AR1228" s="102"/>
      <c r="AS1228" s="102"/>
      <c r="AT1228" s="102"/>
      <c r="AU1228" s="102"/>
    </row>
    <row r="1229" spans="27:64">
      <c r="AA1229" s="102"/>
      <c r="AB1229" s="102"/>
      <c r="AC1229" s="102"/>
      <c r="AD1229" s="102"/>
      <c r="AE1229" s="102"/>
      <c r="AG1229" s="103"/>
      <c r="AN1229" s="102"/>
      <c r="AO1229" s="102"/>
      <c r="AP1229" s="102"/>
      <c r="AQ1229" s="102"/>
      <c r="AR1229" s="102"/>
      <c r="AS1229" s="102"/>
      <c r="AT1229" s="102"/>
      <c r="AU1229" s="102"/>
    </row>
    <row r="1230" spans="27:64">
      <c r="AA1230" s="102"/>
      <c r="AB1230" s="102"/>
      <c r="AC1230" s="102"/>
      <c r="AD1230" s="102"/>
      <c r="AE1230" s="102"/>
      <c r="AG1230" s="103"/>
      <c r="AN1230" s="102"/>
      <c r="AO1230" s="102"/>
      <c r="AP1230" s="102"/>
      <c r="AQ1230" s="102"/>
      <c r="AR1230" s="102"/>
      <c r="AS1230" s="102"/>
      <c r="AT1230" s="102"/>
      <c r="AU1230" s="102"/>
    </row>
    <row r="1231" spans="27:64">
      <c r="AA1231" s="102"/>
      <c r="AB1231" s="102"/>
      <c r="AC1231" s="102"/>
      <c r="AD1231" s="102"/>
      <c r="AE1231" s="102"/>
      <c r="AG1231" s="103"/>
      <c r="AN1231" s="102"/>
      <c r="AO1231" s="102"/>
      <c r="AP1231" s="102"/>
      <c r="AQ1231" s="102"/>
      <c r="AR1231" s="102"/>
      <c r="AS1231" s="102"/>
      <c r="AT1231" s="102"/>
      <c r="AU1231" s="102"/>
    </row>
    <row r="1232" spans="27:64">
      <c r="AA1232" s="102"/>
      <c r="AB1232" s="102"/>
      <c r="AC1232" s="102"/>
      <c r="AD1232" s="102"/>
      <c r="AE1232" s="102"/>
      <c r="AG1232" s="103"/>
      <c r="AN1232" s="102"/>
      <c r="AO1232" s="102"/>
      <c r="AP1232" s="102"/>
      <c r="AQ1232" s="102"/>
      <c r="AR1232" s="102"/>
      <c r="AS1232" s="102"/>
      <c r="AT1232" s="102"/>
      <c r="AU1232" s="102"/>
      <c r="AV1232" s="102"/>
      <c r="AW1232" s="102"/>
      <c r="AX1232" s="102"/>
      <c r="AY1232" s="102"/>
      <c r="AZ1232" s="102"/>
      <c r="BA1232" s="102"/>
      <c r="BB1232" s="102"/>
      <c r="BC1232" s="102"/>
      <c r="BD1232" s="102"/>
      <c r="BE1232" s="102"/>
      <c r="BF1232" s="102"/>
      <c r="BG1232" s="102"/>
      <c r="BH1232" s="102"/>
      <c r="BI1232" s="102"/>
      <c r="BJ1232" s="102"/>
      <c r="BK1232" s="102"/>
      <c r="BL1232" s="102"/>
    </row>
    <row r="1233" spans="27:47">
      <c r="AA1233" s="102"/>
      <c r="AB1233" s="102"/>
      <c r="AC1233" s="102"/>
      <c r="AD1233" s="102"/>
      <c r="AE1233" s="102"/>
      <c r="AG1233" s="103"/>
      <c r="AN1233" s="102"/>
      <c r="AO1233" s="102"/>
      <c r="AP1233" s="102"/>
      <c r="AQ1233" s="102"/>
      <c r="AR1233" s="102"/>
      <c r="AS1233" s="102"/>
      <c r="AT1233" s="102"/>
      <c r="AU1233" s="102"/>
    </row>
    <row r="1234" spans="27:47">
      <c r="AA1234" s="102"/>
      <c r="AB1234" s="102"/>
      <c r="AC1234" s="102"/>
      <c r="AD1234" s="102"/>
      <c r="AE1234" s="102"/>
      <c r="AG1234" s="103"/>
      <c r="AN1234" s="102"/>
      <c r="AO1234" s="102"/>
      <c r="AP1234" s="102"/>
      <c r="AQ1234" s="102"/>
      <c r="AR1234" s="102"/>
      <c r="AS1234" s="102"/>
      <c r="AT1234" s="102"/>
      <c r="AU1234" s="102"/>
    </row>
    <row r="1235" spans="27:47">
      <c r="AA1235" s="102"/>
      <c r="AB1235" s="102"/>
      <c r="AC1235" s="102"/>
      <c r="AD1235" s="102"/>
      <c r="AE1235" s="102"/>
      <c r="AG1235" s="103"/>
      <c r="AN1235" s="102"/>
      <c r="AO1235" s="102"/>
      <c r="AP1235" s="102"/>
      <c r="AQ1235" s="102"/>
      <c r="AR1235" s="102"/>
      <c r="AS1235" s="102"/>
      <c r="AT1235" s="102"/>
      <c r="AU1235" s="102"/>
    </row>
    <row r="1236" spans="27:47">
      <c r="AA1236" s="102"/>
      <c r="AB1236" s="102"/>
      <c r="AC1236" s="102"/>
      <c r="AD1236" s="102"/>
      <c r="AE1236" s="102"/>
      <c r="AG1236" s="103"/>
      <c r="AN1236" s="102"/>
      <c r="AO1236" s="102"/>
      <c r="AP1236" s="102"/>
      <c r="AQ1236" s="102"/>
      <c r="AR1236" s="102"/>
      <c r="AS1236" s="102"/>
      <c r="AT1236" s="102"/>
      <c r="AU1236" s="102"/>
    </row>
    <row r="1237" spans="27:47">
      <c r="AA1237" s="102"/>
      <c r="AB1237" s="102"/>
      <c r="AC1237" s="102"/>
      <c r="AD1237" s="102"/>
      <c r="AE1237" s="102"/>
      <c r="AG1237" s="103"/>
      <c r="AN1237" s="102"/>
      <c r="AO1237" s="102"/>
      <c r="AP1237" s="102"/>
      <c r="AQ1237" s="102"/>
      <c r="AR1237" s="102"/>
      <c r="AS1237" s="102"/>
      <c r="AT1237" s="102"/>
      <c r="AU1237" s="102"/>
    </row>
    <row r="1238" spans="27:47">
      <c r="AA1238" s="102"/>
      <c r="AB1238" s="102"/>
      <c r="AC1238" s="102"/>
      <c r="AD1238" s="102"/>
      <c r="AE1238" s="102"/>
      <c r="AG1238" s="103"/>
      <c r="AN1238" s="102"/>
      <c r="AO1238" s="102"/>
      <c r="AP1238" s="102"/>
      <c r="AQ1238" s="102"/>
      <c r="AR1238" s="102"/>
      <c r="AS1238" s="102"/>
      <c r="AT1238" s="102"/>
      <c r="AU1238" s="102"/>
    </row>
    <row r="1239" spans="27:47">
      <c r="AA1239" s="102"/>
      <c r="AB1239" s="102"/>
      <c r="AC1239" s="102"/>
      <c r="AD1239" s="102"/>
      <c r="AE1239" s="102"/>
      <c r="AG1239" s="103"/>
      <c r="AN1239" s="102"/>
      <c r="AO1239" s="102"/>
      <c r="AP1239" s="102"/>
      <c r="AQ1239" s="102"/>
      <c r="AR1239" s="102"/>
      <c r="AS1239" s="102"/>
      <c r="AT1239" s="102"/>
      <c r="AU1239" s="102"/>
    </row>
    <row r="1240" spans="27:47">
      <c r="AA1240" s="102"/>
      <c r="AB1240" s="102"/>
      <c r="AC1240" s="102"/>
      <c r="AD1240" s="102"/>
      <c r="AE1240" s="102"/>
      <c r="AG1240" s="103"/>
      <c r="AN1240" s="102"/>
      <c r="AO1240" s="102"/>
      <c r="AP1240" s="102"/>
      <c r="AQ1240" s="102"/>
      <c r="AR1240" s="102"/>
      <c r="AS1240" s="102"/>
      <c r="AT1240" s="102"/>
      <c r="AU1240" s="102"/>
    </row>
    <row r="1241" spans="27:47">
      <c r="AA1241" s="102"/>
      <c r="AB1241" s="102"/>
      <c r="AC1241" s="102"/>
      <c r="AD1241" s="102"/>
      <c r="AE1241" s="102"/>
      <c r="AG1241" s="103"/>
      <c r="AN1241" s="102"/>
      <c r="AO1241" s="102"/>
      <c r="AP1241" s="102"/>
      <c r="AQ1241" s="102"/>
      <c r="AR1241" s="102"/>
      <c r="AS1241" s="102"/>
      <c r="AT1241" s="102"/>
      <c r="AU1241" s="102"/>
    </row>
    <row r="1242" spans="27:47">
      <c r="AA1242" s="102"/>
      <c r="AB1242" s="102"/>
      <c r="AC1242" s="102"/>
      <c r="AD1242" s="102"/>
      <c r="AE1242" s="102"/>
      <c r="AG1242" s="103"/>
      <c r="AN1242" s="102"/>
      <c r="AO1242" s="102"/>
      <c r="AP1242" s="102"/>
      <c r="AQ1242" s="102"/>
      <c r="AR1242" s="102"/>
      <c r="AS1242" s="102"/>
      <c r="AT1242" s="102"/>
      <c r="AU1242" s="102"/>
    </row>
    <row r="1243" spans="27:47">
      <c r="AA1243" s="102"/>
      <c r="AB1243" s="102"/>
      <c r="AC1243" s="102"/>
      <c r="AD1243" s="102"/>
      <c r="AE1243" s="102"/>
      <c r="AG1243" s="103"/>
      <c r="AN1243" s="102"/>
      <c r="AO1243" s="102"/>
      <c r="AP1243" s="102"/>
      <c r="AQ1243" s="102"/>
      <c r="AR1243" s="102"/>
      <c r="AS1243" s="102"/>
      <c r="AT1243" s="102"/>
      <c r="AU1243" s="102"/>
    </row>
    <row r="1244" spans="27:47">
      <c r="AA1244" s="102"/>
      <c r="AB1244" s="102"/>
      <c r="AC1244" s="102"/>
      <c r="AD1244" s="102"/>
      <c r="AE1244" s="102"/>
      <c r="AG1244" s="103"/>
      <c r="AN1244" s="102"/>
      <c r="AO1244" s="102"/>
      <c r="AP1244" s="102"/>
      <c r="AQ1244" s="102"/>
      <c r="AR1244" s="102"/>
      <c r="AS1244" s="102"/>
      <c r="AT1244" s="102"/>
      <c r="AU1244" s="102"/>
    </row>
    <row r="1245" spans="27:47">
      <c r="AA1245" s="102"/>
      <c r="AB1245" s="102"/>
      <c r="AC1245" s="102"/>
      <c r="AD1245" s="102"/>
      <c r="AE1245" s="102"/>
      <c r="AG1245" s="103"/>
      <c r="AN1245" s="102"/>
      <c r="AO1245" s="102"/>
      <c r="AP1245" s="102"/>
      <c r="AQ1245" s="102"/>
      <c r="AR1245" s="102"/>
      <c r="AS1245" s="102"/>
      <c r="AT1245" s="102"/>
      <c r="AU1245" s="102"/>
    </row>
    <row r="1246" spans="27:47">
      <c r="AA1246" s="102"/>
      <c r="AB1246" s="102"/>
      <c r="AC1246" s="102"/>
      <c r="AD1246" s="102"/>
      <c r="AE1246" s="102"/>
      <c r="AG1246" s="103"/>
      <c r="AN1246" s="102"/>
      <c r="AO1246" s="102"/>
      <c r="AP1246" s="102"/>
      <c r="AQ1246" s="102"/>
      <c r="AR1246" s="102"/>
      <c r="AS1246" s="102"/>
      <c r="AT1246" s="102"/>
      <c r="AU1246" s="102"/>
    </row>
    <row r="1247" spans="27:47">
      <c r="AA1247" s="102"/>
      <c r="AB1247" s="102"/>
      <c r="AC1247" s="102"/>
      <c r="AD1247" s="102"/>
      <c r="AE1247" s="102"/>
      <c r="AG1247" s="103"/>
      <c r="AN1247" s="102"/>
      <c r="AO1247" s="102"/>
      <c r="AP1247" s="102"/>
      <c r="AQ1247" s="102"/>
      <c r="AR1247" s="102"/>
      <c r="AS1247" s="102"/>
      <c r="AT1247" s="102"/>
      <c r="AU1247" s="102"/>
    </row>
    <row r="1248" spans="27:47">
      <c r="AA1248" s="102"/>
      <c r="AB1248" s="102"/>
      <c r="AC1248" s="102"/>
      <c r="AD1248" s="102"/>
      <c r="AE1248" s="102"/>
      <c r="AG1248" s="103"/>
      <c r="AN1248" s="102"/>
      <c r="AO1248" s="102"/>
      <c r="AP1248" s="102"/>
      <c r="AQ1248" s="102"/>
      <c r="AR1248" s="102"/>
      <c r="AS1248" s="102"/>
      <c r="AT1248" s="102"/>
      <c r="AU1248" s="102"/>
    </row>
    <row r="1249" spans="27:64">
      <c r="AA1249" s="102"/>
      <c r="AB1249" s="102"/>
      <c r="AC1249" s="102"/>
      <c r="AD1249" s="102"/>
      <c r="AE1249" s="102"/>
      <c r="AG1249" s="103"/>
      <c r="AN1249" s="102"/>
      <c r="AO1249" s="102"/>
      <c r="AP1249" s="102"/>
      <c r="AQ1249" s="102"/>
      <c r="AR1249" s="102"/>
      <c r="AS1249" s="102"/>
      <c r="AT1249" s="102"/>
      <c r="AU1249" s="102"/>
      <c r="AV1249" s="102"/>
      <c r="AW1249" s="102"/>
      <c r="AX1249" s="102"/>
      <c r="AY1249" s="102"/>
      <c r="AZ1249" s="102"/>
      <c r="BA1249" s="102"/>
      <c r="BB1249" s="102"/>
      <c r="BC1249" s="102"/>
      <c r="BD1249" s="102"/>
      <c r="BE1249" s="102"/>
      <c r="BF1249" s="102"/>
      <c r="BG1249" s="102"/>
      <c r="BH1249" s="102"/>
      <c r="BI1249" s="102"/>
      <c r="BJ1249" s="102"/>
      <c r="BK1249" s="102"/>
      <c r="BL1249" s="102"/>
    </row>
    <row r="1250" spans="27:64">
      <c r="AA1250" s="102"/>
      <c r="AB1250" s="102"/>
      <c r="AC1250" s="102"/>
      <c r="AD1250" s="102"/>
      <c r="AE1250" s="102"/>
      <c r="AG1250" s="103"/>
      <c r="AN1250" s="102"/>
      <c r="AO1250" s="102"/>
      <c r="AP1250" s="102"/>
      <c r="AQ1250" s="102"/>
      <c r="AR1250" s="102"/>
      <c r="AS1250" s="102"/>
      <c r="AT1250" s="102"/>
      <c r="AU1250" s="102"/>
    </row>
    <row r="1251" spans="27:64">
      <c r="AA1251" s="102"/>
      <c r="AB1251" s="102"/>
      <c r="AC1251" s="102"/>
      <c r="AD1251" s="102"/>
      <c r="AE1251" s="102"/>
      <c r="AG1251" s="103"/>
      <c r="AN1251" s="102"/>
      <c r="AO1251" s="102"/>
      <c r="AP1251" s="102"/>
      <c r="AQ1251" s="102"/>
      <c r="AR1251" s="102"/>
      <c r="AS1251" s="102"/>
      <c r="AT1251" s="102"/>
      <c r="AU1251" s="102"/>
    </row>
    <row r="1252" spans="27:64">
      <c r="AA1252" s="102"/>
      <c r="AB1252" s="102"/>
      <c r="AC1252" s="102"/>
      <c r="AD1252" s="102"/>
      <c r="AE1252" s="102"/>
      <c r="AG1252" s="103"/>
      <c r="AN1252" s="102"/>
      <c r="AO1252" s="102"/>
      <c r="AP1252" s="102"/>
      <c r="AQ1252" s="102"/>
      <c r="AR1252" s="102"/>
      <c r="AS1252" s="102"/>
      <c r="AT1252" s="102"/>
      <c r="AU1252" s="102"/>
    </row>
    <row r="1253" spans="27:64">
      <c r="AA1253" s="102"/>
      <c r="AB1253" s="102"/>
      <c r="AC1253" s="102"/>
      <c r="AD1253" s="102"/>
      <c r="AE1253" s="102"/>
      <c r="AG1253" s="103"/>
      <c r="AN1253" s="102"/>
      <c r="AO1253" s="102"/>
      <c r="AP1253" s="102"/>
      <c r="AQ1253" s="102"/>
      <c r="AR1253" s="102"/>
      <c r="AS1253" s="102"/>
      <c r="AT1253" s="102"/>
      <c r="AU1253" s="102"/>
    </row>
    <row r="1254" spans="27:64">
      <c r="AA1254" s="102"/>
      <c r="AB1254" s="102"/>
      <c r="AC1254" s="102"/>
      <c r="AD1254" s="102"/>
      <c r="AE1254" s="102"/>
      <c r="AG1254" s="103"/>
      <c r="AN1254" s="102"/>
      <c r="AO1254" s="102"/>
      <c r="AP1254" s="102"/>
      <c r="AQ1254" s="102"/>
      <c r="AR1254" s="102"/>
      <c r="AS1254" s="102"/>
      <c r="AT1254" s="102"/>
      <c r="AU1254" s="102"/>
    </row>
    <row r="1255" spans="27:64">
      <c r="AA1255" s="102"/>
      <c r="AB1255" s="102"/>
      <c r="AC1255" s="102"/>
      <c r="AD1255" s="102"/>
      <c r="AE1255" s="102"/>
      <c r="AG1255" s="103"/>
      <c r="AN1255" s="102"/>
      <c r="AO1255" s="102"/>
      <c r="AP1255" s="102"/>
      <c r="AQ1255" s="102"/>
      <c r="AR1255" s="102"/>
      <c r="AS1255" s="102"/>
      <c r="AT1255" s="102"/>
      <c r="AU1255" s="102"/>
    </row>
    <row r="1256" spans="27:64">
      <c r="AA1256" s="102"/>
      <c r="AB1256" s="102"/>
      <c r="AC1256" s="102"/>
      <c r="AD1256" s="102"/>
      <c r="AE1256" s="102"/>
      <c r="AG1256" s="103"/>
      <c r="AN1256" s="102"/>
      <c r="AO1256" s="102"/>
      <c r="AP1256" s="102"/>
      <c r="AQ1256" s="102"/>
      <c r="AR1256" s="102"/>
      <c r="AS1256" s="102"/>
      <c r="AT1256" s="102"/>
      <c r="AU1256" s="102"/>
    </row>
    <row r="1257" spans="27:64">
      <c r="AA1257" s="102"/>
      <c r="AB1257" s="102"/>
      <c r="AC1257" s="102"/>
      <c r="AD1257" s="102"/>
      <c r="AE1257" s="102"/>
      <c r="AG1257" s="103"/>
      <c r="AN1257" s="102"/>
      <c r="AO1257" s="102"/>
      <c r="AP1257" s="102"/>
      <c r="AQ1257" s="102"/>
      <c r="AR1257" s="102"/>
      <c r="AS1257" s="102"/>
      <c r="AT1257" s="102"/>
      <c r="AU1257" s="102"/>
    </row>
    <row r="1258" spans="27:64">
      <c r="AA1258" s="102"/>
      <c r="AB1258" s="102"/>
      <c r="AC1258" s="102"/>
      <c r="AD1258" s="102"/>
      <c r="AE1258" s="102"/>
      <c r="AG1258" s="103"/>
      <c r="AN1258" s="102"/>
      <c r="AO1258" s="102"/>
      <c r="AP1258" s="102"/>
      <c r="AQ1258" s="102"/>
      <c r="AR1258" s="102"/>
      <c r="AS1258" s="102"/>
      <c r="AT1258" s="102"/>
      <c r="AU1258" s="102"/>
      <c r="AV1258" s="102"/>
      <c r="AW1258" s="102"/>
      <c r="AX1258" s="102"/>
      <c r="AY1258" s="102"/>
      <c r="AZ1258" s="102"/>
      <c r="BA1258" s="102"/>
      <c r="BB1258" s="102"/>
      <c r="BC1258" s="102"/>
      <c r="BD1258" s="102"/>
      <c r="BE1258" s="102"/>
      <c r="BF1258" s="102"/>
      <c r="BG1258" s="102"/>
      <c r="BH1258" s="102"/>
      <c r="BI1258" s="102"/>
      <c r="BJ1258" s="102"/>
      <c r="BK1258" s="102"/>
      <c r="BL1258" s="102"/>
    </row>
    <row r="1259" spans="27:64">
      <c r="AA1259" s="102"/>
      <c r="AB1259" s="102"/>
      <c r="AC1259" s="102"/>
      <c r="AD1259" s="102"/>
      <c r="AE1259" s="102"/>
      <c r="AG1259" s="103"/>
      <c r="AN1259" s="102"/>
      <c r="AO1259" s="102"/>
      <c r="AP1259" s="102"/>
      <c r="AQ1259" s="102"/>
      <c r="AR1259" s="102"/>
      <c r="AS1259" s="102"/>
      <c r="AT1259" s="102"/>
      <c r="AU1259" s="102"/>
    </row>
    <row r="1260" spans="27:64">
      <c r="AA1260" s="102"/>
      <c r="AB1260" s="102"/>
      <c r="AC1260" s="102"/>
      <c r="AD1260" s="102"/>
      <c r="AE1260" s="102"/>
      <c r="AG1260" s="103"/>
      <c r="AN1260" s="102"/>
      <c r="AO1260" s="102"/>
      <c r="AP1260" s="102"/>
      <c r="AQ1260" s="102"/>
      <c r="AR1260" s="102"/>
      <c r="AS1260" s="102"/>
      <c r="AT1260" s="102"/>
      <c r="AU1260" s="102"/>
    </row>
    <row r="1261" spans="27:64">
      <c r="AA1261" s="102"/>
      <c r="AB1261" s="102"/>
      <c r="AC1261" s="102"/>
      <c r="AD1261" s="102"/>
      <c r="AE1261" s="102"/>
      <c r="AG1261" s="103"/>
      <c r="AN1261" s="102"/>
      <c r="AO1261" s="102"/>
      <c r="AP1261" s="102"/>
      <c r="AQ1261" s="102"/>
      <c r="AR1261" s="102"/>
      <c r="AS1261" s="102"/>
      <c r="AT1261" s="102"/>
      <c r="AU1261" s="102"/>
    </row>
    <row r="1262" spans="27:64">
      <c r="AA1262" s="102"/>
      <c r="AB1262" s="102"/>
      <c r="AC1262" s="102"/>
      <c r="AD1262" s="102"/>
      <c r="AE1262" s="102"/>
      <c r="AG1262" s="103"/>
      <c r="AN1262" s="102"/>
      <c r="AO1262" s="102"/>
      <c r="AP1262" s="102"/>
      <c r="AQ1262" s="102"/>
      <c r="AR1262" s="102"/>
      <c r="AS1262" s="102"/>
      <c r="AT1262" s="102"/>
      <c r="AU1262" s="102"/>
    </row>
    <row r="1263" spans="27:64">
      <c r="AA1263" s="102"/>
      <c r="AB1263" s="102"/>
      <c r="AC1263" s="102"/>
      <c r="AD1263" s="102"/>
      <c r="AE1263" s="102"/>
      <c r="AG1263" s="103"/>
      <c r="AN1263" s="102"/>
      <c r="AO1263" s="102"/>
      <c r="AP1263" s="102"/>
      <c r="AQ1263" s="102"/>
      <c r="AR1263" s="102"/>
      <c r="AS1263" s="102"/>
      <c r="AT1263" s="102"/>
      <c r="AU1263" s="102"/>
    </row>
    <row r="1264" spans="27:64">
      <c r="AA1264" s="102"/>
      <c r="AB1264" s="102"/>
      <c r="AC1264" s="102"/>
      <c r="AD1264" s="102"/>
      <c r="AE1264" s="102"/>
      <c r="AG1264" s="103"/>
      <c r="AN1264" s="102"/>
      <c r="AO1264" s="102"/>
      <c r="AP1264" s="102"/>
      <c r="AQ1264" s="102"/>
      <c r="AR1264" s="102"/>
      <c r="AS1264" s="102"/>
      <c r="AT1264" s="102"/>
      <c r="AU1264" s="102"/>
    </row>
    <row r="1265" spans="27:47">
      <c r="AA1265" s="102"/>
      <c r="AB1265" s="102"/>
      <c r="AC1265" s="102"/>
      <c r="AD1265" s="102"/>
      <c r="AE1265" s="102"/>
      <c r="AG1265" s="103"/>
      <c r="AN1265" s="102"/>
      <c r="AO1265" s="102"/>
      <c r="AP1265" s="102"/>
      <c r="AQ1265" s="102"/>
      <c r="AR1265" s="102"/>
      <c r="AS1265" s="102"/>
      <c r="AT1265" s="102"/>
      <c r="AU1265" s="102"/>
    </row>
    <row r="1266" spans="27:47">
      <c r="AA1266" s="102"/>
      <c r="AB1266" s="102"/>
      <c r="AC1266" s="102"/>
      <c r="AD1266" s="102"/>
      <c r="AE1266" s="102"/>
      <c r="AG1266" s="103"/>
      <c r="AN1266" s="102"/>
      <c r="AO1266" s="102"/>
      <c r="AP1266" s="102"/>
      <c r="AQ1266" s="102"/>
      <c r="AR1266" s="102"/>
      <c r="AS1266" s="102"/>
      <c r="AT1266" s="102"/>
      <c r="AU1266" s="102"/>
    </row>
    <row r="1267" spans="27:47">
      <c r="AA1267" s="102"/>
      <c r="AB1267" s="102"/>
      <c r="AC1267" s="102"/>
      <c r="AD1267" s="102"/>
      <c r="AE1267" s="102"/>
      <c r="AG1267" s="103"/>
      <c r="AN1267" s="102"/>
      <c r="AO1267" s="102"/>
      <c r="AP1267" s="102"/>
      <c r="AQ1267" s="102"/>
      <c r="AR1267" s="102"/>
      <c r="AS1267" s="102"/>
      <c r="AT1267" s="102"/>
      <c r="AU1267" s="102"/>
    </row>
    <row r="1268" spans="27:47">
      <c r="AA1268" s="102"/>
      <c r="AB1268" s="102"/>
      <c r="AC1268" s="102"/>
      <c r="AD1268" s="102"/>
      <c r="AE1268" s="102"/>
      <c r="AG1268" s="103"/>
      <c r="AN1268" s="102"/>
      <c r="AO1268" s="102"/>
      <c r="AP1268" s="102"/>
      <c r="AQ1268" s="102"/>
      <c r="AR1268" s="102"/>
      <c r="AS1268" s="102"/>
      <c r="AT1268" s="102"/>
      <c r="AU1268" s="102"/>
    </row>
    <row r="1269" spans="27:47">
      <c r="AA1269" s="102"/>
      <c r="AB1269" s="102"/>
      <c r="AC1269" s="102"/>
      <c r="AD1269" s="102"/>
      <c r="AE1269" s="102"/>
      <c r="AG1269" s="103"/>
      <c r="AN1269" s="102"/>
      <c r="AO1269" s="102"/>
      <c r="AP1269" s="102"/>
      <c r="AQ1269" s="102"/>
      <c r="AR1269" s="102"/>
      <c r="AS1269" s="102"/>
      <c r="AT1269" s="102"/>
      <c r="AU1269" s="102"/>
    </row>
    <row r="1270" spans="27:47">
      <c r="AA1270" s="102"/>
      <c r="AB1270" s="102"/>
      <c r="AC1270" s="102"/>
      <c r="AD1270" s="102"/>
      <c r="AE1270" s="102"/>
      <c r="AG1270" s="103"/>
      <c r="AN1270" s="102"/>
      <c r="AO1270" s="102"/>
      <c r="AP1270" s="102"/>
      <c r="AQ1270" s="102"/>
      <c r="AR1270" s="102"/>
      <c r="AS1270" s="102"/>
      <c r="AT1270" s="102"/>
      <c r="AU1270" s="102"/>
    </row>
    <row r="1271" spans="27:47">
      <c r="AA1271" s="102"/>
      <c r="AB1271" s="102"/>
      <c r="AC1271" s="102"/>
      <c r="AD1271" s="102"/>
      <c r="AE1271" s="102"/>
      <c r="AG1271" s="103"/>
      <c r="AN1271" s="102"/>
      <c r="AO1271" s="102"/>
      <c r="AP1271" s="102"/>
      <c r="AQ1271" s="102"/>
      <c r="AR1271" s="102"/>
      <c r="AS1271" s="102"/>
      <c r="AT1271" s="102"/>
      <c r="AU1271" s="102"/>
    </row>
    <row r="1272" spans="27:47">
      <c r="AA1272" s="102"/>
      <c r="AB1272" s="102"/>
      <c r="AC1272" s="102"/>
      <c r="AD1272" s="102"/>
      <c r="AE1272" s="102"/>
      <c r="AG1272" s="103"/>
      <c r="AN1272" s="102"/>
      <c r="AO1272" s="102"/>
      <c r="AP1272" s="102"/>
      <c r="AQ1272" s="102"/>
      <c r="AR1272" s="102"/>
      <c r="AS1272" s="102"/>
      <c r="AT1272" s="102"/>
      <c r="AU1272" s="102"/>
    </row>
    <row r="1273" spans="27:47">
      <c r="AA1273" s="102"/>
      <c r="AB1273" s="102"/>
      <c r="AC1273" s="102"/>
      <c r="AD1273" s="102"/>
      <c r="AE1273" s="102"/>
      <c r="AG1273" s="103"/>
      <c r="AN1273" s="102"/>
      <c r="AO1273" s="102"/>
      <c r="AP1273" s="102"/>
      <c r="AQ1273" s="102"/>
      <c r="AR1273" s="102"/>
      <c r="AS1273" s="102"/>
      <c r="AT1273" s="102"/>
      <c r="AU1273" s="102"/>
    </row>
    <row r="1274" spans="27:47">
      <c r="AA1274" s="102"/>
      <c r="AB1274" s="102"/>
      <c r="AC1274" s="102"/>
      <c r="AD1274" s="102"/>
      <c r="AE1274" s="102"/>
      <c r="AG1274" s="103"/>
      <c r="AN1274" s="102"/>
      <c r="AO1274" s="102"/>
      <c r="AP1274" s="102"/>
      <c r="AQ1274" s="102"/>
      <c r="AR1274" s="102"/>
      <c r="AS1274" s="102"/>
      <c r="AT1274" s="102"/>
      <c r="AU1274" s="102"/>
    </row>
    <row r="1275" spans="27:47">
      <c r="AA1275" s="102"/>
      <c r="AB1275" s="102"/>
      <c r="AC1275" s="102"/>
      <c r="AD1275" s="102"/>
      <c r="AE1275" s="102"/>
      <c r="AG1275" s="103"/>
      <c r="AN1275" s="102"/>
      <c r="AO1275" s="102"/>
      <c r="AP1275" s="102"/>
      <c r="AQ1275" s="102"/>
      <c r="AR1275" s="102"/>
      <c r="AS1275" s="102"/>
      <c r="AT1275" s="102"/>
      <c r="AU1275" s="102"/>
    </row>
    <row r="1276" spans="27:47">
      <c r="AA1276" s="102"/>
      <c r="AB1276" s="102"/>
      <c r="AC1276" s="102"/>
      <c r="AD1276" s="102"/>
      <c r="AE1276" s="102"/>
      <c r="AG1276" s="103"/>
      <c r="AN1276" s="102"/>
      <c r="AO1276" s="102"/>
      <c r="AP1276" s="102"/>
      <c r="AQ1276" s="102"/>
      <c r="AR1276" s="102"/>
      <c r="AS1276" s="102"/>
      <c r="AT1276" s="102"/>
      <c r="AU1276" s="102"/>
    </row>
    <row r="1277" spans="27:47">
      <c r="AA1277" s="102"/>
      <c r="AB1277" s="102"/>
      <c r="AC1277" s="102"/>
      <c r="AD1277" s="102"/>
      <c r="AE1277" s="102"/>
      <c r="AG1277" s="103"/>
      <c r="AN1277" s="102"/>
      <c r="AO1277" s="102"/>
      <c r="AP1277" s="102"/>
      <c r="AQ1277" s="102"/>
      <c r="AR1277" s="102"/>
      <c r="AS1277" s="102"/>
      <c r="AT1277" s="102"/>
      <c r="AU1277" s="102"/>
    </row>
    <row r="1278" spans="27:47">
      <c r="AA1278" s="102"/>
      <c r="AB1278" s="102"/>
      <c r="AC1278" s="102"/>
      <c r="AD1278" s="102"/>
      <c r="AE1278" s="102"/>
      <c r="AG1278" s="103"/>
      <c r="AN1278" s="102"/>
      <c r="AO1278" s="102"/>
      <c r="AP1278" s="102"/>
      <c r="AQ1278" s="102"/>
      <c r="AR1278" s="102"/>
      <c r="AS1278" s="102"/>
      <c r="AT1278" s="102"/>
      <c r="AU1278" s="102"/>
    </row>
    <row r="1279" spans="27:47">
      <c r="AA1279" s="102"/>
      <c r="AB1279" s="102"/>
      <c r="AC1279" s="102"/>
      <c r="AD1279" s="102"/>
      <c r="AE1279" s="102"/>
      <c r="AG1279" s="103"/>
      <c r="AN1279" s="102"/>
      <c r="AO1279" s="102"/>
      <c r="AP1279" s="102"/>
      <c r="AQ1279" s="102"/>
      <c r="AR1279" s="102"/>
      <c r="AS1279" s="102"/>
      <c r="AT1279" s="102"/>
      <c r="AU1279" s="102"/>
    </row>
    <row r="1280" spans="27:47">
      <c r="AA1280" s="102"/>
      <c r="AB1280" s="102"/>
      <c r="AC1280" s="102"/>
      <c r="AD1280" s="102"/>
      <c r="AE1280" s="102"/>
      <c r="AG1280" s="103"/>
      <c r="AN1280" s="102"/>
      <c r="AO1280" s="102"/>
      <c r="AP1280" s="102"/>
      <c r="AQ1280" s="102"/>
      <c r="AR1280" s="102"/>
      <c r="AS1280" s="102"/>
      <c r="AT1280" s="102"/>
      <c r="AU1280" s="102"/>
    </row>
    <row r="1281" spans="27:64">
      <c r="AA1281" s="102"/>
      <c r="AB1281" s="102"/>
      <c r="AC1281" s="102"/>
      <c r="AD1281" s="102"/>
      <c r="AE1281" s="102"/>
      <c r="AG1281" s="103"/>
      <c r="AN1281" s="102"/>
      <c r="AO1281" s="102"/>
      <c r="AP1281" s="102"/>
      <c r="AQ1281" s="102"/>
      <c r="AR1281" s="102"/>
      <c r="AS1281" s="102"/>
      <c r="AT1281" s="102"/>
      <c r="AU1281" s="102"/>
    </row>
    <row r="1282" spans="27:64">
      <c r="AA1282" s="102"/>
      <c r="AB1282" s="102"/>
      <c r="AC1282" s="102"/>
      <c r="AD1282" s="102"/>
      <c r="AE1282" s="102"/>
      <c r="AG1282" s="103"/>
      <c r="AN1282" s="102"/>
      <c r="AO1282" s="102"/>
      <c r="AP1282" s="102"/>
      <c r="AQ1282" s="102"/>
      <c r="AR1282" s="102"/>
      <c r="AS1282" s="102"/>
      <c r="AT1282" s="102"/>
      <c r="AU1282" s="102"/>
    </row>
    <row r="1283" spans="27:64">
      <c r="AA1283" s="102"/>
      <c r="AB1283" s="102"/>
      <c r="AC1283" s="102"/>
      <c r="AD1283" s="102"/>
      <c r="AE1283" s="102"/>
      <c r="AG1283" s="103"/>
      <c r="AN1283" s="102"/>
      <c r="AO1283" s="102"/>
      <c r="AP1283" s="102"/>
      <c r="AQ1283" s="102"/>
      <c r="AR1283" s="102"/>
      <c r="AS1283" s="102"/>
      <c r="AT1283" s="102"/>
      <c r="AU1283" s="102"/>
    </row>
    <row r="1284" spans="27:64">
      <c r="AA1284" s="102"/>
      <c r="AB1284" s="102"/>
      <c r="AC1284" s="102"/>
      <c r="AD1284" s="102"/>
      <c r="AE1284" s="102"/>
      <c r="AG1284" s="103"/>
      <c r="AN1284" s="102"/>
      <c r="AO1284" s="102"/>
      <c r="AP1284" s="102"/>
      <c r="AQ1284" s="102"/>
      <c r="AR1284" s="102"/>
      <c r="AS1284" s="102"/>
      <c r="AT1284" s="102"/>
      <c r="AU1284" s="102"/>
    </row>
    <row r="1285" spans="27:64">
      <c r="AA1285" s="102"/>
      <c r="AB1285" s="102"/>
      <c r="AC1285" s="102"/>
      <c r="AD1285" s="102"/>
      <c r="AE1285" s="102"/>
      <c r="AG1285" s="103"/>
      <c r="AN1285" s="102"/>
      <c r="AO1285" s="102"/>
      <c r="AP1285" s="102"/>
      <c r="AQ1285" s="102"/>
      <c r="AR1285" s="102"/>
      <c r="AS1285" s="102"/>
      <c r="AT1285" s="102"/>
      <c r="AU1285" s="102"/>
    </row>
    <row r="1286" spans="27:64">
      <c r="AA1286" s="102"/>
      <c r="AB1286" s="102"/>
      <c r="AC1286" s="102"/>
      <c r="AD1286" s="102"/>
      <c r="AE1286" s="102"/>
      <c r="AG1286" s="103"/>
      <c r="AN1286" s="102"/>
      <c r="AO1286" s="102"/>
      <c r="AP1286" s="102"/>
      <c r="AQ1286" s="102"/>
      <c r="AR1286" s="102"/>
      <c r="AS1286" s="102"/>
      <c r="AT1286" s="102"/>
      <c r="AU1286" s="102"/>
    </row>
    <row r="1287" spans="27:64">
      <c r="AA1287" s="102"/>
      <c r="AB1287" s="102"/>
      <c r="AC1287" s="102"/>
      <c r="AD1287" s="102"/>
      <c r="AE1287" s="102"/>
      <c r="AG1287" s="103"/>
      <c r="AN1287" s="102"/>
      <c r="AO1287" s="102"/>
      <c r="AP1287" s="102"/>
      <c r="AQ1287" s="102"/>
      <c r="AR1287" s="102"/>
      <c r="AS1287" s="102"/>
      <c r="AT1287" s="102"/>
      <c r="AU1287" s="102"/>
    </row>
    <row r="1288" spans="27:64">
      <c r="AA1288" s="102"/>
      <c r="AB1288" s="102"/>
      <c r="AC1288" s="102"/>
      <c r="AD1288" s="102"/>
      <c r="AE1288" s="102"/>
      <c r="AG1288" s="103"/>
      <c r="AN1288" s="102"/>
      <c r="AO1288" s="102"/>
      <c r="AP1288" s="102"/>
      <c r="AQ1288" s="102"/>
      <c r="AR1288" s="102"/>
      <c r="AS1288" s="102"/>
      <c r="AT1288" s="102"/>
      <c r="AU1288" s="102"/>
    </row>
    <row r="1289" spans="27:64">
      <c r="AA1289" s="102"/>
      <c r="AB1289" s="102"/>
      <c r="AC1289" s="102"/>
      <c r="AD1289" s="102"/>
      <c r="AE1289" s="102"/>
      <c r="AG1289" s="103"/>
      <c r="AN1289" s="102"/>
      <c r="AO1289" s="102"/>
      <c r="AP1289" s="102"/>
      <c r="AQ1289" s="102"/>
      <c r="AR1289" s="102"/>
      <c r="AS1289" s="102"/>
      <c r="AT1289" s="102"/>
      <c r="AU1289" s="102"/>
    </row>
    <row r="1290" spans="27:64">
      <c r="AA1290" s="102"/>
      <c r="AB1290" s="102"/>
      <c r="AC1290" s="102"/>
      <c r="AD1290" s="102"/>
      <c r="AE1290" s="102"/>
      <c r="AG1290" s="103"/>
      <c r="AN1290" s="102"/>
      <c r="AO1290" s="102"/>
      <c r="AP1290" s="102"/>
      <c r="AQ1290" s="102"/>
      <c r="AR1290" s="102"/>
      <c r="AS1290" s="102"/>
      <c r="AT1290" s="102"/>
      <c r="AU1290" s="102"/>
    </row>
    <row r="1291" spans="27:64">
      <c r="AA1291" s="102"/>
      <c r="AB1291" s="102"/>
      <c r="AC1291" s="102"/>
      <c r="AD1291" s="102"/>
      <c r="AE1291" s="102"/>
      <c r="AG1291" s="103"/>
      <c r="AN1291" s="102"/>
      <c r="AO1291" s="102"/>
      <c r="AP1291" s="102"/>
      <c r="AQ1291" s="102"/>
      <c r="AR1291" s="102"/>
      <c r="AS1291" s="102"/>
      <c r="AT1291" s="102"/>
      <c r="AU1291" s="102"/>
      <c r="AV1291" s="102"/>
      <c r="AW1291" s="102"/>
      <c r="AX1291" s="102"/>
      <c r="AY1291" s="102"/>
      <c r="AZ1291" s="102"/>
      <c r="BA1291" s="102"/>
      <c r="BB1291" s="102"/>
      <c r="BC1291" s="102"/>
      <c r="BD1291" s="102"/>
      <c r="BE1291" s="102"/>
      <c r="BF1291" s="102"/>
      <c r="BG1291" s="102"/>
      <c r="BH1291" s="102"/>
      <c r="BI1291" s="102"/>
      <c r="BJ1291" s="102"/>
      <c r="BK1291" s="102"/>
      <c r="BL1291" s="102"/>
    </row>
    <row r="1292" spans="27:64">
      <c r="AA1292" s="102"/>
      <c r="AB1292" s="102"/>
      <c r="AC1292" s="102"/>
      <c r="AD1292" s="102"/>
      <c r="AE1292" s="102"/>
      <c r="AG1292" s="103"/>
      <c r="AN1292" s="102"/>
      <c r="AO1292" s="102"/>
      <c r="AP1292" s="102"/>
      <c r="AQ1292" s="102"/>
      <c r="AR1292" s="102"/>
      <c r="AS1292" s="102"/>
      <c r="AT1292" s="102"/>
      <c r="AU1292" s="102"/>
    </row>
    <row r="1293" spans="27:64">
      <c r="AA1293" s="102"/>
      <c r="AB1293" s="102"/>
      <c r="AC1293" s="102"/>
      <c r="AD1293" s="102"/>
      <c r="AE1293" s="102"/>
      <c r="AG1293" s="103"/>
      <c r="AN1293" s="102"/>
      <c r="AO1293" s="102"/>
      <c r="AP1293" s="102"/>
      <c r="AQ1293" s="102"/>
      <c r="AR1293" s="102"/>
      <c r="AS1293" s="102"/>
      <c r="AT1293" s="102"/>
      <c r="AU1293" s="102"/>
      <c r="AV1293" s="102"/>
      <c r="AW1293" s="102"/>
      <c r="AX1293" s="102"/>
      <c r="AY1293" s="102"/>
      <c r="AZ1293" s="102"/>
      <c r="BA1293" s="102"/>
      <c r="BB1293" s="102"/>
      <c r="BC1293" s="102"/>
      <c r="BD1293" s="102"/>
      <c r="BE1293" s="102"/>
      <c r="BF1293" s="102"/>
      <c r="BG1293" s="102"/>
      <c r="BH1293" s="102"/>
      <c r="BI1293" s="102"/>
      <c r="BJ1293" s="102"/>
      <c r="BK1293" s="102"/>
      <c r="BL1293" s="102"/>
    </row>
    <row r="1294" spans="27:64">
      <c r="AA1294" s="102"/>
      <c r="AB1294" s="102"/>
      <c r="AC1294" s="102"/>
      <c r="AD1294" s="102"/>
      <c r="AE1294" s="102"/>
      <c r="AG1294" s="103"/>
      <c r="AN1294" s="102"/>
      <c r="AO1294" s="102"/>
      <c r="AP1294" s="102"/>
      <c r="AQ1294" s="102"/>
      <c r="AR1294" s="102"/>
      <c r="AS1294" s="102"/>
      <c r="AT1294" s="102"/>
      <c r="AU1294" s="102"/>
    </row>
    <row r="1295" spans="27:64">
      <c r="AA1295" s="102"/>
      <c r="AB1295" s="102"/>
      <c r="AC1295" s="102"/>
      <c r="AD1295" s="102"/>
      <c r="AE1295" s="102"/>
      <c r="AG1295" s="103"/>
      <c r="AN1295" s="102"/>
      <c r="AO1295" s="102"/>
      <c r="AP1295" s="102"/>
      <c r="AQ1295" s="102"/>
      <c r="AR1295" s="102"/>
      <c r="AS1295" s="102"/>
      <c r="AT1295" s="102"/>
      <c r="AU1295" s="102"/>
      <c r="AV1295" s="102"/>
    </row>
    <row r="1296" spans="27:64">
      <c r="AA1296" s="102"/>
      <c r="AB1296" s="102"/>
      <c r="AC1296" s="102"/>
      <c r="AD1296" s="102"/>
      <c r="AE1296" s="102"/>
      <c r="AG1296" s="103"/>
      <c r="AN1296" s="102"/>
      <c r="AO1296" s="102"/>
      <c r="AP1296" s="102"/>
      <c r="AQ1296" s="102"/>
      <c r="AR1296" s="102"/>
      <c r="AS1296" s="102"/>
      <c r="AT1296" s="102"/>
      <c r="AU1296" s="102"/>
    </row>
    <row r="1297" spans="27:64">
      <c r="AA1297" s="102"/>
      <c r="AB1297" s="102"/>
      <c r="AC1297" s="102"/>
      <c r="AD1297" s="102"/>
      <c r="AE1297" s="102"/>
      <c r="AG1297" s="103"/>
      <c r="AN1297" s="102"/>
      <c r="AO1297" s="102"/>
      <c r="AP1297" s="102"/>
      <c r="AQ1297" s="102"/>
      <c r="AR1297" s="102"/>
      <c r="AS1297" s="102"/>
      <c r="AT1297" s="102"/>
      <c r="AU1297" s="102"/>
      <c r="AV1297" s="102"/>
      <c r="AW1297" s="102"/>
      <c r="AX1297" s="102"/>
      <c r="AY1297" s="102"/>
      <c r="AZ1297" s="102"/>
      <c r="BA1297" s="102"/>
      <c r="BB1297" s="102"/>
      <c r="BC1297" s="102"/>
      <c r="BD1297" s="102"/>
      <c r="BE1297" s="102"/>
      <c r="BF1297" s="102"/>
      <c r="BG1297" s="102"/>
      <c r="BH1297" s="102"/>
      <c r="BI1297" s="102"/>
      <c r="BJ1297" s="102"/>
      <c r="BK1297" s="102"/>
      <c r="BL1297" s="102"/>
    </row>
    <row r="1298" spans="27:64">
      <c r="AA1298" s="102"/>
      <c r="AB1298" s="102"/>
      <c r="AC1298" s="102"/>
      <c r="AD1298" s="102"/>
      <c r="AE1298" s="102"/>
      <c r="AG1298" s="103"/>
      <c r="AN1298" s="102"/>
      <c r="AO1298" s="102"/>
      <c r="AP1298" s="102"/>
      <c r="AQ1298" s="102"/>
      <c r="AR1298" s="102"/>
      <c r="AS1298" s="102"/>
      <c r="AT1298" s="102"/>
      <c r="AU1298" s="102"/>
    </row>
    <row r="1299" spans="27:64">
      <c r="AA1299" s="102"/>
      <c r="AB1299" s="102"/>
      <c r="AC1299" s="102"/>
      <c r="AD1299" s="102"/>
      <c r="AE1299" s="102"/>
      <c r="AG1299" s="103"/>
      <c r="AN1299" s="102"/>
      <c r="AO1299" s="102"/>
      <c r="AP1299" s="102"/>
      <c r="AQ1299" s="102"/>
      <c r="AR1299" s="102"/>
      <c r="AS1299" s="102"/>
      <c r="AT1299" s="102"/>
      <c r="AU1299" s="102"/>
    </row>
    <row r="1300" spans="27:64">
      <c r="AA1300" s="102"/>
      <c r="AB1300" s="102"/>
      <c r="AC1300" s="102"/>
      <c r="AD1300" s="102"/>
      <c r="AE1300" s="102"/>
      <c r="AG1300" s="103"/>
      <c r="AN1300" s="102"/>
      <c r="AO1300" s="102"/>
      <c r="AP1300" s="102"/>
      <c r="AQ1300" s="102"/>
      <c r="AR1300" s="102"/>
      <c r="AS1300" s="102"/>
      <c r="AT1300" s="102"/>
      <c r="AU1300" s="102"/>
    </row>
    <row r="1301" spans="27:64">
      <c r="AA1301" s="102"/>
      <c r="AB1301" s="102"/>
      <c r="AC1301" s="102"/>
      <c r="AD1301" s="102"/>
      <c r="AE1301" s="102"/>
      <c r="AG1301" s="103"/>
      <c r="AN1301" s="102"/>
      <c r="AO1301" s="102"/>
      <c r="AP1301" s="102"/>
      <c r="AQ1301" s="102"/>
      <c r="AR1301" s="102"/>
      <c r="AS1301" s="102"/>
      <c r="AT1301" s="102"/>
      <c r="AU1301" s="102"/>
      <c r="AV1301" s="102"/>
    </row>
    <row r="1302" spans="27:64">
      <c r="AA1302" s="102"/>
      <c r="AB1302" s="102"/>
      <c r="AC1302" s="102"/>
      <c r="AD1302" s="102"/>
      <c r="AE1302" s="102"/>
      <c r="AG1302" s="103"/>
      <c r="AN1302" s="102"/>
      <c r="AO1302" s="102"/>
      <c r="AP1302" s="102"/>
      <c r="AQ1302" s="102"/>
      <c r="AR1302" s="102"/>
      <c r="AS1302" s="102"/>
      <c r="AT1302" s="102"/>
      <c r="AU1302" s="102"/>
    </row>
    <row r="1303" spans="27:64">
      <c r="AA1303" s="102"/>
      <c r="AB1303" s="102"/>
      <c r="AC1303" s="102"/>
      <c r="AD1303" s="102"/>
      <c r="AE1303" s="102"/>
      <c r="AG1303" s="103"/>
      <c r="AN1303" s="102"/>
      <c r="AO1303" s="102"/>
      <c r="AP1303" s="102"/>
      <c r="AQ1303" s="102"/>
      <c r="AR1303" s="102"/>
      <c r="AS1303" s="102"/>
      <c r="AT1303" s="102"/>
      <c r="AU1303" s="102"/>
    </row>
    <row r="1304" spans="27:64">
      <c r="AA1304" s="102"/>
      <c r="AB1304" s="102"/>
      <c r="AC1304" s="102"/>
      <c r="AD1304" s="102"/>
      <c r="AE1304" s="102"/>
      <c r="AG1304" s="103"/>
      <c r="AN1304" s="102"/>
      <c r="AO1304" s="102"/>
      <c r="AP1304" s="102"/>
      <c r="AQ1304" s="102"/>
      <c r="AR1304" s="102"/>
      <c r="AS1304" s="102"/>
      <c r="AT1304" s="102"/>
      <c r="AU1304" s="102"/>
    </row>
    <row r="1305" spans="27:64">
      <c r="AA1305" s="102"/>
      <c r="AB1305" s="102"/>
      <c r="AC1305" s="102"/>
      <c r="AD1305" s="102"/>
      <c r="AE1305" s="102"/>
      <c r="AG1305" s="103"/>
      <c r="AN1305" s="102"/>
      <c r="AO1305" s="102"/>
      <c r="AP1305" s="102"/>
      <c r="AQ1305" s="102"/>
      <c r="AR1305" s="102"/>
      <c r="AS1305" s="102"/>
      <c r="AT1305" s="102"/>
      <c r="AU1305" s="102"/>
    </row>
    <row r="1306" spans="27:64">
      <c r="AA1306" s="102"/>
      <c r="AB1306" s="102"/>
      <c r="AC1306" s="102"/>
      <c r="AD1306" s="102"/>
      <c r="AE1306" s="102"/>
      <c r="AG1306" s="103"/>
      <c r="AN1306" s="102"/>
      <c r="AO1306" s="102"/>
      <c r="AP1306" s="102"/>
      <c r="AQ1306" s="102"/>
      <c r="AR1306" s="102"/>
      <c r="AS1306" s="102"/>
      <c r="AT1306" s="102"/>
      <c r="AU1306" s="102"/>
    </row>
    <row r="1307" spans="27:64">
      <c r="AA1307" s="102"/>
      <c r="AB1307" s="102"/>
      <c r="AC1307" s="102"/>
      <c r="AD1307" s="102"/>
      <c r="AE1307" s="102"/>
      <c r="AG1307" s="103"/>
      <c r="AN1307" s="102"/>
      <c r="AO1307" s="102"/>
      <c r="AP1307" s="102"/>
      <c r="AQ1307" s="102"/>
      <c r="AR1307" s="102"/>
      <c r="AS1307" s="102"/>
      <c r="AT1307" s="102"/>
      <c r="AU1307" s="102"/>
    </row>
    <row r="1308" spans="27:64">
      <c r="AA1308" s="102"/>
      <c r="AB1308" s="102"/>
      <c r="AC1308" s="102"/>
      <c r="AD1308" s="102"/>
      <c r="AE1308" s="102"/>
      <c r="AG1308" s="103"/>
      <c r="AN1308" s="102"/>
      <c r="AO1308" s="102"/>
      <c r="AP1308" s="102"/>
      <c r="AQ1308" s="102"/>
      <c r="AR1308" s="102"/>
      <c r="AS1308" s="102"/>
      <c r="AT1308" s="102"/>
      <c r="AU1308" s="102"/>
    </row>
    <row r="1309" spans="27:64">
      <c r="AA1309" s="102"/>
      <c r="AB1309" s="102"/>
      <c r="AC1309" s="102"/>
      <c r="AD1309" s="102"/>
      <c r="AE1309" s="102"/>
      <c r="AG1309" s="103"/>
      <c r="AN1309" s="102"/>
      <c r="AO1309" s="102"/>
      <c r="AP1309" s="102"/>
      <c r="AQ1309" s="102"/>
      <c r="AR1309" s="102"/>
      <c r="AS1309" s="102"/>
      <c r="AT1309" s="102"/>
      <c r="AU1309" s="102"/>
    </row>
    <row r="1310" spans="27:64">
      <c r="AA1310" s="102"/>
      <c r="AB1310" s="102"/>
      <c r="AC1310" s="102"/>
      <c r="AD1310" s="102"/>
      <c r="AE1310" s="102"/>
      <c r="AG1310" s="103"/>
      <c r="AN1310" s="102"/>
      <c r="AO1310" s="102"/>
      <c r="AP1310" s="102"/>
      <c r="AQ1310" s="102"/>
      <c r="AR1310" s="102"/>
      <c r="AS1310" s="102"/>
      <c r="AT1310" s="102"/>
      <c r="AU1310" s="102"/>
    </row>
    <row r="1311" spans="27:64">
      <c r="AA1311" s="102"/>
      <c r="AB1311" s="102"/>
      <c r="AC1311" s="102"/>
      <c r="AD1311" s="102"/>
      <c r="AE1311" s="102"/>
      <c r="AG1311" s="103"/>
      <c r="AN1311" s="102"/>
      <c r="AO1311" s="102"/>
      <c r="AP1311" s="102"/>
      <c r="AQ1311" s="102"/>
      <c r="AR1311" s="102"/>
      <c r="AS1311" s="102"/>
      <c r="AT1311" s="102"/>
      <c r="AU1311" s="102"/>
    </row>
    <row r="1312" spans="27:64">
      <c r="AA1312" s="102"/>
      <c r="AB1312" s="102"/>
      <c r="AC1312" s="102"/>
      <c r="AD1312" s="102"/>
      <c r="AE1312" s="102"/>
      <c r="AG1312" s="103"/>
      <c r="AN1312" s="102"/>
      <c r="AO1312" s="102"/>
      <c r="AP1312" s="102"/>
      <c r="AQ1312" s="102"/>
      <c r="AR1312" s="102"/>
      <c r="AS1312" s="102"/>
      <c r="AT1312" s="102"/>
      <c r="AU1312" s="102"/>
    </row>
    <row r="1313" spans="27:64">
      <c r="AA1313" s="102"/>
      <c r="AB1313" s="102"/>
      <c r="AC1313" s="102"/>
      <c r="AD1313" s="102"/>
      <c r="AE1313" s="102"/>
      <c r="AG1313" s="103"/>
      <c r="AN1313" s="102"/>
      <c r="AO1313" s="102"/>
      <c r="AP1313" s="102"/>
      <c r="AQ1313" s="102"/>
      <c r="AR1313" s="102"/>
      <c r="AS1313" s="102"/>
      <c r="AT1313" s="102"/>
      <c r="AU1313" s="102"/>
    </row>
    <row r="1314" spans="27:64">
      <c r="AA1314" s="102"/>
      <c r="AB1314" s="102"/>
      <c r="AC1314" s="102"/>
      <c r="AD1314" s="102"/>
      <c r="AE1314" s="102"/>
      <c r="AG1314" s="103"/>
      <c r="AN1314" s="102"/>
      <c r="AO1314" s="102"/>
      <c r="AP1314" s="102"/>
      <c r="AQ1314" s="102"/>
      <c r="AR1314" s="102"/>
      <c r="AS1314" s="102"/>
      <c r="AT1314" s="102"/>
      <c r="AU1314" s="102"/>
    </row>
    <row r="1315" spans="27:64">
      <c r="AA1315" s="102"/>
      <c r="AB1315" s="102"/>
      <c r="AC1315" s="102"/>
      <c r="AD1315" s="102"/>
      <c r="AE1315" s="102"/>
      <c r="AG1315" s="103"/>
      <c r="AN1315" s="102"/>
      <c r="AO1315" s="102"/>
      <c r="AP1315" s="102"/>
      <c r="AQ1315" s="102"/>
      <c r="AR1315" s="102"/>
      <c r="AS1315" s="102"/>
      <c r="AT1315" s="102"/>
      <c r="AU1315" s="102"/>
    </row>
    <row r="1316" spans="27:64">
      <c r="AA1316" s="102"/>
      <c r="AB1316" s="102"/>
      <c r="AC1316" s="102"/>
      <c r="AD1316" s="102"/>
      <c r="AE1316" s="102"/>
      <c r="AG1316" s="103"/>
      <c r="AN1316" s="102"/>
      <c r="AO1316" s="102"/>
      <c r="AP1316" s="102"/>
      <c r="AQ1316" s="102"/>
      <c r="AR1316" s="102"/>
      <c r="AS1316" s="102"/>
      <c r="AT1316" s="102"/>
      <c r="AU1316" s="102"/>
    </row>
    <row r="1317" spans="27:64">
      <c r="AA1317" s="102"/>
      <c r="AB1317" s="102"/>
      <c r="AC1317" s="102"/>
      <c r="AD1317" s="102"/>
      <c r="AE1317" s="102"/>
      <c r="AG1317" s="103"/>
      <c r="AN1317" s="102"/>
      <c r="AO1317" s="102"/>
      <c r="AP1317" s="102"/>
      <c r="AQ1317" s="102"/>
      <c r="AR1317" s="102"/>
      <c r="AS1317" s="102"/>
      <c r="AT1317" s="102"/>
      <c r="AU1317" s="102"/>
    </row>
    <row r="1318" spans="27:64">
      <c r="AA1318" s="102"/>
      <c r="AB1318" s="102"/>
      <c r="AC1318" s="102"/>
      <c r="AD1318" s="102"/>
      <c r="AE1318" s="102"/>
      <c r="AG1318" s="103"/>
      <c r="AN1318" s="102"/>
      <c r="AO1318" s="102"/>
      <c r="AP1318" s="102"/>
      <c r="AQ1318" s="102"/>
      <c r="AR1318" s="102"/>
      <c r="AS1318" s="102"/>
      <c r="AT1318" s="102"/>
      <c r="AU1318" s="102"/>
    </row>
    <row r="1319" spans="27:64">
      <c r="AA1319" s="102"/>
      <c r="AB1319" s="102"/>
      <c r="AC1319" s="102"/>
      <c r="AD1319" s="102"/>
      <c r="AE1319" s="102"/>
      <c r="AG1319" s="103"/>
      <c r="AN1319" s="102"/>
      <c r="AO1319" s="102"/>
      <c r="AP1319" s="102"/>
      <c r="AQ1319" s="102"/>
      <c r="AR1319" s="102"/>
      <c r="AS1319" s="102"/>
      <c r="AT1319" s="102"/>
      <c r="AU1319" s="102"/>
    </row>
    <row r="1320" spans="27:64">
      <c r="AA1320" s="102"/>
      <c r="AB1320" s="102"/>
      <c r="AC1320" s="102"/>
      <c r="AD1320" s="102"/>
      <c r="AE1320" s="102"/>
      <c r="AG1320" s="103"/>
      <c r="AN1320" s="102"/>
      <c r="AO1320" s="102"/>
      <c r="AP1320" s="102"/>
      <c r="AQ1320" s="102"/>
      <c r="AR1320" s="102"/>
      <c r="AS1320" s="102"/>
      <c r="AT1320" s="102"/>
      <c r="AU1320" s="102"/>
    </row>
    <row r="1321" spans="27:64">
      <c r="AA1321" s="102"/>
      <c r="AB1321" s="102"/>
      <c r="AC1321" s="102"/>
      <c r="AD1321" s="102"/>
      <c r="AE1321" s="102"/>
      <c r="AG1321" s="103"/>
      <c r="AN1321" s="102"/>
      <c r="AO1321" s="102"/>
      <c r="AP1321" s="102"/>
      <c r="AQ1321" s="102"/>
      <c r="AR1321" s="102"/>
      <c r="AS1321" s="102"/>
      <c r="AT1321" s="102"/>
      <c r="AU1321" s="102"/>
    </row>
    <row r="1322" spans="27:64">
      <c r="AA1322" s="102"/>
      <c r="AB1322" s="102"/>
      <c r="AC1322" s="102"/>
      <c r="AD1322" s="102"/>
      <c r="AE1322" s="102"/>
      <c r="AG1322" s="103"/>
      <c r="AN1322" s="102"/>
      <c r="AO1322" s="102"/>
      <c r="AP1322" s="102"/>
      <c r="AQ1322" s="102"/>
      <c r="AR1322" s="102"/>
      <c r="AS1322" s="102"/>
      <c r="AT1322" s="102"/>
      <c r="AU1322" s="102"/>
    </row>
    <row r="1323" spans="27:64">
      <c r="AA1323" s="102"/>
      <c r="AB1323" s="102"/>
      <c r="AC1323" s="102"/>
      <c r="AD1323" s="102"/>
      <c r="AE1323" s="102"/>
      <c r="AG1323" s="103"/>
      <c r="AN1323" s="102"/>
      <c r="AO1323" s="102"/>
      <c r="AP1323" s="102"/>
      <c r="AQ1323" s="102"/>
      <c r="AR1323" s="102"/>
      <c r="AS1323" s="102"/>
      <c r="AT1323" s="102"/>
      <c r="AU1323" s="102"/>
    </row>
    <row r="1324" spans="27:64">
      <c r="AA1324" s="102"/>
      <c r="AB1324" s="102"/>
      <c r="AC1324" s="102"/>
      <c r="AD1324" s="102"/>
      <c r="AE1324" s="102"/>
      <c r="AG1324" s="103"/>
      <c r="AN1324" s="102"/>
      <c r="AO1324" s="102"/>
      <c r="AP1324" s="102"/>
      <c r="AQ1324" s="102"/>
      <c r="AR1324" s="102"/>
      <c r="AS1324" s="102"/>
      <c r="AT1324" s="102"/>
      <c r="AU1324" s="102"/>
    </row>
    <row r="1325" spans="27:64">
      <c r="AA1325" s="102"/>
      <c r="AB1325" s="102"/>
      <c r="AC1325" s="102"/>
      <c r="AD1325" s="102"/>
      <c r="AE1325" s="102"/>
      <c r="AG1325" s="103"/>
      <c r="AN1325" s="102"/>
      <c r="AO1325" s="102"/>
      <c r="AP1325" s="102"/>
      <c r="AQ1325" s="102"/>
      <c r="AR1325" s="102"/>
      <c r="AS1325" s="102"/>
      <c r="AT1325" s="102"/>
      <c r="AU1325" s="102"/>
      <c r="AV1325" s="102"/>
      <c r="AW1325" s="102"/>
      <c r="AX1325" s="102"/>
      <c r="AY1325" s="102"/>
      <c r="AZ1325" s="102"/>
      <c r="BA1325" s="102"/>
      <c r="BB1325" s="102"/>
      <c r="BC1325" s="102"/>
      <c r="BD1325" s="102"/>
      <c r="BE1325" s="102"/>
      <c r="BF1325" s="102"/>
      <c r="BG1325" s="102"/>
      <c r="BH1325" s="102"/>
      <c r="BI1325" s="102"/>
      <c r="BJ1325" s="102"/>
      <c r="BK1325" s="102"/>
      <c r="BL1325" s="102"/>
    </row>
    <row r="1326" spans="27:64">
      <c r="AA1326" s="102"/>
      <c r="AB1326" s="102"/>
      <c r="AC1326" s="102"/>
      <c r="AD1326" s="102"/>
      <c r="AE1326" s="102"/>
      <c r="AG1326" s="103"/>
      <c r="AN1326" s="102"/>
      <c r="AO1326" s="102"/>
      <c r="AP1326" s="102"/>
      <c r="AQ1326" s="102"/>
      <c r="AR1326" s="102"/>
      <c r="AS1326" s="102"/>
      <c r="AT1326" s="102"/>
      <c r="AU1326" s="102"/>
    </row>
    <row r="1327" spans="27:64">
      <c r="AA1327" s="102"/>
      <c r="AB1327" s="102"/>
      <c r="AC1327" s="102"/>
      <c r="AD1327" s="102"/>
      <c r="AE1327" s="102"/>
      <c r="AG1327" s="103"/>
      <c r="AN1327" s="102"/>
      <c r="AO1327" s="102"/>
      <c r="AP1327" s="102"/>
      <c r="AQ1327" s="102"/>
      <c r="AR1327" s="102"/>
      <c r="AS1327" s="102"/>
      <c r="AT1327" s="102"/>
      <c r="AU1327" s="102"/>
      <c r="AV1327" s="102"/>
      <c r="AW1327" s="102"/>
      <c r="AX1327" s="102"/>
      <c r="AY1327" s="102"/>
      <c r="AZ1327" s="102"/>
      <c r="BA1327" s="102"/>
      <c r="BB1327" s="102"/>
      <c r="BC1327" s="102"/>
      <c r="BD1327" s="102"/>
      <c r="BE1327" s="102"/>
      <c r="BF1327" s="102"/>
      <c r="BG1327" s="102"/>
      <c r="BH1327" s="102"/>
      <c r="BI1327" s="102"/>
      <c r="BJ1327" s="102"/>
      <c r="BK1327" s="102"/>
      <c r="BL1327" s="102"/>
    </row>
    <row r="1328" spans="27:64">
      <c r="AA1328" s="102"/>
      <c r="AB1328" s="102"/>
      <c r="AC1328" s="102"/>
      <c r="AD1328" s="102"/>
      <c r="AE1328" s="102"/>
      <c r="AG1328" s="103"/>
      <c r="AN1328" s="102"/>
      <c r="AO1328" s="102"/>
      <c r="AP1328" s="102"/>
      <c r="AQ1328" s="102"/>
      <c r="AR1328" s="102"/>
      <c r="AS1328" s="102"/>
      <c r="AT1328" s="102"/>
      <c r="AU1328" s="102"/>
    </row>
    <row r="1329" spans="27:64">
      <c r="AA1329" s="102"/>
      <c r="AB1329" s="102"/>
      <c r="AC1329" s="102"/>
      <c r="AD1329" s="102"/>
      <c r="AE1329" s="102"/>
      <c r="AG1329" s="103"/>
      <c r="AN1329" s="102"/>
      <c r="AO1329" s="102"/>
      <c r="AP1329" s="102"/>
      <c r="AQ1329" s="102"/>
      <c r="AR1329" s="102"/>
      <c r="AS1329" s="102"/>
      <c r="AT1329" s="102"/>
      <c r="AU1329" s="102"/>
      <c r="AV1329" s="102"/>
      <c r="AW1329" s="102"/>
      <c r="AX1329" s="102"/>
      <c r="AY1329" s="102"/>
      <c r="AZ1329" s="102"/>
      <c r="BA1329" s="102"/>
      <c r="BB1329" s="102"/>
      <c r="BC1329" s="102"/>
      <c r="BD1329" s="102"/>
      <c r="BE1329" s="102"/>
      <c r="BF1329" s="102"/>
      <c r="BG1329" s="102"/>
      <c r="BH1329" s="102"/>
      <c r="BI1329" s="102"/>
      <c r="BJ1329" s="102"/>
      <c r="BK1329" s="102"/>
      <c r="BL1329" s="102"/>
    </row>
    <row r="1330" spans="27:64">
      <c r="AA1330" s="102"/>
      <c r="AB1330" s="102"/>
      <c r="AC1330" s="102"/>
      <c r="AD1330" s="102"/>
      <c r="AE1330" s="102"/>
      <c r="AG1330" s="103"/>
      <c r="AN1330" s="102"/>
      <c r="AO1330" s="102"/>
      <c r="AP1330" s="102"/>
      <c r="AQ1330" s="102"/>
      <c r="AR1330" s="102"/>
      <c r="AS1330" s="102"/>
      <c r="AT1330" s="102"/>
      <c r="AU1330" s="102"/>
    </row>
    <row r="1331" spans="27:64">
      <c r="AA1331" s="102"/>
      <c r="AB1331" s="102"/>
      <c r="AC1331" s="102"/>
      <c r="AD1331" s="102"/>
      <c r="AE1331" s="102"/>
      <c r="AG1331" s="103"/>
      <c r="AN1331" s="102"/>
      <c r="AO1331" s="102"/>
      <c r="AP1331" s="102"/>
      <c r="AQ1331" s="102"/>
      <c r="AR1331" s="102"/>
      <c r="AS1331" s="102"/>
      <c r="AT1331" s="102"/>
      <c r="AU1331" s="102"/>
    </row>
    <row r="1332" spans="27:64">
      <c r="AA1332" s="102"/>
      <c r="AB1332" s="102"/>
      <c r="AC1332" s="102"/>
      <c r="AD1332" s="102"/>
      <c r="AE1332" s="102"/>
      <c r="AG1332" s="103"/>
      <c r="AN1332" s="102"/>
      <c r="AO1332" s="102"/>
      <c r="AP1332" s="102"/>
      <c r="AQ1332" s="102"/>
      <c r="AR1332" s="102"/>
      <c r="AS1332" s="102"/>
      <c r="AT1332" s="102"/>
      <c r="AU1332" s="102"/>
    </row>
    <row r="1333" spans="27:64">
      <c r="AA1333" s="102"/>
      <c r="AB1333" s="102"/>
      <c r="AC1333" s="102"/>
      <c r="AD1333" s="102"/>
      <c r="AE1333" s="102"/>
      <c r="AG1333" s="103"/>
      <c r="AN1333" s="102"/>
      <c r="AO1333" s="102"/>
      <c r="AP1333" s="102"/>
      <c r="AQ1333" s="102"/>
      <c r="AR1333" s="102"/>
      <c r="AS1333" s="102"/>
      <c r="AT1333" s="102"/>
      <c r="AU1333" s="102"/>
    </row>
    <row r="1334" spans="27:64">
      <c r="AA1334" s="102"/>
      <c r="AB1334" s="102"/>
      <c r="AC1334" s="102"/>
      <c r="AD1334" s="102"/>
      <c r="AE1334" s="102"/>
      <c r="AG1334" s="103"/>
      <c r="AN1334" s="102"/>
      <c r="AO1334" s="102"/>
      <c r="AP1334" s="102"/>
      <c r="AQ1334" s="102"/>
      <c r="AR1334" s="102"/>
      <c r="AS1334" s="102"/>
      <c r="AT1334" s="102"/>
      <c r="AU1334" s="102"/>
    </row>
    <row r="1335" spans="27:64">
      <c r="AA1335" s="102"/>
      <c r="AB1335" s="102"/>
      <c r="AC1335" s="102"/>
      <c r="AD1335" s="102"/>
      <c r="AE1335" s="102"/>
      <c r="AG1335" s="103"/>
      <c r="AN1335" s="102"/>
      <c r="AO1335" s="102"/>
      <c r="AP1335" s="102"/>
      <c r="AQ1335" s="102"/>
      <c r="AR1335" s="102"/>
      <c r="AS1335" s="102"/>
      <c r="AT1335" s="102"/>
      <c r="AU1335" s="102"/>
    </row>
    <row r="1336" spans="27:64">
      <c r="AA1336" s="102"/>
      <c r="AB1336" s="102"/>
      <c r="AC1336" s="102"/>
      <c r="AD1336" s="102"/>
      <c r="AE1336" s="102"/>
      <c r="AG1336" s="103"/>
      <c r="AN1336" s="102"/>
      <c r="AO1336" s="102"/>
      <c r="AP1336" s="102"/>
      <c r="AQ1336" s="102"/>
      <c r="AR1336" s="102"/>
      <c r="AS1336" s="102"/>
      <c r="AT1336" s="102"/>
      <c r="AU1336" s="102"/>
    </row>
    <row r="1337" spans="27:64">
      <c r="AA1337" s="102"/>
      <c r="AB1337" s="102"/>
      <c r="AC1337" s="102"/>
      <c r="AD1337" s="102"/>
      <c r="AE1337" s="102"/>
      <c r="AG1337" s="103"/>
      <c r="AN1337" s="102"/>
      <c r="AO1337" s="102"/>
      <c r="AP1337" s="102"/>
      <c r="AQ1337" s="102"/>
      <c r="AR1337" s="102"/>
      <c r="AS1337" s="102"/>
      <c r="AT1337" s="102"/>
      <c r="AU1337" s="102"/>
    </row>
    <row r="1338" spans="27:64">
      <c r="AA1338" s="102"/>
      <c r="AB1338" s="102"/>
      <c r="AC1338" s="102"/>
      <c r="AD1338" s="102"/>
      <c r="AE1338" s="102"/>
      <c r="AG1338" s="103"/>
      <c r="AN1338" s="102"/>
      <c r="AO1338" s="102"/>
      <c r="AP1338" s="102"/>
      <c r="AQ1338" s="102"/>
      <c r="AR1338" s="102"/>
      <c r="AS1338" s="102"/>
      <c r="AT1338" s="102"/>
      <c r="AU1338" s="102"/>
      <c r="AV1338" s="102"/>
    </row>
    <row r="1339" spans="27:64">
      <c r="AA1339" s="102"/>
      <c r="AB1339" s="102"/>
      <c r="AC1339" s="102"/>
      <c r="AD1339" s="102"/>
      <c r="AE1339" s="102"/>
      <c r="AG1339" s="103"/>
      <c r="AN1339" s="102"/>
      <c r="AO1339" s="102"/>
      <c r="AP1339" s="102"/>
      <c r="AQ1339" s="102"/>
      <c r="AR1339" s="102"/>
      <c r="AS1339" s="102"/>
      <c r="AT1339" s="102"/>
      <c r="AU1339" s="102"/>
    </row>
    <row r="1340" spans="27:64">
      <c r="AA1340" s="102"/>
      <c r="AB1340" s="102"/>
      <c r="AC1340" s="102"/>
      <c r="AD1340" s="102"/>
      <c r="AE1340" s="102"/>
      <c r="AG1340" s="103"/>
      <c r="AN1340" s="102"/>
      <c r="AO1340" s="102"/>
      <c r="AP1340" s="102"/>
      <c r="AQ1340" s="102"/>
      <c r="AR1340" s="102"/>
      <c r="AS1340" s="102"/>
      <c r="AT1340" s="102"/>
      <c r="AU1340" s="102"/>
      <c r="AV1340" s="102"/>
    </row>
    <row r="1341" spans="27:64">
      <c r="AA1341" s="102"/>
      <c r="AB1341" s="102"/>
      <c r="AC1341" s="102"/>
      <c r="AD1341" s="102"/>
      <c r="AE1341" s="102"/>
      <c r="AG1341" s="103"/>
      <c r="AN1341" s="102"/>
      <c r="AO1341" s="102"/>
      <c r="AP1341" s="102"/>
      <c r="AQ1341" s="102"/>
      <c r="AR1341" s="102"/>
      <c r="AS1341" s="102"/>
      <c r="AT1341" s="102"/>
      <c r="AU1341" s="102"/>
      <c r="AV1341" s="102"/>
      <c r="AW1341" s="102"/>
      <c r="AX1341" s="102"/>
      <c r="AY1341" s="102"/>
      <c r="AZ1341" s="102"/>
      <c r="BA1341" s="102"/>
      <c r="BB1341" s="102"/>
      <c r="BC1341" s="102"/>
      <c r="BD1341" s="102"/>
      <c r="BE1341" s="102"/>
      <c r="BF1341" s="102"/>
      <c r="BG1341" s="102"/>
      <c r="BH1341" s="102"/>
      <c r="BI1341" s="102"/>
      <c r="BJ1341" s="102"/>
      <c r="BK1341" s="102"/>
      <c r="BL1341" s="102"/>
    </row>
    <row r="1342" spans="27:64">
      <c r="AA1342" s="102"/>
      <c r="AB1342" s="102"/>
      <c r="AC1342" s="102"/>
      <c r="AD1342" s="102"/>
      <c r="AE1342" s="102"/>
      <c r="AG1342" s="103"/>
      <c r="AN1342" s="102"/>
      <c r="AO1342" s="102"/>
      <c r="AP1342" s="102"/>
      <c r="AQ1342" s="102"/>
      <c r="AR1342" s="102"/>
      <c r="AS1342" s="102"/>
      <c r="AT1342" s="102"/>
      <c r="AU1342" s="102"/>
    </row>
    <row r="1343" spans="27:64">
      <c r="AA1343" s="102"/>
      <c r="AB1343" s="102"/>
      <c r="AC1343" s="102"/>
      <c r="AD1343" s="102"/>
      <c r="AE1343" s="102"/>
      <c r="AG1343" s="103"/>
      <c r="AN1343" s="102"/>
      <c r="AO1343" s="102"/>
      <c r="AP1343" s="102"/>
      <c r="AQ1343" s="102"/>
      <c r="AR1343" s="102"/>
      <c r="AS1343" s="102"/>
      <c r="AT1343" s="102"/>
      <c r="AU1343" s="102"/>
    </row>
    <row r="1344" spans="27:64">
      <c r="AA1344" s="102"/>
      <c r="AB1344" s="102"/>
      <c r="AC1344" s="102"/>
      <c r="AD1344" s="102"/>
      <c r="AE1344" s="102"/>
      <c r="AG1344" s="103"/>
      <c r="AN1344" s="102"/>
      <c r="AO1344" s="102"/>
      <c r="AP1344" s="102"/>
      <c r="AQ1344" s="102"/>
      <c r="AR1344" s="102"/>
      <c r="AS1344" s="102"/>
      <c r="AT1344" s="102"/>
      <c r="AU1344" s="102"/>
    </row>
    <row r="1345" spans="27:64">
      <c r="AA1345" s="102"/>
      <c r="AB1345" s="102"/>
      <c r="AC1345" s="102"/>
      <c r="AD1345" s="102"/>
      <c r="AE1345" s="102"/>
      <c r="AG1345" s="103"/>
      <c r="AN1345" s="102"/>
      <c r="AO1345" s="102"/>
      <c r="AP1345" s="102"/>
      <c r="AQ1345" s="102"/>
      <c r="AR1345" s="102"/>
      <c r="AS1345" s="102"/>
      <c r="AT1345" s="102"/>
      <c r="AU1345" s="102"/>
    </row>
    <row r="1346" spans="27:64">
      <c r="AA1346" s="102"/>
      <c r="AB1346" s="102"/>
      <c r="AC1346" s="102"/>
      <c r="AD1346" s="102"/>
      <c r="AE1346" s="102"/>
      <c r="AG1346" s="103"/>
      <c r="AN1346" s="102"/>
      <c r="AO1346" s="102"/>
      <c r="AP1346" s="102"/>
      <c r="AQ1346" s="102"/>
      <c r="AR1346" s="102"/>
      <c r="AS1346" s="102"/>
      <c r="AT1346" s="102"/>
      <c r="AU1346" s="102"/>
    </row>
    <row r="1347" spans="27:64">
      <c r="AA1347" s="102"/>
      <c r="AB1347" s="102"/>
      <c r="AC1347" s="102"/>
      <c r="AD1347" s="102"/>
      <c r="AE1347" s="102"/>
      <c r="AG1347" s="103"/>
      <c r="AN1347" s="102"/>
      <c r="AO1347" s="102"/>
      <c r="AP1347" s="102"/>
      <c r="AQ1347" s="102"/>
      <c r="AR1347" s="102"/>
      <c r="AS1347" s="102"/>
      <c r="AT1347" s="102"/>
      <c r="AU1347" s="102"/>
    </row>
    <row r="1348" spans="27:64">
      <c r="AA1348" s="102"/>
      <c r="AB1348" s="102"/>
      <c r="AC1348" s="102"/>
      <c r="AD1348" s="102"/>
      <c r="AE1348" s="102"/>
      <c r="AG1348" s="103"/>
      <c r="AN1348" s="102"/>
      <c r="AO1348" s="102"/>
      <c r="AP1348" s="102"/>
      <c r="AQ1348" s="102"/>
      <c r="AR1348" s="102"/>
      <c r="AS1348" s="102"/>
      <c r="AT1348" s="102"/>
      <c r="AU1348" s="102"/>
      <c r="AV1348" s="102"/>
      <c r="AW1348" s="102"/>
      <c r="AX1348" s="102"/>
      <c r="AY1348" s="102"/>
      <c r="AZ1348" s="102"/>
      <c r="BA1348" s="102"/>
      <c r="BB1348" s="102"/>
      <c r="BC1348" s="102"/>
      <c r="BD1348" s="102"/>
      <c r="BE1348" s="102"/>
      <c r="BF1348" s="102"/>
      <c r="BG1348" s="102"/>
      <c r="BH1348" s="102"/>
      <c r="BI1348" s="102"/>
      <c r="BJ1348" s="102"/>
      <c r="BK1348" s="102"/>
      <c r="BL1348" s="102"/>
    </row>
    <row r="1349" spans="27:64">
      <c r="AA1349" s="102"/>
      <c r="AB1349" s="102"/>
      <c r="AC1349" s="102"/>
      <c r="AD1349" s="102"/>
      <c r="AE1349" s="102"/>
      <c r="AG1349" s="103"/>
      <c r="AN1349" s="102"/>
      <c r="AO1349" s="102"/>
      <c r="AP1349" s="102"/>
      <c r="AQ1349" s="102"/>
      <c r="AR1349" s="102"/>
      <c r="AS1349" s="102"/>
      <c r="AT1349" s="102"/>
      <c r="AU1349" s="102"/>
      <c r="AV1349" s="102"/>
      <c r="AX1349" s="102"/>
    </row>
    <row r="1350" spans="27:64">
      <c r="AA1350" s="102"/>
      <c r="AB1350" s="102"/>
      <c r="AC1350" s="102"/>
      <c r="AD1350" s="102"/>
      <c r="AE1350" s="102"/>
      <c r="AG1350" s="103"/>
      <c r="AN1350" s="102"/>
      <c r="AO1350" s="102"/>
      <c r="AP1350" s="102"/>
      <c r="AQ1350" s="102"/>
      <c r="AR1350" s="102"/>
      <c r="AS1350" s="102"/>
      <c r="AT1350" s="102"/>
      <c r="AU1350" s="102"/>
      <c r="AV1350" s="102"/>
      <c r="AW1350" s="102"/>
      <c r="AX1350" s="102"/>
      <c r="AY1350" s="102"/>
      <c r="AZ1350" s="102"/>
      <c r="BA1350" s="102"/>
      <c r="BB1350" s="102"/>
      <c r="BC1350" s="102"/>
      <c r="BD1350" s="102"/>
      <c r="BE1350" s="102"/>
      <c r="BF1350" s="102"/>
      <c r="BG1350" s="102"/>
      <c r="BH1350" s="102"/>
      <c r="BI1350" s="102"/>
      <c r="BJ1350" s="102"/>
      <c r="BK1350" s="102"/>
      <c r="BL1350" s="102"/>
    </row>
    <row r="1351" spans="27:64">
      <c r="AA1351" s="102"/>
      <c r="AB1351" s="102"/>
      <c r="AC1351" s="102"/>
      <c r="AD1351" s="102"/>
      <c r="AE1351" s="102"/>
      <c r="AG1351" s="103"/>
      <c r="AN1351" s="102"/>
      <c r="AO1351" s="102"/>
      <c r="AP1351" s="102"/>
      <c r="AQ1351" s="102"/>
      <c r="AR1351" s="102"/>
      <c r="AS1351" s="102"/>
      <c r="AT1351" s="102"/>
      <c r="AU1351" s="102"/>
      <c r="AV1351" s="102"/>
      <c r="AW1351" s="102"/>
      <c r="AX1351" s="102"/>
      <c r="AY1351" s="102"/>
      <c r="AZ1351" s="102"/>
      <c r="BA1351" s="102"/>
      <c r="BB1351" s="102"/>
      <c r="BC1351" s="102"/>
      <c r="BD1351" s="102"/>
      <c r="BE1351" s="102"/>
      <c r="BF1351" s="102"/>
      <c r="BG1351" s="102"/>
      <c r="BH1351" s="102"/>
      <c r="BI1351" s="102"/>
      <c r="BJ1351" s="102"/>
      <c r="BK1351" s="102"/>
      <c r="BL1351" s="102"/>
    </row>
    <row r="1352" spans="27:64">
      <c r="AA1352" s="102"/>
      <c r="AB1352" s="102"/>
      <c r="AC1352" s="102"/>
      <c r="AD1352" s="102"/>
      <c r="AE1352" s="102"/>
      <c r="AG1352" s="103"/>
      <c r="AN1352" s="102"/>
      <c r="AO1352" s="102"/>
      <c r="AP1352" s="102"/>
      <c r="AQ1352" s="102"/>
      <c r="AR1352" s="102"/>
      <c r="AS1352" s="102"/>
      <c r="AT1352" s="102"/>
      <c r="AU1352" s="102"/>
    </row>
    <row r="1353" spans="27:64">
      <c r="AA1353" s="102"/>
      <c r="AB1353" s="102"/>
      <c r="AC1353" s="102"/>
      <c r="AD1353" s="102"/>
      <c r="AE1353" s="102"/>
      <c r="AG1353" s="103"/>
      <c r="AN1353" s="102"/>
      <c r="AO1353" s="102"/>
      <c r="AP1353" s="102"/>
      <c r="AQ1353" s="102"/>
      <c r="AR1353" s="102"/>
      <c r="AS1353" s="102"/>
      <c r="AT1353" s="102"/>
      <c r="AU1353" s="102"/>
    </row>
    <row r="1354" spans="27:64">
      <c r="AA1354" s="102"/>
      <c r="AB1354" s="102"/>
      <c r="AC1354" s="102"/>
      <c r="AD1354" s="102"/>
      <c r="AE1354" s="102"/>
      <c r="AG1354" s="103"/>
      <c r="AN1354" s="102"/>
      <c r="AO1354" s="102"/>
      <c r="AP1354" s="102"/>
      <c r="AQ1354" s="102"/>
      <c r="AR1354" s="102"/>
      <c r="AS1354" s="102"/>
      <c r="AT1354" s="102"/>
      <c r="AU1354" s="102"/>
    </row>
    <row r="1355" spans="27:64">
      <c r="AA1355" s="102"/>
      <c r="AB1355" s="102"/>
      <c r="AC1355" s="102"/>
      <c r="AD1355" s="102"/>
      <c r="AE1355" s="102"/>
      <c r="AG1355" s="103"/>
      <c r="AN1355" s="102"/>
      <c r="AO1355" s="102"/>
      <c r="AP1355" s="102"/>
      <c r="AQ1355" s="102"/>
      <c r="AR1355" s="102"/>
      <c r="AS1355" s="102"/>
      <c r="AT1355" s="102"/>
      <c r="AU1355" s="102"/>
    </row>
    <row r="1356" spans="27:64">
      <c r="AA1356" s="102"/>
      <c r="AB1356" s="102"/>
      <c r="AC1356" s="102"/>
      <c r="AD1356" s="102"/>
      <c r="AE1356" s="102"/>
      <c r="AG1356" s="103"/>
      <c r="AN1356" s="102"/>
      <c r="AO1356" s="102"/>
      <c r="AP1356" s="102"/>
      <c r="AQ1356" s="102"/>
      <c r="AR1356" s="102"/>
      <c r="AS1356" s="102"/>
      <c r="AT1356" s="102"/>
      <c r="AU1356" s="102"/>
    </row>
    <row r="1357" spans="27:64">
      <c r="AA1357" s="102"/>
      <c r="AB1357" s="102"/>
      <c r="AC1357" s="102"/>
      <c r="AD1357" s="102"/>
      <c r="AE1357" s="102"/>
      <c r="AG1357" s="103"/>
      <c r="AN1357" s="102"/>
      <c r="AO1357" s="102"/>
      <c r="AP1357" s="102"/>
      <c r="AQ1357" s="102"/>
      <c r="AR1357" s="102"/>
      <c r="AS1357" s="102"/>
      <c r="AT1357" s="102"/>
      <c r="AU1357" s="102"/>
    </row>
    <row r="1358" spans="27:64">
      <c r="AA1358" s="102"/>
      <c r="AB1358" s="102"/>
      <c r="AC1358" s="102"/>
      <c r="AD1358" s="102"/>
      <c r="AE1358" s="102"/>
      <c r="AG1358" s="103"/>
      <c r="AN1358" s="102"/>
      <c r="AO1358" s="102"/>
      <c r="AP1358" s="102"/>
      <c r="AQ1358" s="102"/>
      <c r="AR1358" s="102"/>
      <c r="AS1358" s="102"/>
      <c r="AT1358" s="102"/>
      <c r="AU1358" s="102"/>
    </row>
    <row r="1359" spans="27:64">
      <c r="AA1359" s="102"/>
      <c r="AB1359" s="102"/>
      <c r="AC1359" s="102"/>
      <c r="AD1359" s="102"/>
      <c r="AE1359" s="102"/>
      <c r="AG1359" s="103"/>
      <c r="AN1359" s="102"/>
      <c r="AO1359" s="102"/>
      <c r="AP1359" s="102"/>
      <c r="AQ1359" s="102"/>
      <c r="AR1359" s="102"/>
      <c r="AS1359" s="102"/>
      <c r="AT1359" s="102"/>
      <c r="AU1359" s="102"/>
    </row>
    <row r="1360" spans="27:64">
      <c r="AA1360" s="102"/>
      <c r="AB1360" s="102"/>
      <c r="AC1360" s="102"/>
      <c r="AD1360" s="102"/>
      <c r="AE1360" s="102"/>
      <c r="AG1360" s="103"/>
      <c r="AN1360" s="102"/>
      <c r="AO1360" s="102"/>
      <c r="AP1360" s="102"/>
      <c r="AQ1360" s="102"/>
      <c r="AR1360" s="102"/>
      <c r="AS1360" s="102"/>
      <c r="AT1360" s="102"/>
      <c r="AU1360" s="102"/>
    </row>
    <row r="1361" spans="27:64">
      <c r="AA1361" s="102"/>
      <c r="AB1361" s="102"/>
      <c r="AC1361" s="102"/>
      <c r="AD1361" s="102"/>
      <c r="AE1361" s="102"/>
      <c r="AG1361" s="103"/>
      <c r="AN1361" s="102"/>
      <c r="AO1361" s="102"/>
      <c r="AP1361" s="102"/>
      <c r="AQ1361" s="102"/>
      <c r="AR1361" s="102"/>
      <c r="AS1361" s="102"/>
      <c r="AT1361" s="102"/>
      <c r="AU1361" s="102"/>
    </row>
    <row r="1362" spans="27:64">
      <c r="AA1362" s="102"/>
      <c r="AB1362" s="102"/>
      <c r="AC1362" s="102"/>
      <c r="AD1362" s="102"/>
      <c r="AE1362" s="102"/>
      <c r="AG1362" s="103"/>
      <c r="AN1362" s="102"/>
      <c r="AO1362" s="102"/>
      <c r="AP1362" s="102"/>
      <c r="AQ1362" s="102"/>
      <c r="AR1362" s="102"/>
      <c r="AS1362" s="102"/>
      <c r="AT1362" s="102"/>
      <c r="AU1362" s="102"/>
    </row>
    <row r="1363" spans="27:64">
      <c r="AA1363" s="102"/>
      <c r="AB1363" s="102"/>
      <c r="AC1363" s="102"/>
      <c r="AD1363" s="102"/>
      <c r="AE1363" s="102"/>
      <c r="AG1363" s="103"/>
      <c r="AN1363" s="102"/>
      <c r="AO1363" s="102"/>
      <c r="AP1363" s="102"/>
      <c r="AQ1363" s="102"/>
      <c r="AR1363" s="102"/>
      <c r="AS1363" s="102"/>
      <c r="AT1363" s="102"/>
      <c r="AU1363" s="102"/>
    </row>
    <row r="1364" spans="27:64">
      <c r="AA1364" s="102"/>
      <c r="AB1364" s="102"/>
      <c r="AC1364" s="102"/>
      <c r="AD1364" s="102"/>
      <c r="AE1364" s="102"/>
      <c r="AG1364" s="103"/>
      <c r="AN1364" s="102"/>
      <c r="AO1364" s="102"/>
      <c r="AP1364" s="102"/>
      <c r="AQ1364" s="102"/>
      <c r="AR1364" s="102"/>
      <c r="AS1364" s="102"/>
      <c r="AT1364" s="102"/>
      <c r="AU1364" s="102"/>
    </row>
    <row r="1365" spans="27:64">
      <c r="AA1365" s="102"/>
      <c r="AB1365" s="102"/>
      <c r="AC1365" s="102"/>
      <c r="AD1365" s="102"/>
      <c r="AE1365" s="102"/>
      <c r="AG1365" s="103"/>
      <c r="AN1365" s="102"/>
      <c r="AO1365" s="102"/>
      <c r="AP1365" s="102"/>
      <c r="AQ1365" s="102"/>
      <c r="AR1365" s="102"/>
      <c r="AS1365" s="102"/>
      <c r="AT1365" s="102"/>
      <c r="AU1365" s="102"/>
    </row>
    <row r="1366" spans="27:64">
      <c r="AA1366" s="102"/>
      <c r="AB1366" s="102"/>
      <c r="AC1366" s="102"/>
      <c r="AD1366" s="102"/>
      <c r="AE1366" s="102"/>
      <c r="AG1366" s="103"/>
      <c r="AN1366" s="102"/>
      <c r="AO1366" s="102"/>
      <c r="AP1366" s="102"/>
      <c r="AQ1366" s="102"/>
      <c r="AR1366" s="102"/>
      <c r="AS1366" s="102"/>
      <c r="AT1366" s="102"/>
      <c r="AU1366" s="102"/>
    </row>
    <row r="1367" spans="27:64">
      <c r="AA1367" s="102"/>
      <c r="AB1367" s="102"/>
      <c r="AC1367" s="102"/>
      <c r="AD1367" s="102"/>
      <c r="AE1367" s="102"/>
      <c r="AG1367" s="103"/>
      <c r="AN1367" s="102"/>
      <c r="AO1367" s="102"/>
      <c r="AP1367" s="102"/>
      <c r="AQ1367" s="102"/>
      <c r="AR1367" s="102"/>
      <c r="AS1367" s="102"/>
      <c r="AT1367" s="102"/>
      <c r="AU1367" s="102"/>
    </row>
    <row r="1368" spans="27:64">
      <c r="AA1368" s="102"/>
      <c r="AB1368" s="102"/>
      <c r="AC1368" s="102"/>
      <c r="AD1368" s="102"/>
      <c r="AE1368" s="102"/>
      <c r="AG1368" s="103"/>
      <c r="AN1368" s="102"/>
      <c r="AO1368" s="102"/>
      <c r="AP1368" s="102"/>
      <c r="AQ1368" s="102"/>
      <c r="AR1368" s="102"/>
      <c r="AS1368" s="102"/>
      <c r="AT1368" s="102"/>
      <c r="AU1368" s="102"/>
    </row>
    <row r="1369" spans="27:64">
      <c r="AA1369" s="102"/>
      <c r="AB1369" s="102"/>
      <c r="AC1369" s="102"/>
      <c r="AD1369" s="102"/>
      <c r="AE1369" s="102"/>
      <c r="AG1369" s="103"/>
      <c r="AN1369" s="102"/>
      <c r="AO1369" s="102"/>
      <c r="AP1369" s="102"/>
      <c r="AQ1369" s="102"/>
      <c r="AR1369" s="102"/>
      <c r="AS1369" s="102"/>
      <c r="AT1369" s="102"/>
      <c r="AU1369" s="102"/>
      <c r="AV1369" s="102"/>
      <c r="AX1369" s="102"/>
      <c r="AY1369" s="102"/>
      <c r="AZ1369" s="102"/>
      <c r="BA1369" s="102"/>
      <c r="BB1369" s="102"/>
      <c r="BC1369" s="102"/>
      <c r="BD1369" s="102"/>
      <c r="BE1369" s="102"/>
      <c r="BF1369" s="102"/>
      <c r="BG1369" s="102"/>
      <c r="BH1369" s="102"/>
      <c r="BI1369" s="102"/>
      <c r="BJ1369" s="102"/>
      <c r="BK1369" s="102"/>
      <c r="BL1369" s="102"/>
    </row>
    <row r="1370" spans="27:64">
      <c r="AA1370" s="102"/>
      <c r="AB1370" s="102"/>
      <c r="AC1370" s="102"/>
      <c r="AD1370" s="102"/>
      <c r="AE1370" s="102"/>
      <c r="AG1370" s="103"/>
      <c r="AN1370" s="102"/>
      <c r="AO1370" s="102"/>
      <c r="AP1370" s="102"/>
      <c r="AQ1370" s="102"/>
      <c r="AR1370" s="102"/>
      <c r="AS1370" s="102"/>
      <c r="AT1370" s="102"/>
      <c r="AU1370" s="102"/>
    </row>
    <row r="1371" spans="27:64">
      <c r="AA1371" s="102"/>
      <c r="AB1371" s="102"/>
      <c r="AC1371" s="102"/>
      <c r="AD1371" s="102"/>
      <c r="AE1371" s="102"/>
      <c r="AG1371" s="103"/>
      <c r="AN1371" s="102"/>
      <c r="AO1371" s="102"/>
      <c r="AP1371" s="102"/>
      <c r="AQ1371" s="102"/>
      <c r="AR1371" s="102"/>
      <c r="AS1371" s="102"/>
      <c r="AT1371" s="102"/>
      <c r="AU1371" s="102"/>
    </row>
    <row r="1372" spans="27:64">
      <c r="AA1372" s="102"/>
      <c r="AB1372" s="102"/>
      <c r="AC1372" s="102"/>
      <c r="AD1372" s="102"/>
      <c r="AE1372" s="102"/>
      <c r="AG1372" s="103"/>
      <c r="AN1372" s="102"/>
      <c r="AO1372" s="102"/>
      <c r="AP1372" s="102"/>
      <c r="AQ1372" s="102"/>
      <c r="AR1372" s="102"/>
      <c r="AS1372" s="102"/>
      <c r="AT1372" s="102"/>
      <c r="AU1372" s="102"/>
    </row>
    <row r="1373" spans="27:64">
      <c r="AA1373" s="102"/>
      <c r="AB1373" s="102"/>
      <c r="AC1373" s="102"/>
      <c r="AD1373" s="102"/>
      <c r="AE1373" s="102"/>
      <c r="AG1373" s="103"/>
      <c r="AN1373" s="102"/>
      <c r="AO1373" s="102"/>
      <c r="AP1373" s="102"/>
      <c r="AQ1373" s="102"/>
      <c r="AR1373" s="102"/>
      <c r="AS1373" s="102"/>
      <c r="AT1373" s="102"/>
      <c r="AU1373" s="102"/>
      <c r="AV1373" s="102"/>
      <c r="AX1373" s="102"/>
    </row>
    <row r="1374" spans="27:64">
      <c r="AA1374" s="102"/>
      <c r="AB1374" s="102"/>
      <c r="AC1374" s="102"/>
      <c r="AD1374" s="102"/>
      <c r="AE1374" s="102"/>
      <c r="AG1374" s="103"/>
      <c r="AN1374" s="102"/>
      <c r="AO1374" s="102"/>
      <c r="AP1374" s="102"/>
      <c r="AQ1374" s="102"/>
      <c r="AR1374" s="102"/>
      <c r="AS1374" s="102"/>
      <c r="AT1374" s="102"/>
      <c r="AU1374" s="102"/>
    </row>
    <row r="1375" spans="27:64">
      <c r="AA1375" s="102"/>
      <c r="AB1375" s="102"/>
      <c r="AC1375" s="102"/>
      <c r="AD1375" s="102"/>
      <c r="AE1375" s="102"/>
      <c r="AG1375" s="103"/>
      <c r="AN1375" s="102"/>
      <c r="AO1375" s="102"/>
      <c r="AP1375" s="102"/>
      <c r="AQ1375" s="102"/>
      <c r="AR1375" s="102"/>
      <c r="AS1375" s="102"/>
      <c r="AT1375" s="102"/>
      <c r="AU1375" s="102"/>
      <c r="AV1375" s="102"/>
      <c r="AX1375" s="102"/>
      <c r="AY1375" s="102"/>
      <c r="AZ1375" s="102"/>
      <c r="BA1375" s="102"/>
      <c r="BB1375" s="102"/>
      <c r="BC1375" s="102"/>
      <c r="BD1375" s="102"/>
      <c r="BE1375" s="102"/>
      <c r="BF1375" s="102"/>
      <c r="BG1375" s="102"/>
      <c r="BH1375" s="102"/>
      <c r="BI1375" s="102"/>
      <c r="BJ1375" s="102"/>
      <c r="BK1375" s="102"/>
      <c r="BL1375" s="102"/>
    </row>
    <row r="1376" spans="27:64">
      <c r="AA1376" s="102"/>
      <c r="AB1376" s="102"/>
      <c r="AC1376" s="102"/>
      <c r="AD1376" s="102"/>
      <c r="AE1376" s="102"/>
      <c r="AG1376" s="103"/>
      <c r="AN1376" s="102"/>
      <c r="AO1376" s="102"/>
      <c r="AP1376" s="102"/>
      <c r="AQ1376" s="102"/>
      <c r="AR1376" s="102"/>
      <c r="AS1376" s="102"/>
      <c r="AT1376" s="102"/>
      <c r="AU1376" s="102"/>
    </row>
    <row r="1377" spans="27:64">
      <c r="AA1377" s="102"/>
      <c r="AB1377" s="102"/>
      <c r="AC1377" s="102"/>
      <c r="AD1377" s="102"/>
      <c r="AE1377" s="102"/>
      <c r="AG1377" s="103"/>
      <c r="AN1377" s="102"/>
      <c r="AO1377" s="102"/>
      <c r="AP1377" s="102"/>
      <c r="AQ1377" s="102"/>
      <c r="AR1377" s="102"/>
      <c r="AS1377" s="102"/>
      <c r="AT1377" s="102"/>
      <c r="AU1377" s="102"/>
    </row>
    <row r="1378" spans="27:64">
      <c r="AA1378" s="102"/>
      <c r="AB1378" s="102"/>
      <c r="AC1378" s="102"/>
      <c r="AD1378" s="102"/>
      <c r="AE1378" s="102"/>
      <c r="AG1378" s="103"/>
      <c r="AN1378" s="102"/>
      <c r="AO1378" s="102"/>
      <c r="AP1378" s="102"/>
      <c r="AQ1378" s="102"/>
      <c r="AR1378" s="102"/>
      <c r="AS1378" s="102"/>
      <c r="AT1378" s="102"/>
      <c r="AU1378" s="102"/>
      <c r="AV1378" s="102"/>
    </row>
    <row r="1379" spans="27:64">
      <c r="AA1379" s="102"/>
      <c r="AB1379" s="102"/>
      <c r="AC1379" s="102"/>
      <c r="AD1379" s="102"/>
      <c r="AE1379" s="102"/>
      <c r="AG1379" s="103"/>
      <c r="AN1379" s="102"/>
      <c r="AO1379" s="102"/>
      <c r="AP1379" s="102"/>
      <c r="AQ1379" s="102"/>
      <c r="AR1379" s="102"/>
      <c r="AS1379" s="102"/>
      <c r="AT1379" s="102"/>
      <c r="AU1379" s="102"/>
      <c r="AV1379" s="102"/>
    </row>
    <row r="1380" spans="27:64">
      <c r="AA1380" s="102"/>
      <c r="AB1380" s="102"/>
      <c r="AC1380" s="102"/>
      <c r="AD1380" s="102"/>
      <c r="AE1380" s="102"/>
      <c r="AG1380" s="103"/>
      <c r="AN1380" s="102"/>
      <c r="AO1380" s="102"/>
      <c r="AP1380" s="102"/>
      <c r="AQ1380" s="102"/>
      <c r="AR1380" s="102"/>
      <c r="AS1380" s="102"/>
      <c r="AT1380" s="102"/>
      <c r="AU1380" s="102"/>
      <c r="AV1380" s="102"/>
      <c r="AW1380" s="102"/>
      <c r="AX1380" s="102"/>
      <c r="AY1380" s="102"/>
      <c r="AZ1380" s="102"/>
      <c r="BA1380" s="102"/>
      <c r="BB1380" s="102"/>
      <c r="BC1380" s="102"/>
      <c r="BD1380" s="102"/>
      <c r="BE1380" s="102"/>
      <c r="BF1380" s="102"/>
      <c r="BG1380" s="102"/>
      <c r="BH1380" s="102"/>
      <c r="BI1380" s="102"/>
      <c r="BJ1380" s="102"/>
      <c r="BK1380" s="102"/>
      <c r="BL1380" s="102"/>
    </row>
    <row r="1381" spans="27:64">
      <c r="AA1381" s="102"/>
      <c r="AB1381" s="102"/>
      <c r="AC1381" s="102"/>
      <c r="AD1381" s="102"/>
      <c r="AE1381" s="102"/>
      <c r="AG1381" s="103"/>
      <c r="AN1381" s="102"/>
      <c r="AO1381" s="102"/>
      <c r="AP1381" s="102"/>
      <c r="AQ1381" s="102"/>
      <c r="AR1381" s="102"/>
      <c r="AS1381" s="102"/>
      <c r="AT1381" s="102"/>
      <c r="AU1381" s="102"/>
    </row>
    <row r="1382" spans="27:64">
      <c r="AA1382" s="102"/>
      <c r="AB1382" s="102"/>
      <c r="AC1382" s="102"/>
      <c r="AD1382" s="102"/>
      <c r="AE1382" s="102"/>
      <c r="AG1382" s="103"/>
      <c r="AN1382" s="102"/>
      <c r="AO1382" s="102"/>
      <c r="AP1382" s="102"/>
      <c r="AQ1382" s="102"/>
      <c r="AR1382" s="102"/>
      <c r="AS1382" s="102"/>
      <c r="AT1382" s="102"/>
      <c r="AU1382" s="102"/>
    </row>
    <row r="1383" spans="27:64">
      <c r="AA1383" s="102"/>
      <c r="AB1383" s="102"/>
      <c r="AC1383" s="102"/>
      <c r="AD1383" s="102"/>
      <c r="AE1383" s="102"/>
      <c r="AG1383" s="103"/>
      <c r="AN1383" s="102"/>
      <c r="AO1383" s="102"/>
      <c r="AP1383" s="102"/>
      <c r="AQ1383" s="102"/>
      <c r="AR1383" s="102"/>
      <c r="AS1383" s="102"/>
      <c r="AT1383" s="102"/>
      <c r="AU1383" s="102"/>
      <c r="AV1383" s="102"/>
      <c r="AX1383" s="102"/>
      <c r="AY1383" s="102"/>
      <c r="AZ1383" s="102"/>
      <c r="BA1383" s="102"/>
      <c r="BB1383" s="102"/>
      <c r="BC1383" s="102"/>
      <c r="BD1383" s="102"/>
      <c r="BE1383" s="102"/>
      <c r="BF1383" s="102"/>
      <c r="BG1383" s="102"/>
      <c r="BH1383" s="102"/>
      <c r="BI1383" s="102"/>
      <c r="BJ1383" s="102"/>
      <c r="BK1383" s="102"/>
      <c r="BL1383" s="102"/>
    </row>
    <row r="1384" spans="27:64">
      <c r="AA1384" s="102"/>
      <c r="AB1384" s="102"/>
      <c r="AC1384" s="102"/>
      <c r="AD1384" s="102"/>
      <c r="AE1384" s="102"/>
      <c r="AG1384" s="103"/>
      <c r="AN1384" s="102"/>
      <c r="AO1384" s="102"/>
      <c r="AP1384" s="102"/>
      <c r="AQ1384" s="102"/>
      <c r="AR1384" s="102"/>
      <c r="AS1384" s="102"/>
      <c r="AT1384" s="102"/>
      <c r="AU1384" s="102"/>
      <c r="AV1384" s="102"/>
      <c r="AW1384" s="102"/>
      <c r="AX1384" s="102"/>
      <c r="AY1384" s="102"/>
      <c r="AZ1384" s="102"/>
      <c r="BA1384" s="102"/>
      <c r="BB1384" s="102"/>
      <c r="BC1384" s="102"/>
      <c r="BD1384" s="102"/>
      <c r="BE1384" s="102"/>
      <c r="BF1384" s="102"/>
      <c r="BG1384" s="102"/>
      <c r="BH1384" s="102"/>
      <c r="BI1384" s="102"/>
      <c r="BJ1384" s="102"/>
      <c r="BK1384" s="102"/>
      <c r="BL1384" s="102"/>
    </row>
    <row r="1385" spans="27:64">
      <c r="AA1385" s="102"/>
      <c r="AB1385" s="102"/>
      <c r="AC1385" s="102"/>
      <c r="AD1385" s="102"/>
      <c r="AE1385" s="102"/>
      <c r="AG1385" s="103"/>
      <c r="AN1385" s="102"/>
      <c r="AO1385" s="102"/>
      <c r="AP1385" s="102"/>
      <c r="AQ1385" s="102"/>
      <c r="AR1385" s="102"/>
      <c r="AS1385" s="102"/>
      <c r="AT1385" s="102"/>
      <c r="AU1385" s="102"/>
    </row>
    <row r="1386" spans="27:64">
      <c r="AA1386" s="102"/>
      <c r="AB1386" s="102"/>
      <c r="AC1386" s="102"/>
      <c r="AD1386" s="102"/>
      <c r="AE1386" s="102"/>
      <c r="AG1386" s="103"/>
      <c r="AN1386" s="102"/>
      <c r="AO1386" s="102"/>
      <c r="AP1386" s="102"/>
      <c r="AQ1386" s="102"/>
      <c r="AR1386" s="102"/>
      <c r="AS1386" s="102"/>
      <c r="AT1386" s="102"/>
      <c r="AU1386" s="102"/>
    </row>
    <row r="1387" spans="27:64">
      <c r="AA1387" s="102"/>
      <c r="AB1387" s="102"/>
      <c r="AC1387" s="102"/>
      <c r="AD1387" s="102"/>
      <c r="AE1387" s="102"/>
      <c r="AG1387" s="103"/>
      <c r="AN1387" s="102"/>
      <c r="AO1387" s="102"/>
      <c r="AP1387" s="102"/>
      <c r="AQ1387" s="102"/>
      <c r="AR1387" s="102"/>
      <c r="AS1387" s="102"/>
      <c r="AT1387" s="102"/>
      <c r="AU1387" s="102"/>
    </row>
    <row r="1388" spans="27:64">
      <c r="AA1388" s="102"/>
      <c r="AB1388" s="102"/>
      <c r="AC1388" s="102"/>
      <c r="AD1388" s="102"/>
      <c r="AE1388" s="102"/>
      <c r="AG1388" s="103"/>
      <c r="AN1388" s="102"/>
      <c r="AO1388" s="102"/>
      <c r="AP1388" s="102"/>
      <c r="AQ1388" s="102"/>
      <c r="AR1388" s="102"/>
      <c r="AS1388" s="102"/>
      <c r="AT1388" s="102"/>
      <c r="AU1388" s="102"/>
    </row>
    <row r="1389" spans="27:64">
      <c r="AA1389" s="102"/>
      <c r="AB1389" s="102"/>
      <c r="AC1389" s="102"/>
      <c r="AD1389" s="102"/>
      <c r="AE1389" s="102"/>
      <c r="AG1389" s="103"/>
      <c r="AN1389" s="102"/>
      <c r="AO1389" s="102"/>
      <c r="AP1389" s="102"/>
      <c r="AQ1389" s="102"/>
      <c r="AR1389" s="102"/>
      <c r="AS1389" s="102"/>
      <c r="AT1389" s="102"/>
      <c r="AU1389" s="102"/>
      <c r="AV1389" s="102"/>
      <c r="AX1389" s="102"/>
      <c r="AY1389" s="102"/>
      <c r="AZ1389" s="102"/>
      <c r="BA1389" s="102"/>
      <c r="BB1389" s="102"/>
      <c r="BC1389" s="102"/>
      <c r="BD1389" s="102"/>
      <c r="BE1389" s="102"/>
      <c r="BF1389" s="102"/>
      <c r="BG1389" s="102"/>
      <c r="BH1389" s="102"/>
      <c r="BI1389" s="102"/>
      <c r="BJ1389" s="102"/>
      <c r="BK1389" s="102"/>
      <c r="BL1389" s="102"/>
    </row>
    <row r="1390" spans="27:64">
      <c r="AA1390" s="102"/>
      <c r="AB1390" s="102"/>
      <c r="AC1390" s="102"/>
      <c r="AD1390" s="102"/>
      <c r="AE1390" s="102"/>
      <c r="AG1390" s="103"/>
      <c r="AN1390" s="102"/>
      <c r="AO1390" s="102"/>
      <c r="AP1390" s="102"/>
      <c r="AQ1390" s="102"/>
      <c r="AR1390" s="102"/>
      <c r="AS1390" s="102"/>
      <c r="AT1390" s="102"/>
      <c r="AU1390" s="102"/>
      <c r="AV1390" s="102"/>
      <c r="AX1390" s="102"/>
      <c r="AY1390" s="102"/>
      <c r="AZ1390" s="102"/>
      <c r="BA1390" s="102"/>
      <c r="BB1390" s="102"/>
      <c r="BC1390" s="102"/>
      <c r="BD1390" s="102"/>
      <c r="BE1390" s="102"/>
      <c r="BF1390" s="102"/>
      <c r="BG1390" s="102"/>
      <c r="BH1390" s="102"/>
      <c r="BI1390" s="102"/>
      <c r="BJ1390" s="102"/>
      <c r="BK1390" s="102"/>
      <c r="BL1390" s="102"/>
    </row>
    <row r="1391" spans="27:64">
      <c r="AA1391" s="102"/>
      <c r="AB1391" s="102"/>
      <c r="AC1391" s="102"/>
      <c r="AD1391" s="102"/>
      <c r="AE1391" s="102"/>
      <c r="AG1391" s="103"/>
      <c r="AN1391" s="102"/>
      <c r="AO1391" s="102"/>
      <c r="AP1391" s="102"/>
      <c r="AQ1391" s="102"/>
      <c r="AR1391" s="102"/>
      <c r="AS1391" s="102"/>
      <c r="AT1391" s="102"/>
      <c r="AU1391" s="102"/>
    </row>
    <row r="1392" spans="27:64">
      <c r="AA1392" s="102"/>
      <c r="AB1392" s="102"/>
      <c r="AC1392" s="102"/>
      <c r="AD1392" s="102"/>
      <c r="AE1392" s="102"/>
      <c r="AG1392" s="103"/>
      <c r="AN1392" s="102"/>
      <c r="AO1392" s="102"/>
      <c r="AP1392" s="102"/>
      <c r="AQ1392" s="102"/>
      <c r="AR1392" s="102"/>
      <c r="AS1392" s="102"/>
      <c r="AT1392" s="102"/>
      <c r="AU1392" s="102"/>
    </row>
    <row r="1393" spans="27:64">
      <c r="AA1393" s="102"/>
      <c r="AB1393" s="102"/>
      <c r="AC1393" s="102"/>
      <c r="AD1393" s="102"/>
      <c r="AE1393" s="102"/>
      <c r="AG1393" s="103"/>
      <c r="AN1393" s="102"/>
      <c r="AO1393" s="102"/>
      <c r="AP1393" s="102"/>
      <c r="AQ1393" s="102"/>
      <c r="AR1393" s="102"/>
      <c r="AS1393" s="102"/>
      <c r="AT1393" s="102"/>
      <c r="AU1393" s="102"/>
    </row>
    <row r="1394" spans="27:64">
      <c r="AA1394" s="102"/>
      <c r="AB1394" s="102"/>
      <c r="AC1394" s="102"/>
      <c r="AD1394" s="102"/>
      <c r="AE1394" s="102"/>
      <c r="AG1394" s="103"/>
      <c r="AN1394" s="102"/>
      <c r="AO1394" s="102"/>
      <c r="AP1394" s="102"/>
      <c r="AQ1394" s="102"/>
      <c r="AR1394" s="102"/>
      <c r="AS1394" s="102"/>
      <c r="AT1394" s="102"/>
      <c r="AU1394" s="102"/>
    </row>
    <row r="1395" spans="27:64">
      <c r="AA1395" s="102"/>
      <c r="AB1395" s="102"/>
      <c r="AC1395" s="102"/>
      <c r="AD1395" s="102"/>
      <c r="AE1395" s="102"/>
      <c r="AG1395" s="103"/>
      <c r="AN1395" s="102"/>
      <c r="AO1395" s="102"/>
      <c r="AP1395" s="102"/>
      <c r="AQ1395" s="102"/>
      <c r="AR1395" s="102"/>
      <c r="AS1395" s="102"/>
      <c r="AT1395" s="102"/>
      <c r="AU1395" s="102"/>
    </row>
    <row r="1396" spans="27:64">
      <c r="AA1396" s="102"/>
      <c r="AB1396" s="102"/>
      <c r="AC1396" s="102"/>
      <c r="AD1396" s="102"/>
      <c r="AE1396" s="102"/>
      <c r="AG1396" s="103"/>
      <c r="AN1396" s="102"/>
      <c r="AO1396" s="102"/>
      <c r="AP1396" s="102"/>
      <c r="AQ1396" s="102"/>
      <c r="AR1396" s="102"/>
      <c r="AS1396" s="102"/>
      <c r="AT1396" s="102"/>
      <c r="AU1396" s="102"/>
    </row>
    <row r="1397" spans="27:64">
      <c r="AA1397" s="102"/>
      <c r="AB1397" s="102"/>
      <c r="AC1397" s="102"/>
      <c r="AD1397" s="102"/>
      <c r="AE1397" s="102"/>
      <c r="AG1397" s="103"/>
      <c r="AN1397" s="102"/>
      <c r="AO1397" s="102"/>
      <c r="AP1397" s="102"/>
      <c r="AQ1397" s="102"/>
      <c r="AR1397" s="102"/>
      <c r="AS1397" s="102"/>
      <c r="AT1397" s="102"/>
      <c r="AU1397" s="102"/>
    </row>
    <row r="1398" spans="27:64">
      <c r="AA1398" s="102"/>
      <c r="AB1398" s="102"/>
      <c r="AC1398" s="102"/>
      <c r="AD1398" s="102"/>
      <c r="AE1398" s="102"/>
      <c r="AG1398" s="103"/>
      <c r="AN1398" s="102"/>
      <c r="AO1398" s="102"/>
      <c r="AP1398" s="102"/>
      <c r="AQ1398" s="102"/>
      <c r="AR1398" s="102"/>
      <c r="AS1398" s="102"/>
      <c r="AT1398" s="102"/>
      <c r="AU1398" s="102"/>
      <c r="AV1398" s="102"/>
      <c r="AX1398" s="102"/>
      <c r="AY1398" s="102"/>
      <c r="AZ1398" s="102"/>
      <c r="BA1398" s="102"/>
      <c r="BB1398" s="102"/>
      <c r="BC1398" s="102"/>
      <c r="BD1398" s="102"/>
      <c r="BE1398" s="102"/>
      <c r="BF1398" s="102"/>
      <c r="BG1398" s="102"/>
      <c r="BH1398" s="102"/>
      <c r="BI1398" s="102"/>
      <c r="BJ1398" s="102"/>
      <c r="BK1398" s="102"/>
      <c r="BL1398" s="102"/>
    </row>
    <row r="1399" spans="27:64">
      <c r="AA1399" s="102"/>
      <c r="AB1399" s="102"/>
      <c r="AC1399" s="102"/>
      <c r="AD1399" s="102"/>
      <c r="AE1399" s="102"/>
      <c r="AG1399" s="103"/>
      <c r="AN1399" s="102"/>
      <c r="AO1399" s="102"/>
      <c r="AP1399" s="102"/>
      <c r="AQ1399" s="102"/>
      <c r="AR1399" s="102"/>
      <c r="AS1399" s="102"/>
      <c r="AT1399" s="102"/>
      <c r="AU1399" s="102"/>
    </row>
    <row r="1400" spans="27:64">
      <c r="AA1400" s="102"/>
      <c r="AB1400" s="102"/>
      <c r="AC1400" s="102"/>
      <c r="AD1400" s="102"/>
      <c r="AE1400" s="102"/>
      <c r="AG1400" s="103"/>
      <c r="AN1400" s="102"/>
      <c r="AO1400" s="102"/>
      <c r="AP1400" s="102"/>
      <c r="AQ1400" s="102"/>
      <c r="AR1400" s="102"/>
      <c r="AS1400" s="102"/>
      <c r="AT1400" s="102"/>
      <c r="AU1400" s="102"/>
    </row>
    <row r="1401" spans="27:64">
      <c r="AA1401" s="102"/>
      <c r="AB1401" s="102"/>
      <c r="AC1401" s="102"/>
      <c r="AD1401" s="102"/>
      <c r="AE1401" s="102"/>
      <c r="AG1401" s="103"/>
      <c r="AN1401" s="102"/>
      <c r="AO1401" s="102"/>
      <c r="AP1401" s="102"/>
      <c r="AQ1401" s="102"/>
      <c r="AR1401" s="102"/>
      <c r="AS1401" s="102"/>
      <c r="AT1401" s="102"/>
      <c r="AU1401" s="102"/>
    </row>
    <row r="1402" spans="27:64">
      <c r="AA1402" s="102"/>
      <c r="AB1402" s="102"/>
      <c r="AC1402" s="102"/>
      <c r="AD1402" s="102"/>
      <c r="AE1402" s="102"/>
      <c r="AG1402" s="103"/>
      <c r="AN1402" s="102"/>
      <c r="AO1402" s="102"/>
      <c r="AP1402" s="102"/>
      <c r="AQ1402" s="102"/>
      <c r="AR1402" s="102"/>
      <c r="AS1402" s="102"/>
      <c r="AT1402" s="102"/>
      <c r="AU1402" s="102"/>
    </row>
    <row r="1403" spans="27:64">
      <c r="AA1403" s="102"/>
      <c r="AB1403" s="102"/>
      <c r="AC1403" s="102"/>
      <c r="AD1403" s="102"/>
      <c r="AE1403" s="102"/>
      <c r="AG1403" s="103"/>
      <c r="AN1403" s="102"/>
      <c r="AO1403" s="102"/>
      <c r="AP1403" s="102"/>
      <c r="AQ1403" s="102"/>
      <c r="AR1403" s="102"/>
      <c r="AS1403" s="102"/>
      <c r="AT1403" s="102"/>
      <c r="AU1403" s="102"/>
    </row>
    <row r="1404" spans="27:64">
      <c r="AA1404" s="102"/>
      <c r="AB1404" s="102"/>
      <c r="AC1404" s="102"/>
      <c r="AD1404" s="102"/>
      <c r="AE1404" s="102"/>
      <c r="AG1404" s="103"/>
      <c r="AN1404" s="102"/>
      <c r="AO1404" s="102"/>
      <c r="AP1404" s="102"/>
      <c r="AQ1404" s="102"/>
      <c r="AR1404" s="102"/>
      <c r="AS1404" s="102"/>
      <c r="AT1404" s="102"/>
      <c r="AU1404" s="102"/>
      <c r="AV1404" s="102"/>
      <c r="AW1404" s="102"/>
      <c r="AX1404" s="102"/>
      <c r="AY1404" s="102"/>
      <c r="AZ1404" s="102"/>
      <c r="BA1404" s="102"/>
      <c r="BB1404" s="102"/>
      <c r="BC1404" s="102"/>
      <c r="BD1404" s="102"/>
      <c r="BE1404" s="102"/>
      <c r="BF1404" s="102"/>
      <c r="BG1404" s="102"/>
      <c r="BH1404" s="102"/>
      <c r="BI1404" s="102"/>
      <c r="BJ1404" s="102"/>
      <c r="BK1404" s="102"/>
      <c r="BL1404" s="102"/>
    </row>
    <row r="1405" spans="27:64">
      <c r="AA1405" s="102"/>
      <c r="AB1405" s="102"/>
      <c r="AC1405" s="102"/>
      <c r="AD1405" s="102"/>
      <c r="AE1405" s="102"/>
      <c r="AG1405" s="103"/>
      <c r="AN1405" s="102"/>
      <c r="AO1405" s="102"/>
      <c r="AP1405" s="102"/>
      <c r="AQ1405" s="102"/>
      <c r="AR1405" s="102"/>
      <c r="AS1405" s="102"/>
      <c r="AT1405" s="102"/>
      <c r="AU1405" s="102"/>
    </row>
    <row r="1406" spans="27:64">
      <c r="AA1406" s="102"/>
      <c r="AB1406" s="102"/>
      <c r="AC1406" s="102"/>
      <c r="AD1406" s="102"/>
      <c r="AE1406" s="102"/>
      <c r="AG1406" s="103"/>
      <c r="AN1406" s="102"/>
      <c r="AO1406" s="102"/>
      <c r="AP1406" s="102"/>
      <c r="AQ1406" s="102"/>
      <c r="AR1406" s="102"/>
      <c r="AS1406" s="102"/>
      <c r="AT1406" s="102"/>
      <c r="AU1406" s="102"/>
    </row>
    <row r="1407" spans="27:64">
      <c r="AA1407" s="102"/>
      <c r="AB1407" s="102"/>
      <c r="AC1407" s="102"/>
      <c r="AD1407" s="102"/>
      <c r="AE1407" s="102"/>
      <c r="AG1407" s="103"/>
      <c r="AN1407" s="102"/>
      <c r="AO1407" s="102"/>
      <c r="AP1407" s="102"/>
      <c r="AQ1407" s="102"/>
      <c r="AR1407" s="102"/>
      <c r="AS1407" s="102"/>
      <c r="AT1407" s="102"/>
      <c r="AU1407" s="102"/>
    </row>
    <row r="1408" spans="27:64">
      <c r="AA1408" s="102"/>
      <c r="AB1408" s="102"/>
      <c r="AC1408" s="102"/>
      <c r="AD1408" s="102"/>
      <c r="AE1408" s="102"/>
      <c r="AG1408" s="103"/>
      <c r="AN1408" s="102"/>
      <c r="AO1408" s="102"/>
      <c r="AP1408" s="102"/>
      <c r="AQ1408" s="102"/>
      <c r="AR1408" s="102"/>
      <c r="AS1408" s="102"/>
      <c r="AT1408" s="102"/>
      <c r="AU1408" s="102"/>
    </row>
    <row r="1409" spans="27:64">
      <c r="AA1409" s="102"/>
      <c r="AB1409" s="102"/>
      <c r="AC1409" s="102"/>
      <c r="AD1409" s="102"/>
      <c r="AE1409" s="102"/>
      <c r="AG1409" s="103"/>
      <c r="AN1409" s="102"/>
      <c r="AO1409" s="102"/>
      <c r="AP1409" s="102"/>
      <c r="AQ1409" s="102"/>
      <c r="AR1409" s="102"/>
      <c r="AS1409" s="102"/>
      <c r="AT1409" s="102"/>
      <c r="AU1409" s="102"/>
    </row>
    <row r="1410" spans="27:64">
      <c r="AA1410" s="102"/>
      <c r="AB1410" s="102"/>
      <c r="AC1410" s="102"/>
      <c r="AD1410" s="102"/>
      <c r="AE1410" s="102"/>
      <c r="AG1410" s="103"/>
      <c r="AN1410" s="102"/>
      <c r="AO1410" s="102"/>
      <c r="AP1410" s="102"/>
      <c r="AQ1410" s="102"/>
      <c r="AR1410" s="102"/>
      <c r="AS1410" s="102"/>
      <c r="AT1410" s="102"/>
      <c r="AU1410" s="102"/>
    </row>
    <row r="1411" spans="27:64">
      <c r="AA1411" s="102"/>
      <c r="AB1411" s="102"/>
      <c r="AC1411" s="102"/>
      <c r="AD1411" s="102"/>
      <c r="AE1411" s="102"/>
      <c r="AG1411" s="103"/>
      <c r="AN1411" s="102"/>
      <c r="AO1411" s="102"/>
      <c r="AP1411" s="102"/>
      <c r="AQ1411" s="102"/>
      <c r="AR1411" s="102"/>
      <c r="AS1411" s="102"/>
      <c r="AT1411" s="102"/>
      <c r="AU1411" s="102"/>
    </row>
    <row r="1412" spans="27:64">
      <c r="AA1412" s="102"/>
      <c r="AB1412" s="102"/>
      <c r="AC1412" s="102"/>
      <c r="AD1412" s="102"/>
      <c r="AE1412" s="102"/>
      <c r="AG1412" s="103"/>
      <c r="AN1412" s="102"/>
      <c r="AO1412" s="102"/>
      <c r="AP1412" s="102"/>
      <c r="AQ1412" s="102"/>
      <c r="AR1412" s="102"/>
      <c r="AS1412" s="102"/>
      <c r="AT1412" s="102"/>
      <c r="AU1412" s="102"/>
    </row>
    <row r="1413" spans="27:64">
      <c r="AA1413" s="102"/>
      <c r="AB1413" s="102"/>
      <c r="AC1413" s="102"/>
      <c r="AD1413" s="102"/>
      <c r="AE1413" s="102"/>
      <c r="AG1413" s="103"/>
      <c r="AN1413" s="102"/>
      <c r="AO1413" s="102"/>
      <c r="AP1413" s="102"/>
      <c r="AQ1413" s="102"/>
      <c r="AR1413" s="102"/>
      <c r="AS1413" s="102"/>
      <c r="AT1413" s="102"/>
      <c r="AU1413" s="102"/>
    </row>
    <row r="1414" spans="27:64">
      <c r="AA1414" s="102"/>
      <c r="AB1414" s="102"/>
      <c r="AC1414" s="102"/>
      <c r="AD1414" s="102"/>
      <c r="AE1414" s="102"/>
      <c r="AG1414" s="103"/>
      <c r="AN1414" s="102"/>
      <c r="AO1414" s="102"/>
      <c r="AP1414" s="102"/>
      <c r="AQ1414" s="102"/>
      <c r="AR1414" s="102"/>
      <c r="AS1414" s="102"/>
      <c r="AT1414" s="102"/>
      <c r="AU1414" s="102"/>
    </row>
    <row r="1415" spans="27:64">
      <c r="AA1415" s="102"/>
      <c r="AB1415" s="102"/>
      <c r="AC1415" s="102"/>
      <c r="AD1415" s="102"/>
      <c r="AE1415" s="102"/>
      <c r="AG1415" s="103"/>
      <c r="AN1415" s="102"/>
      <c r="AO1415" s="102"/>
      <c r="AP1415" s="102"/>
      <c r="AQ1415" s="102"/>
      <c r="AR1415" s="102"/>
      <c r="AS1415" s="102"/>
      <c r="AT1415" s="102"/>
      <c r="AU1415" s="102"/>
    </row>
    <row r="1416" spans="27:64">
      <c r="AA1416" s="102"/>
      <c r="AB1416" s="102"/>
      <c r="AC1416" s="102"/>
      <c r="AD1416" s="102"/>
      <c r="AE1416" s="102"/>
      <c r="AG1416" s="103"/>
      <c r="AN1416" s="102"/>
      <c r="AO1416" s="102"/>
      <c r="AP1416" s="102"/>
      <c r="AQ1416" s="102"/>
      <c r="AR1416" s="102"/>
      <c r="AS1416" s="102"/>
      <c r="AT1416" s="102"/>
      <c r="AU1416" s="102"/>
    </row>
    <row r="1417" spans="27:64">
      <c r="AA1417" s="102"/>
      <c r="AB1417" s="102"/>
      <c r="AC1417" s="102"/>
      <c r="AD1417" s="102"/>
      <c r="AE1417" s="102"/>
      <c r="AG1417" s="103"/>
      <c r="AN1417" s="102"/>
      <c r="AO1417" s="102"/>
      <c r="AP1417" s="102"/>
      <c r="AQ1417" s="102"/>
      <c r="AR1417" s="102"/>
      <c r="AS1417" s="102"/>
      <c r="AT1417" s="102"/>
      <c r="AU1417" s="102"/>
    </row>
    <row r="1418" spans="27:64">
      <c r="AA1418" s="102"/>
      <c r="AB1418" s="102"/>
      <c r="AC1418" s="102"/>
      <c r="AD1418" s="102"/>
      <c r="AE1418" s="102"/>
      <c r="AG1418" s="103"/>
      <c r="AN1418" s="102"/>
      <c r="AO1418" s="102"/>
      <c r="AP1418" s="102"/>
      <c r="AQ1418" s="102"/>
      <c r="AR1418" s="102"/>
      <c r="AS1418" s="102"/>
      <c r="AT1418" s="102"/>
      <c r="AU1418" s="102"/>
      <c r="AV1418" s="102"/>
      <c r="AW1418" s="102"/>
      <c r="AX1418" s="102"/>
      <c r="AY1418" s="102"/>
      <c r="AZ1418" s="102"/>
      <c r="BA1418" s="102"/>
      <c r="BB1418" s="102"/>
      <c r="BC1418" s="102"/>
      <c r="BD1418" s="102"/>
      <c r="BE1418" s="102"/>
      <c r="BF1418" s="102"/>
      <c r="BG1418" s="102"/>
      <c r="BH1418" s="102"/>
      <c r="BI1418" s="102"/>
      <c r="BJ1418" s="102"/>
      <c r="BK1418" s="102"/>
      <c r="BL1418" s="102"/>
    </row>
    <row r="1419" spans="27:64">
      <c r="AA1419" s="102"/>
      <c r="AB1419" s="102"/>
      <c r="AC1419" s="102"/>
      <c r="AD1419" s="102"/>
      <c r="AE1419" s="102"/>
      <c r="AG1419" s="103"/>
      <c r="AN1419" s="102"/>
      <c r="AO1419" s="102"/>
      <c r="AP1419" s="102"/>
      <c r="AQ1419" s="102"/>
      <c r="AR1419" s="102"/>
      <c r="AS1419" s="102"/>
      <c r="AT1419" s="102"/>
      <c r="AU1419" s="102"/>
    </row>
    <row r="1420" spans="27:64">
      <c r="AA1420" s="102"/>
      <c r="AB1420" s="102"/>
      <c r="AC1420" s="102"/>
      <c r="AD1420" s="102"/>
      <c r="AE1420" s="102"/>
      <c r="AG1420" s="103"/>
      <c r="AN1420" s="102"/>
      <c r="AO1420" s="102"/>
      <c r="AP1420" s="102"/>
      <c r="AQ1420" s="102"/>
      <c r="AR1420" s="102"/>
      <c r="AS1420" s="102"/>
      <c r="AT1420" s="102"/>
      <c r="AU1420" s="102"/>
    </row>
    <row r="1421" spans="27:64">
      <c r="AA1421" s="102"/>
      <c r="AB1421" s="102"/>
      <c r="AC1421" s="102"/>
      <c r="AD1421" s="102"/>
      <c r="AE1421" s="102"/>
      <c r="AG1421" s="103"/>
      <c r="AN1421" s="102"/>
      <c r="AO1421" s="102"/>
      <c r="AP1421" s="102"/>
      <c r="AQ1421" s="102"/>
      <c r="AR1421" s="102"/>
      <c r="AS1421" s="102"/>
      <c r="AT1421" s="102"/>
      <c r="AU1421" s="102"/>
    </row>
    <row r="1422" spans="27:64">
      <c r="AA1422" s="102"/>
      <c r="AB1422" s="102"/>
      <c r="AC1422" s="102"/>
      <c r="AD1422" s="102"/>
      <c r="AE1422" s="102"/>
      <c r="AG1422" s="103"/>
      <c r="AN1422" s="102"/>
      <c r="AO1422" s="102"/>
      <c r="AP1422" s="102"/>
      <c r="AQ1422" s="102"/>
      <c r="AR1422" s="102"/>
      <c r="AS1422" s="102"/>
      <c r="AT1422" s="102"/>
      <c r="AU1422" s="102"/>
    </row>
    <row r="1423" spans="27:64">
      <c r="AA1423" s="102"/>
      <c r="AB1423" s="102"/>
      <c r="AC1423" s="102"/>
      <c r="AD1423" s="102"/>
      <c r="AE1423" s="102"/>
      <c r="AG1423" s="103"/>
      <c r="AN1423" s="102"/>
      <c r="AO1423" s="102"/>
      <c r="AP1423" s="102"/>
      <c r="AQ1423" s="102"/>
      <c r="AR1423" s="102"/>
      <c r="AS1423" s="102"/>
      <c r="AT1423" s="102"/>
      <c r="AU1423" s="102"/>
    </row>
    <row r="1424" spans="27:64">
      <c r="AA1424" s="102"/>
      <c r="AB1424" s="102"/>
      <c r="AC1424" s="102"/>
      <c r="AD1424" s="102"/>
      <c r="AE1424" s="102"/>
      <c r="AG1424" s="103"/>
      <c r="AN1424" s="102"/>
      <c r="AO1424" s="102"/>
      <c r="AP1424" s="102"/>
      <c r="AQ1424" s="102"/>
      <c r="AR1424" s="102"/>
      <c r="AS1424" s="102"/>
      <c r="AT1424" s="102"/>
      <c r="AU1424" s="102"/>
    </row>
    <row r="1425" spans="27:64">
      <c r="AA1425" s="102"/>
      <c r="AB1425" s="102"/>
      <c r="AC1425" s="102"/>
      <c r="AD1425" s="102"/>
      <c r="AE1425" s="102"/>
      <c r="AG1425" s="103"/>
      <c r="AN1425" s="102"/>
      <c r="AO1425" s="102"/>
      <c r="AP1425" s="102"/>
      <c r="AQ1425" s="102"/>
      <c r="AR1425" s="102"/>
      <c r="AS1425" s="102"/>
      <c r="AT1425" s="102"/>
      <c r="AU1425" s="102"/>
    </row>
    <row r="1426" spans="27:64">
      <c r="AA1426" s="102"/>
      <c r="AB1426" s="102"/>
      <c r="AC1426" s="102"/>
      <c r="AD1426" s="102"/>
      <c r="AE1426" s="102"/>
      <c r="AG1426" s="103"/>
      <c r="AN1426" s="102"/>
      <c r="AO1426" s="102"/>
      <c r="AP1426" s="102"/>
      <c r="AQ1426" s="102"/>
      <c r="AR1426" s="102"/>
      <c r="AS1426" s="102"/>
      <c r="AT1426" s="102"/>
      <c r="AU1426" s="102"/>
    </row>
    <row r="1427" spans="27:64">
      <c r="AA1427" s="102"/>
      <c r="AB1427" s="102"/>
      <c r="AC1427" s="102"/>
      <c r="AD1427" s="102"/>
      <c r="AE1427" s="102"/>
      <c r="AG1427" s="103"/>
      <c r="AN1427" s="102"/>
      <c r="AO1427" s="102"/>
      <c r="AP1427" s="102"/>
      <c r="AQ1427" s="102"/>
      <c r="AR1427" s="102"/>
      <c r="AS1427" s="102"/>
      <c r="AT1427" s="102"/>
      <c r="AU1427" s="102"/>
    </row>
    <row r="1428" spans="27:64">
      <c r="AA1428" s="102"/>
      <c r="AB1428" s="102"/>
      <c r="AC1428" s="102"/>
      <c r="AD1428" s="102"/>
      <c r="AE1428" s="102"/>
      <c r="AG1428" s="103"/>
      <c r="AN1428" s="102"/>
      <c r="AO1428" s="102"/>
      <c r="AP1428" s="102"/>
      <c r="AQ1428" s="102"/>
      <c r="AR1428" s="102"/>
      <c r="AS1428" s="102"/>
      <c r="AT1428" s="102"/>
      <c r="AU1428" s="102"/>
    </row>
    <row r="1429" spans="27:64">
      <c r="AA1429" s="102"/>
      <c r="AB1429" s="102"/>
      <c r="AC1429" s="102"/>
      <c r="AD1429" s="102"/>
      <c r="AE1429" s="102"/>
      <c r="AG1429" s="103"/>
      <c r="AN1429" s="102"/>
      <c r="AO1429" s="102"/>
      <c r="AP1429" s="102"/>
      <c r="AQ1429" s="102"/>
      <c r="AR1429" s="102"/>
      <c r="AS1429" s="102"/>
      <c r="AT1429" s="102"/>
      <c r="AU1429" s="102"/>
    </row>
    <row r="1430" spans="27:64">
      <c r="AA1430" s="102"/>
      <c r="AB1430" s="102"/>
      <c r="AC1430" s="102"/>
      <c r="AD1430" s="102"/>
      <c r="AE1430" s="102"/>
      <c r="AG1430" s="103"/>
      <c r="AN1430" s="102"/>
      <c r="AO1430" s="102"/>
      <c r="AP1430" s="102"/>
      <c r="AQ1430" s="102"/>
      <c r="AR1430" s="102"/>
      <c r="AS1430" s="102"/>
      <c r="AT1430" s="102"/>
      <c r="AU1430" s="102"/>
    </row>
    <row r="1431" spans="27:64">
      <c r="AA1431" s="102"/>
      <c r="AB1431" s="102"/>
      <c r="AC1431" s="102"/>
      <c r="AD1431" s="102"/>
      <c r="AE1431" s="102"/>
      <c r="AG1431" s="103"/>
      <c r="AN1431" s="102"/>
      <c r="AO1431" s="102"/>
      <c r="AP1431" s="102"/>
      <c r="AQ1431" s="102"/>
      <c r="AR1431" s="102"/>
      <c r="AS1431" s="102"/>
      <c r="AT1431" s="102"/>
      <c r="AU1431" s="102"/>
    </row>
    <row r="1432" spans="27:64">
      <c r="AA1432" s="102"/>
      <c r="AB1432" s="102"/>
      <c r="AC1432" s="102"/>
      <c r="AD1432" s="102"/>
      <c r="AE1432" s="102"/>
      <c r="AG1432" s="103"/>
      <c r="AN1432" s="102"/>
      <c r="AO1432" s="102"/>
      <c r="AP1432" s="102"/>
      <c r="AQ1432" s="102"/>
      <c r="AR1432" s="102"/>
      <c r="AS1432" s="102"/>
      <c r="AT1432" s="102"/>
      <c r="AU1432" s="102"/>
    </row>
    <row r="1433" spans="27:64">
      <c r="AA1433" s="102"/>
      <c r="AB1433" s="102"/>
      <c r="AC1433" s="102"/>
      <c r="AD1433" s="102"/>
      <c r="AE1433" s="102"/>
      <c r="AG1433" s="103"/>
      <c r="AN1433" s="102"/>
      <c r="AO1433" s="102"/>
      <c r="AP1433" s="102"/>
      <c r="AQ1433" s="102"/>
      <c r="AR1433" s="102"/>
      <c r="AS1433" s="102"/>
      <c r="AT1433" s="102"/>
      <c r="AU1433" s="102"/>
    </row>
    <row r="1434" spans="27:64">
      <c r="AA1434" s="102"/>
      <c r="AB1434" s="102"/>
      <c r="AC1434" s="102"/>
      <c r="AD1434" s="102"/>
      <c r="AE1434" s="102"/>
      <c r="AG1434" s="103"/>
      <c r="AN1434" s="102"/>
      <c r="AO1434" s="102"/>
      <c r="AP1434" s="102"/>
      <c r="AQ1434" s="102"/>
      <c r="AR1434" s="102"/>
      <c r="AS1434" s="102"/>
      <c r="AT1434" s="102"/>
      <c r="AU1434" s="102"/>
    </row>
    <row r="1435" spans="27:64">
      <c r="AA1435" s="102"/>
      <c r="AB1435" s="102"/>
      <c r="AC1435" s="102"/>
      <c r="AD1435" s="102"/>
      <c r="AE1435" s="102"/>
      <c r="AG1435" s="103"/>
      <c r="AN1435" s="102"/>
      <c r="AO1435" s="102"/>
      <c r="AP1435" s="102"/>
      <c r="AQ1435" s="102"/>
      <c r="AR1435" s="102"/>
      <c r="AS1435" s="102"/>
      <c r="AT1435" s="102"/>
      <c r="AU1435" s="102"/>
      <c r="AV1435" s="102"/>
      <c r="AW1435" s="102"/>
      <c r="AX1435" s="102"/>
      <c r="AY1435" s="102"/>
      <c r="AZ1435" s="102"/>
      <c r="BA1435" s="102"/>
      <c r="BB1435" s="102"/>
      <c r="BC1435" s="102"/>
      <c r="BD1435" s="102"/>
      <c r="BE1435" s="102"/>
      <c r="BF1435" s="102"/>
      <c r="BG1435" s="102"/>
      <c r="BH1435" s="102"/>
      <c r="BI1435" s="102"/>
      <c r="BJ1435" s="102"/>
      <c r="BK1435" s="102"/>
      <c r="BL1435" s="102"/>
    </row>
    <row r="1436" spans="27:64">
      <c r="AA1436" s="102"/>
      <c r="AB1436" s="102"/>
      <c r="AC1436" s="102"/>
      <c r="AD1436" s="102"/>
      <c r="AE1436" s="102"/>
      <c r="AG1436" s="103"/>
      <c r="AN1436" s="102"/>
      <c r="AO1436" s="102"/>
      <c r="AP1436" s="102"/>
      <c r="AQ1436" s="102"/>
      <c r="AR1436" s="102"/>
      <c r="AS1436" s="102"/>
      <c r="AT1436" s="102"/>
      <c r="AU1436" s="102"/>
    </row>
    <row r="1437" spans="27:64">
      <c r="AA1437" s="102"/>
      <c r="AB1437" s="102"/>
      <c r="AC1437" s="102"/>
      <c r="AD1437" s="102"/>
      <c r="AE1437" s="102"/>
      <c r="AG1437" s="103"/>
      <c r="AN1437" s="102"/>
      <c r="AO1437" s="102"/>
      <c r="AP1437" s="102"/>
      <c r="AQ1437" s="102"/>
      <c r="AR1437" s="102"/>
      <c r="AS1437" s="102"/>
      <c r="AT1437" s="102"/>
      <c r="AU1437" s="102"/>
      <c r="AV1437" s="102"/>
    </row>
    <row r="1438" spans="27:64">
      <c r="AA1438" s="102"/>
      <c r="AB1438" s="102"/>
      <c r="AC1438" s="102"/>
      <c r="AD1438" s="102"/>
      <c r="AE1438" s="102"/>
      <c r="AG1438" s="103"/>
      <c r="AN1438" s="102"/>
      <c r="AO1438" s="102"/>
      <c r="AP1438" s="102"/>
      <c r="AQ1438" s="102"/>
      <c r="AR1438" s="102"/>
      <c r="AS1438" s="102"/>
      <c r="AT1438" s="102"/>
      <c r="AU1438" s="102"/>
      <c r="AV1438" s="102"/>
    </row>
    <row r="1439" spans="27:64">
      <c r="AA1439" s="102"/>
      <c r="AB1439" s="102"/>
      <c r="AC1439" s="102"/>
      <c r="AD1439" s="102"/>
      <c r="AE1439" s="102"/>
      <c r="AG1439" s="103"/>
      <c r="AN1439" s="102"/>
      <c r="AO1439" s="102"/>
      <c r="AP1439" s="102"/>
      <c r="AQ1439" s="102"/>
      <c r="AR1439" s="102"/>
      <c r="AS1439" s="102"/>
      <c r="AT1439" s="102"/>
      <c r="AU1439" s="102"/>
      <c r="AV1439" s="102"/>
    </row>
    <row r="1440" spans="27:64">
      <c r="AA1440" s="102"/>
      <c r="AB1440" s="102"/>
      <c r="AC1440" s="102"/>
      <c r="AD1440" s="102"/>
      <c r="AE1440" s="102"/>
      <c r="AG1440" s="103"/>
      <c r="AN1440" s="102"/>
      <c r="AO1440" s="102"/>
      <c r="AP1440" s="102"/>
      <c r="AQ1440" s="102"/>
      <c r="AR1440" s="102"/>
      <c r="AS1440" s="102"/>
      <c r="AT1440" s="102"/>
      <c r="AU1440" s="102"/>
      <c r="AV1440" s="102"/>
      <c r="AX1440" s="102"/>
    </row>
    <row r="1441" spans="27:64">
      <c r="AA1441" s="102"/>
      <c r="AB1441" s="102"/>
      <c r="AC1441" s="102"/>
      <c r="AD1441" s="102"/>
      <c r="AE1441" s="102"/>
      <c r="AG1441" s="103"/>
      <c r="AN1441" s="102"/>
      <c r="AO1441" s="102"/>
      <c r="AP1441" s="102"/>
      <c r="AQ1441" s="102"/>
      <c r="AR1441" s="102"/>
      <c r="AS1441" s="102"/>
      <c r="AT1441" s="102"/>
      <c r="AU1441" s="102"/>
      <c r="AV1441" s="102"/>
      <c r="AX1441" s="102"/>
    </row>
    <row r="1442" spans="27:64">
      <c r="AA1442" s="102"/>
      <c r="AB1442" s="102"/>
      <c r="AC1442" s="102"/>
      <c r="AD1442" s="102"/>
      <c r="AE1442" s="102"/>
      <c r="AG1442" s="103"/>
      <c r="AN1442" s="102"/>
      <c r="AO1442" s="102"/>
      <c r="AP1442" s="102"/>
      <c r="AQ1442" s="102"/>
      <c r="AR1442" s="102"/>
      <c r="AS1442" s="102"/>
      <c r="AT1442" s="102"/>
      <c r="AU1442" s="102"/>
      <c r="AV1442" s="102"/>
      <c r="AW1442" s="102"/>
      <c r="AX1442" s="102"/>
      <c r="AY1442" s="102"/>
      <c r="AZ1442" s="102"/>
      <c r="BA1442" s="102"/>
      <c r="BB1442" s="102"/>
      <c r="BC1442" s="102"/>
      <c r="BD1442" s="102"/>
      <c r="BE1442" s="102"/>
      <c r="BF1442" s="102"/>
      <c r="BG1442" s="102"/>
      <c r="BH1442" s="102"/>
      <c r="BI1442" s="102"/>
      <c r="BJ1442" s="102"/>
      <c r="BK1442" s="102"/>
      <c r="BL1442" s="102"/>
    </row>
    <row r="1443" spans="27:64">
      <c r="AA1443" s="102"/>
      <c r="AB1443" s="102"/>
      <c r="AC1443" s="102"/>
      <c r="AD1443" s="102"/>
      <c r="AE1443" s="102"/>
      <c r="AG1443" s="103"/>
      <c r="AN1443" s="102"/>
      <c r="AO1443" s="102"/>
      <c r="AP1443" s="102"/>
      <c r="AQ1443" s="102"/>
      <c r="AR1443" s="102"/>
      <c r="AS1443" s="102"/>
      <c r="AT1443" s="102"/>
      <c r="AU1443" s="102"/>
    </row>
    <row r="1444" spans="27:64">
      <c r="AA1444" s="102"/>
      <c r="AB1444" s="102"/>
      <c r="AC1444" s="102"/>
      <c r="AD1444" s="102"/>
      <c r="AE1444" s="102"/>
      <c r="AG1444" s="103"/>
      <c r="AN1444" s="102"/>
      <c r="AO1444" s="102"/>
      <c r="AP1444" s="102"/>
      <c r="AQ1444" s="102"/>
      <c r="AR1444" s="102"/>
      <c r="AS1444" s="102"/>
      <c r="AT1444" s="102"/>
      <c r="AU1444" s="102"/>
    </row>
    <row r="1445" spans="27:64">
      <c r="AA1445" s="102"/>
      <c r="AB1445" s="102"/>
      <c r="AC1445" s="102"/>
      <c r="AD1445" s="102"/>
      <c r="AE1445" s="102"/>
      <c r="AG1445" s="103"/>
      <c r="AN1445" s="102"/>
      <c r="AO1445" s="102"/>
      <c r="AP1445" s="102"/>
      <c r="AQ1445" s="102"/>
      <c r="AR1445" s="102"/>
      <c r="AS1445" s="102"/>
      <c r="AT1445" s="102"/>
      <c r="AU1445" s="102"/>
    </row>
    <row r="1446" spans="27:64">
      <c r="AA1446" s="102"/>
      <c r="AB1446" s="102"/>
      <c r="AC1446" s="102"/>
      <c r="AD1446" s="102"/>
      <c r="AE1446" s="102"/>
      <c r="AG1446" s="103"/>
      <c r="AN1446" s="102"/>
      <c r="AO1446" s="102"/>
      <c r="AP1446" s="102"/>
      <c r="AQ1446" s="102"/>
      <c r="AR1446" s="102"/>
      <c r="AS1446" s="102"/>
      <c r="AT1446" s="102"/>
      <c r="AU1446" s="102"/>
      <c r="AV1446" s="102"/>
      <c r="AW1446" s="102"/>
      <c r="AX1446" s="102"/>
      <c r="AY1446" s="102"/>
      <c r="AZ1446" s="102"/>
      <c r="BA1446" s="102"/>
      <c r="BB1446" s="102"/>
      <c r="BC1446" s="102"/>
      <c r="BD1446" s="102"/>
      <c r="BE1446" s="102"/>
      <c r="BF1446" s="102"/>
      <c r="BG1446" s="102"/>
      <c r="BH1446" s="102"/>
      <c r="BI1446" s="102"/>
      <c r="BJ1446" s="102"/>
      <c r="BK1446" s="102"/>
      <c r="BL1446" s="102"/>
    </row>
    <row r="1447" spans="27:64">
      <c r="AA1447" s="102"/>
      <c r="AB1447" s="102"/>
      <c r="AC1447" s="102"/>
      <c r="AD1447" s="102"/>
      <c r="AE1447" s="102"/>
      <c r="AG1447" s="103"/>
      <c r="AN1447" s="102"/>
      <c r="AO1447" s="102"/>
      <c r="AP1447" s="102"/>
      <c r="AQ1447" s="102"/>
      <c r="AR1447" s="102"/>
      <c r="AS1447" s="102"/>
      <c r="AT1447" s="102"/>
      <c r="AU1447" s="102"/>
      <c r="AV1447" s="102"/>
      <c r="AX1447" s="102"/>
    </row>
    <row r="1448" spans="27:64">
      <c r="AA1448" s="102"/>
      <c r="AB1448" s="102"/>
      <c r="AC1448" s="102"/>
      <c r="AD1448" s="102"/>
      <c r="AE1448" s="102"/>
      <c r="AG1448" s="103"/>
      <c r="AN1448" s="102"/>
      <c r="AO1448" s="102"/>
      <c r="AP1448" s="102"/>
      <c r="AQ1448" s="102"/>
      <c r="AR1448" s="102"/>
      <c r="AS1448" s="102"/>
      <c r="AT1448" s="102"/>
      <c r="AU1448" s="102"/>
      <c r="AV1448" s="102"/>
      <c r="AX1448" s="102"/>
      <c r="AY1448" s="102"/>
      <c r="AZ1448" s="102"/>
      <c r="BA1448" s="102"/>
      <c r="BB1448" s="102"/>
      <c r="BC1448" s="102"/>
      <c r="BD1448" s="102"/>
      <c r="BE1448" s="102"/>
      <c r="BF1448" s="102"/>
      <c r="BG1448" s="102"/>
      <c r="BH1448" s="102"/>
      <c r="BI1448" s="102"/>
      <c r="BJ1448" s="102"/>
      <c r="BK1448" s="102"/>
      <c r="BL1448" s="102"/>
    </row>
    <row r="1449" spans="27:64">
      <c r="AA1449" s="102"/>
      <c r="AB1449" s="102"/>
      <c r="AC1449" s="102"/>
      <c r="AD1449" s="102"/>
      <c r="AE1449" s="102"/>
      <c r="AG1449" s="103"/>
      <c r="AN1449" s="102"/>
      <c r="AO1449" s="102"/>
      <c r="AP1449" s="102"/>
      <c r="AQ1449" s="102"/>
      <c r="AR1449" s="102"/>
      <c r="AS1449" s="102"/>
      <c r="AT1449" s="102"/>
      <c r="AU1449" s="102"/>
      <c r="AV1449" s="102"/>
      <c r="AW1449" s="102"/>
      <c r="AX1449" s="102"/>
      <c r="AY1449" s="102"/>
      <c r="AZ1449" s="102"/>
      <c r="BA1449" s="102"/>
      <c r="BB1449" s="102"/>
      <c r="BC1449" s="102"/>
      <c r="BD1449" s="102"/>
      <c r="BE1449" s="102"/>
      <c r="BF1449" s="102"/>
      <c r="BG1449" s="102"/>
      <c r="BH1449" s="102"/>
      <c r="BI1449" s="102"/>
      <c r="BJ1449" s="102"/>
      <c r="BK1449" s="102"/>
      <c r="BL1449" s="102"/>
    </row>
    <row r="1450" spans="27:64">
      <c r="AA1450" s="102"/>
      <c r="AB1450" s="102"/>
      <c r="AC1450" s="102"/>
      <c r="AD1450" s="102"/>
      <c r="AE1450" s="102"/>
      <c r="AG1450" s="103"/>
      <c r="AN1450" s="102"/>
      <c r="AO1450" s="102"/>
      <c r="AP1450" s="102"/>
      <c r="AQ1450" s="102"/>
      <c r="AR1450" s="102"/>
      <c r="AS1450" s="102"/>
      <c r="AT1450" s="102"/>
      <c r="AU1450" s="102"/>
      <c r="AV1450" s="102"/>
      <c r="AW1450" s="102"/>
      <c r="AX1450" s="102"/>
      <c r="AY1450" s="102"/>
      <c r="AZ1450" s="102"/>
      <c r="BA1450" s="102"/>
      <c r="BB1450" s="102"/>
      <c r="BC1450" s="102"/>
      <c r="BD1450" s="102"/>
      <c r="BE1450" s="102"/>
      <c r="BF1450" s="102"/>
      <c r="BG1450" s="102"/>
      <c r="BH1450" s="102"/>
      <c r="BI1450" s="102"/>
      <c r="BJ1450" s="102"/>
      <c r="BK1450" s="102"/>
      <c r="BL1450" s="102"/>
    </row>
    <row r="1451" spans="27:64">
      <c r="AA1451" s="102"/>
      <c r="AB1451" s="102"/>
      <c r="AC1451" s="102"/>
      <c r="AD1451" s="102"/>
      <c r="AE1451" s="102"/>
      <c r="AG1451" s="103"/>
      <c r="AN1451" s="102"/>
      <c r="AO1451" s="102"/>
      <c r="AP1451" s="102"/>
      <c r="AQ1451" s="102"/>
      <c r="AR1451" s="102"/>
      <c r="AS1451" s="102"/>
      <c r="AT1451" s="102"/>
      <c r="AU1451" s="102"/>
      <c r="AV1451" s="102"/>
    </row>
    <row r="1452" spans="27:64">
      <c r="AA1452" s="102"/>
      <c r="AB1452" s="102"/>
      <c r="AC1452" s="102"/>
      <c r="AD1452" s="102"/>
      <c r="AE1452" s="102"/>
      <c r="AG1452" s="103"/>
      <c r="AN1452" s="102"/>
      <c r="AO1452" s="102"/>
      <c r="AP1452" s="102"/>
      <c r="AQ1452" s="102"/>
      <c r="AR1452" s="102"/>
      <c r="AS1452" s="102"/>
      <c r="AT1452" s="102"/>
      <c r="AU1452" s="102"/>
    </row>
    <row r="1453" spans="27:64">
      <c r="AA1453" s="102"/>
      <c r="AB1453" s="102"/>
      <c r="AC1453" s="102"/>
      <c r="AD1453" s="102"/>
      <c r="AE1453" s="102"/>
      <c r="AG1453" s="103"/>
      <c r="AN1453" s="102"/>
      <c r="AO1453" s="102"/>
      <c r="AP1453" s="102"/>
      <c r="AQ1453" s="102"/>
      <c r="AR1453" s="102"/>
      <c r="AS1453" s="102"/>
      <c r="AT1453" s="102"/>
      <c r="AU1453" s="102"/>
      <c r="AV1453" s="102"/>
      <c r="AX1453" s="102"/>
    </row>
    <row r="1454" spans="27:64">
      <c r="AA1454" s="102"/>
      <c r="AB1454" s="102"/>
      <c r="AC1454" s="102"/>
      <c r="AD1454" s="102"/>
      <c r="AE1454" s="102"/>
      <c r="AG1454" s="103"/>
      <c r="AN1454" s="102"/>
      <c r="AO1454" s="102"/>
      <c r="AP1454" s="102"/>
      <c r="AQ1454" s="102"/>
      <c r="AR1454" s="102"/>
      <c r="AS1454" s="102"/>
      <c r="AT1454" s="102"/>
      <c r="AU1454" s="102"/>
      <c r="AV1454" s="102"/>
      <c r="AX1454" s="102"/>
      <c r="AY1454" s="102"/>
      <c r="AZ1454" s="102"/>
      <c r="BA1454" s="102"/>
      <c r="BB1454" s="102"/>
      <c r="BC1454" s="102"/>
      <c r="BD1454" s="102"/>
      <c r="BE1454" s="102"/>
      <c r="BF1454" s="102"/>
      <c r="BG1454" s="102"/>
      <c r="BH1454" s="102"/>
      <c r="BI1454" s="102"/>
      <c r="BJ1454" s="102"/>
      <c r="BK1454" s="102"/>
      <c r="BL1454" s="102"/>
    </row>
    <row r="1455" spans="27:64">
      <c r="AA1455" s="102"/>
      <c r="AB1455" s="102"/>
      <c r="AC1455" s="102"/>
      <c r="AD1455" s="102"/>
      <c r="AE1455" s="102"/>
      <c r="AG1455" s="103"/>
      <c r="AN1455" s="102"/>
      <c r="AO1455" s="102"/>
      <c r="AP1455" s="102"/>
      <c r="AQ1455" s="102"/>
      <c r="AR1455" s="102"/>
      <c r="AS1455" s="102"/>
      <c r="AT1455" s="102"/>
      <c r="AU1455" s="102"/>
      <c r="AV1455" s="102"/>
      <c r="AW1455" s="102"/>
      <c r="AX1455" s="102"/>
      <c r="AY1455" s="102"/>
      <c r="AZ1455" s="102"/>
      <c r="BA1455" s="102"/>
      <c r="BB1455" s="102"/>
      <c r="BC1455" s="102"/>
      <c r="BD1455" s="102"/>
      <c r="BE1455" s="102"/>
      <c r="BF1455" s="102"/>
      <c r="BG1455" s="102"/>
      <c r="BH1455" s="102"/>
      <c r="BI1455" s="102"/>
      <c r="BJ1455" s="102"/>
      <c r="BK1455" s="102"/>
      <c r="BL1455" s="102"/>
    </row>
    <row r="1456" spans="27:64">
      <c r="AA1456" s="102"/>
      <c r="AB1456" s="102"/>
      <c r="AC1456" s="102"/>
      <c r="AD1456" s="102"/>
      <c r="AE1456" s="102"/>
      <c r="AG1456" s="103"/>
      <c r="AN1456" s="102"/>
      <c r="AO1456" s="102"/>
      <c r="AP1456" s="102"/>
      <c r="AQ1456" s="102"/>
      <c r="AR1456" s="102"/>
      <c r="AS1456" s="102"/>
      <c r="AT1456" s="102"/>
      <c r="AU1456" s="102"/>
      <c r="AV1456" s="102"/>
      <c r="AW1456" s="102"/>
      <c r="AX1456" s="102"/>
      <c r="AY1456" s="102"/>
      <c r="AZ1456" s="102"/>
      <c r="BA1456" s="102"/>
      <c r="BB1456" s="102"/>
      <c r="BC1456" s="102"/>
      <c r="BD1456" s="102"/>
      <c r="BE1456" s="102"/>
      <c r="BF1456" s="102"/>
      <c r="BG1456" s="102"/>
      <c r="BH1456" s="102"/>
      <c r="BI1456" s="102"/>
      <c r="BJ1456" s="102"/>
      <c r="BK1456" s="102"/>
      <c r="BL1456" s="102"/>
    </row>
    <row r="1457" spans="27:64">
      <c r="AA1457" s="102"/>
      <c r="AB1457" s="102"/>
      <c r="AC1457" s="102"/>
      <c r="AD1457" s="102"/>
      <c r="AE1457" s="102"/>
      <c r="AG1457" s="103"/>
      <c r="AN1457" s="102"/>
      <c r="AO1457" s="102"/>
      <c r="AP1457" s="102"/>
      <c r="AQ1457" s="102"/>
      <c r="AR1457" s="102"/>
      <c r="AS1457" s="102"/>
      <c r="AT1457" s="102"/>
      <c r="AU1457" s="102"/>
    </row>
    <row r="1458" spans="27:64">
      <c r="AA1458" s="102"/>
      <c r="AB1458" s="102"/>
      <c r="AC1458" s="102"/>
      <c r="AD1458" s="102"/>
      <c r="AE1458" s="102"/>
      <c r="AG1458" s="103"/>
      <c r="AN1458" s="102"/>
      <c r="AO1458" s="102"/>
      <c r="AP1458" s="102"/>
      <c r="AQ1458" s="102"/>
      <c r="AR1458" s="102"/>
      <c r="AS1458" s="102"/>
      <c r="AT1458" s="102"/>
      <c r="AU1458" s="102"/>
    </row>
    <row r="1459" spans="27:64">
      <c r="AA1459" s="102"/>
      <c r="AB1459" s="102"/>
      <c r="AC1459" s="102"/>
      <c r="AD1459" s="102"/>
      <c r="AE1459" s="102"/>
      <c r="AG1459" s="103"/>
      <c r="AN1459" s="102"/>
      <c r="AO1459" s="102"/>
      <c r="AP1459" s="102"/>
      <c r="AQ1459" s="102"/>
      <c r="AR1459" s="102"/>
      <c r="AS1459" s="102"/>
      <c r="AT1459" s="102"/>
      <c r="AU1459" s="102"/>
      <c r="AV1459" s="102"/>
      <c r="AX1459" s="102"/>
      <c r="AY1459" s="102"/>
      <c r="AZ1459" s="102"/>
      <c r="BA1459" s="102"/>
      <c r="BB1459" s="102"/>
      <c r="BC1459" s="102"/>
      <c r="BD1459" s="102"/>
      <c r="BE1459" s="102"/>
      <c r="BF1459" s="102"/>
      <c r="BG1459" s="102"/>
      <c r="BH1459" s="102"/>
      <c r="BI1459" s="102"/>
      <c r="BJ1459" s="102"/>
      <c r="BK1459" s="102"/>
      <c r="BL1459" s="102"/>
    </row>
    <row r="1460" spans="27:64">
      <c r="AA1460" s="102"/>
      <c r="AB1460" s="102"/>
      <c r="AC1460" s="102"/>
      <c r="AD1460" s="102"/>
      <c r="AE1460" s="102"/>
      <c r="AG1460" s="103"/>
      <c r="AN1460" s="102"/>
      <c r="AO1460" s="102"/>
      <c r="AP1460" s="102"/>
      <c r="AQ1460" s="102"/>
      <c r="AR1460" s="102"/>
      <c r="AS1460" s="102"/>
      <c r="AT1460" s="102"/>
      <c r="AU1460" s="102"/>
      <c r="AV1460" s="102"/>
      <c r="AW1460" s="102"/>
      <c r="AX1460" s="102"/>
      <c r="AY1460" s="102"/>
      <c r="AZ1460" s="102"/>
      <c r="BA1460" s="102"/>
      <c r="BB1460" s="102"/>
      <c r="BC1460" s="102"/>
      <c r="BD1460" s="102"/>
      <c r="BE1460" s="102"/>
      <c r="BF1460" s="102"/>
      <c r="BG1460" s="102"/>
      <c r="BH1460" s="102"/>
      <c r="BI1460" s="102"/>
      <c r="BJ1460" s="102"/>
      <c r="BK1460" s="102"/>
      <c r="BL1460" s="102"/>
    </row>
    <row r="1461" spans="27:64">
      <c r="AA1461" s="102"/>
      <c r="AB1461" s="102"/>
      <c r="AC1461" s="102"/>
      <c r="AD1461" s="102"/>
      <c r="AE1461" s="102"/>
      <c r="AG1461" s="103"/>
      <c r="AN1461" s="102"/>
      <c r="AO1461" s="102"/>
      <c r="AP1461" s="102"/>
      <c r="AQ1461" s="102"/>
      <c r="AR1461" s="102"/>
      <c r="AS1461" s="102"/>
      <c r="AT1461" s="102"/>
      <c r="AU1461" s="102"/>
      <c r="AV1461" s="102"/>
      <c r="AW1461" s="102"/>
      <c r="AX1461" s="102"/>
      <c r="AY1461" s="102"/>
      <c r="AZ1461" s="102"/>
      <c r="BA1461" s="102"/>
      <c r="BB1461" s="102"/>
      <c r="BC1461" s="102"/>
      <c r="BD1461" s="102"/>
      <c r="BE1461" s="102"/>
      <c r="BF1461" s="102"/>
      <c r="BG1461" s="102"/>
      <c r="BH1461" s="102"/>
      <c r="BI1461" s="102"/>
      <c r="BJ1461" s="102"/>
      <c r="BK1461" s="102"/>
      <c r="BL1461" s="102"/>
    </row>
    <row r="1462" spans="27:64">
      <c r="AA1462" s="102"/>
      <c r="AB1462" s="102"/>
      <c r="AC1462" s="102"/>
      <c r="AD1462" s="102"/>
      <c r="AE1462" s="102"/>
      <c r="AG1462" s="103"/>
      <c r="AN1462" s="102"/>
      <c r="AO1462" s="102"/>
      <c r="AP1462" s="102"/>
      <c r="AQ1462" s="102"/>
      <c r="AR1462" s="102"/>
      <c r="AS1462" s="102"/>
      <c r="AT1462" s="102"/>
      <c r="AU1462" s="102"/>
    </row>
    <row r="1463" spans="27:64">
      <c r="AA1463" s="102"/>
      <c r="AB1463" s="102"/>
      <c r="AC1463" s="102"/>
      <c r="AD1463" s="102"/>
      <c r="AE1463" s="102"/>
      <c r="AG1463" s="103"/>
      <c r="AN1463" s="102"/>
      <c r="AO1463" s="102"/>
      <c r="AP1463" s="102"/>
      <c r="AQ1463" s="102"/>
      <c r="AR1463" s="102"/>
      <c r="AS1463" s="102"/>
      <c r="AT1463" s="102"/>
      <c r="AU1463" s="102"/>
      <c r="AV1463" s="102"/>
      <c r="AW1463" s="102"/>
      <c r="AX1463" s="102"/>
      <c r="AY1463" s="102"/>
      <c r="AZ1463" s="102"/>
      <c r="BA1463" s="102"/>
      <c r="BB1463" s="102"/>
      <c r="BC1463" s="102"/>
      <c r="BD1463" s="102"/>
      <c r="BE1463" s="102"/>
      <c r="BF1463" s="102"/>
      <c r="BG1463" s="102"/>
      <c r="BH1463" s="102"/>
      <c r="BI1463" s="102"/>
      <c r="BJ1463" s="102"/>
      <c r="BK1463" s="102"/>
      <c r="BL1463" s="102"/>
    </row>
    <row r="1464" spans="27:64">
      <c r="AA1464" s="102"/>
      <c r="AB1464" s="102"/>
      <c r="AC1464" s="102"/>
      <c r="AD1464" s="102"/>
      <c r="AE1464" s="102"/>
      <c r="AG1464" s="103"/>
      <c r="AN1464" s="102"/>
      <c r="AO1464" s="102"/>
      <c r="AP1464" s="102"/>
      <c r="AQ1464" s="102"/>
      <c r="AR1464" s="102"/>
      <c r="AS1464" s="102"/>
      <c r="AT1464" s="102"/>
      <c r="AU1464" s="102"/>
      <c r="AV1464" s="102"/>
    </row>
    <row r="1465" spans="27:64">
      <c r="AA1465" s="102"/>
      <c r="AB1465" s="102"/>
      <c r="AC1465" s="102"/>
      <c r="AD1465" s="102"/>
      <c r="AE1465" s="102"/>
      <c r="AG1465" s="103"/>
      <c r="AN1465" s="102"/>
      <c r="AO1465" s="102"/>
      <c r="AP1465" s="102"/>
      <c r="AQ1465" s="102"/>
      <c r="AR1465" s="102"/>
      <c r="AS1465" s="102"/>
      <c r="AT1465" s="102"/>
      <c r="AU1465" s="102"/>
      <c r="AV1465" s="102"/>
    </row>
    <row r="1466" spans="27:64">
      <c r="AA1466" s="102"/>
      <c r="AB1466" s="102"/>
      <c r="AC1466" s="102"/>
      <c r="AD1466" s="102"/>
      <c r="AE1466" s="102"/>
      <c r="AG1466" s="103"/>
      <c r="AN1466" s="102"/>
      <c r="AO1466" s="102"/>
      <c r="AP1466" s="102"/>
      <c r="AQ1466" s="102"/>
      <c r="AR1466" s="102"/>
      <c r="AS1466" s="102"/>
      <c r="AT1466" s="102"/>
      <c r="AU1466" s="102"/>
      <c r="AV1466" s="102"/>
    </row>
    <row r="1467" spans="27:64">
      <c r="AA1467" s="102"/>
      <c r="AB1467" s="102"/>
      <c r="AC1467" s="102"/>
      <c r="AD1467" s="102"/>
      <c r="AE1467" s="102"/>
      <c r="AG1467" s="103"/>
      <c r="AN1467" s="102"/>
      <c r="AO1467" s="102"/>
      <c r="AP1467" s="102"/>
      <c r="AQ1467" s="102"/>
      <c r="AR1467" s="102"/>
      <c r="AS1467" s="102"/>
      <c r="AT1467" s="102"/>
      <c r="AU1467" s="102"/>
      <c r="AV1467" s="102"/>
      <c r="AW1467" s="102"/>
      <c r="AX1467" s="102"/>
      <c r="AY1467" s="102"/>
      <c r="AZ1467" s="102"/>
      <c r="BA1467" s="102"/>
      <c r="BB1467" s="102"/>
      <c r="BC1467" s="102"/>
      <c r="BD1467" s="102"/>
      <c r="BE1467" s="102"/>
      <c r="BF1467" s="102"/>
      <c r="BG1467" s="102"/>
      <c r="BH1467" s="102"/>
      <c r="BI1467" s="102"/>
      <c r="BJ1467" s="102"/>
      <c r="BK1467" s="102"/>
      <c r="BL1467" s="102"/>
    </row>
    <row r="1468" spans="27:64">
      <c r="AA1468" s="102"/>
      <c r="AB1468" s="102"/>
      <c r="AC1468" s="102"/>
      <c r="AD1468" s="102"/>
      <c r="AE1468" s="102"/>
      <c r="AG1468" s="103"/>
      <c r="AN1468" s="102"/>
      <c r="AO1468" s="102"/>
      <c r="AP1468" s="102"/>
      <c r="AQ1468" s="102"/>
      <c r="AR1468" s="102"/>
      <c r="AS1468" s="102"/>
      <c r="AT1468" s="102"/>
      <c r="AU1468" s="102"/>
      <c r="AV1468" s="102"/>
      <c r="AW1468" s="102"/>
      <c r="AX1468" s="102"/>
      <c r="AY1468" s="102"/>
      <c r="AZ1468" s="102"/>
      <c r="BA1468" s="102"/>
      <c r="BB1468" s="102"/>
      <c r="BC1468" s="102"/>
      <c r="BD1468" s="102"/>
      <c r="BE1468" s="102"/>
      <c r="BF1468" s="102"/>
      <c r="BG1468" s="102"/>
      <c r="BH1468" s="102"/>
      <c r="BI1468" s="102"/>
      <c r="BJ1468" s="102"/>
      <c r="BK1468" s="102"/>
      <c r="BL1468" s="102"/>
    </row>
    <row r="1469" spans="27:64">
      <c r="AA1469" s="102"/>
      <c r="AB1469" s="102"/>
      <c r="AC1469" s="102"/>
      <c r="AD1469" s="102"/>
      <c r="AE1469" s="102"/>
      <c r="AG1469" s="103"/>
      <c r="AN1469" s="102"/>
      <c r="AO1469" s="102"/>
      <c r="AP1469" s="102"/>
      <c r="AQ1469" s="102"/>
      <c r="AR1469" s="102"/>
      <c r="AS1469" s="102"/>
      <c r="AT1469" s="102"/>
      <c r="AU1469" s="102"/>
    </row>
    <row r="1470" spans="27:64">
      <c r="AA1470" s="102"/>
      <c r="AB1470" s="102"/>
      <c r="AC1470" s="102"/>
      <c r="AD1470" s="102"/>
      <c r="AE1470" s="102"/>
      <c r="AG1470" s="103"/>
      <c r="AN1470" s="102"/>
      <c r="AO1470" s="102"/>
      <c r="AP1470" s="102"/>
      <c r="AQ1470" s="102"/>
      <c r="AR1470" s="102"/>
      <c r="AS1470" s="102"/>
      <c r="AT1470" s="102"/>
      <c r="AU1470" s="102"/>
      <c r="AV1470" s="102"/>
      <c r="AW1470" s="102"/>
      <c r="AX1470" s="102"/>
      <c r="AY1470" s="102"/>
      <c r="AZ1470" s="102"/>
      <c r="BA1470" s="102"/>
      <c r="BB1470" s="102"/>
      <c r="BC1470" s="102"/>
      <c r="BD1470" s="102"/>
      <c r="BE1470" s="102"/>
      <c r="BF1470" s="102"/>
      <c r="BG1470" s="102"/>
      <c r="BH1470" s="102"/>
      <c r="BI1470" s="102"/>
      <c r="BJ1470" s="102"/>
      <c r="BK1470" s="102"/>
      <c r="BL1470" s="102"/>
    </row>
    <row r="1471" spans="27:64">
      <c r="AA1471" s="102"/>
      <c r="AB1471" s="102"/>
      <c r="AC1471" s="102"/>
      <c r="AD1471" s="102"/>
      <c r="AE1471" s="102"/>
      <c r="AG1471" s="103"/>
      <c r="AN1471" s="102"/>
      <c r="AO1471" s="102"/>
      <c r="AP1471" s="102"/>
      <c r="AQ1471" s="102"/>
      <c r="AR1471" s="102"/>
      <c r="AS1471" s="102"/>
      <c r="AT1471" s="102"/>
      <c r="AU1471" s="102"/>
      <c r="AV1471" s="102"/>
    </row>
    <row r="1472" spans="27:64">
      <c r="AA1472" s="102"/>
      <c r="AB1472" s="102"/>
      <c r="AC1472" s="102"/>
      <c r="AD1472" s="102"/>
      <c r="AE1472" s="102"/>
      <c r="AG1472" s="103"/>
      <c r="AN1472" s="102"/>
      <c r="AO1472" s="102"/>
      <c r="AP1472" s="102"/>
      <c r="AQ1472" s="102"/>
      <c r="AR1472" s="102"/>
      <c r="AS1472" s="102"/>
      <c r="AT1472" s="102"/>
      <c r="AU1472" s="102"/>
      <c r="AV1472" s="102"/>
    </row>
    <row r="1473" spans="27:64">
      <c r="AA1473" s="102"/>
      <c r="AB1473" s="102"/>
      <c r="AC1473" s="102"/>
      <c r="AD1473" s="102"/>
      <c r="AE1473" s="102"/>
      <c r="AG1473" s="103"/>
      <c r="AN1473" s="102"/>
      <c r="AO1473" s="102"/>
      <c r="AP1473" s="102"/>
      <c r="AQ1473" s="102"/>
      <c r="AR1473" s="102"/>
      <c r="AS1473" s="102"/>
      <c r="AT1473" s="102"/>
      <c r="AU1473" s="102"/>
    </row>
    <row r="1474" spans="27:64">
      <c r="AA1474" s="102"/>
      <c r="AB1474" s="102"/>
      <c r="AC1474" s="102"/>
      <c r="AD1474" s="102"/>
      <c r="AE1474" s="102"/>
      <c r="AG1474" s="103"/>
      <c r="AN1474" s="102"/>
      <c r="AO1474" s="102"/>
      <c r="AP1474" s="102"/>
      <c r="AQ1474" s="102"/>
      <c r="AR1474" s="102"/>
      <c r="AS1474" s="102"/>
      <c r="AT1474" s="102"/>
      <c r="AU1474" s="102"/>
      <c r="AV1474" s="102"/>
      <c r="AX1474" s="102"/>
      <c r="AY1474" s="102"/>
      <c r="AZ1474" s="102"/>
      <c r="BA1474" s="102"/>
      <c r="BB1474" s="102"/>
      <c r="BC1474" s="102"/>
      <c r="BD1474" s="102"/>
      <c r="BE1474" s="102"/>
      <c r="BF1474" s="102"/>
      <c r="BG1474" s="102"/>
      <c r="BH1474" s="102"/>
      <c r="BI1474" s="102"/>
      <c r="BJ1474" s="102"/>
      <c r="BK1474" s="102"/>
      <c r="BL1474" s="102"/>
    </row>
    <row r="1475" spans="27:64">
      <c r="AA1475" s="102"/>
      <c r="AB1475" s="102"/>
      <c r="AC1475" s="102"/>
      <c r="AD1475" s="102"/>
      <c r="AE1475" s="102"/>
      <c r="AG1475" s="103"/>
      <c r="AN1475" s="102"/>
      <c r="AO1475" s="102"/>
      <c r="AP1475" s="102"/>
      <c r="AQ1475" s="102"/>
      <c r="AR1475" s="102"/>
      <c r="AS1475" s="102"/>
      <c r="AT1475" s="102"/>
      <c r="AU1475" s="102"/>
      <c r="AV1475" s="102"/>
      <c r="AX1475" s="102"/>
    </row>
    <row r="1476" spans="27:64">
      <c r="AA1476" s="102"/>
      <c r="AB1476" s="102"/>
      <c r="AC1476" s="102"/>
      <c r="AD1476" s="102"/>
      <c r="AE1476" s="102"/>
      <c r="AG1476" s="103"/>
      <c r="AN1476" s="102"/>
      <c r="AO1476" s="102"/>
      <c r="AP1476" s="102"/>
      <c r="AQ1476" s="102"/>
      <c r="AR1476" s="102"/>
      <c r="AS1476" s="102"/>
      <c r="AT1476" s="102"/>
      <c r="AU1476" s="102"/>
      <c r="AV1476" s="102"/>
      <c r="AX1476" s="102"/>
    </row>
    <row r="1477" spans="27:64">
      <c r="AA1477" s="102"/>
      <c r="AB1477" s="102"/>
      <c r="AC1477" s="102"/>
      <c r="AD1477" s="102"/>
      <c r="AE1477" s="102"/>
      <c r="AG1477" s="103"/>
      <c r="AN1477" s="102"/>
      <c r="AO1477" s="102"/>
      <c r="AP1477" s="102"/>
      <c r="AQ1477" s="102"/>
      <c r="AR1477" s="102"/>
      <c r="AS1477" s="102"/>
      <c r="AT1477" s="102"/>
      <c r="AU1477" s="102"/>
      <c r="AV1477" s="102"/>
      <c r="AW1477" s="102"/>
      <c r="AX1477" s="102"/>
      <c r="AY1477" s="102"/>
      <c r="AZ1477" s="102"/>
      <c r="BA1477" s="102"/>
      <c r="BB1477" s="102"/>
      <c r="BC1477" s="102"/>
      <c r="BD1477" s="102"/>
      <c r="BE1477" s="102"/>
      <c r="BF1477" s="102"/>
      <c r="BG1477" s="102"/>
      <c r="BH1477" s="102"/>
      <c r="BI1477" s="102"/>
      <c r="BJ1477" s="102"/>
      <c r="BK1477" s="102"/>
      <c r="BL1477" s="102"/>
    </row>
    <row r="1478" spans="27:64">
      <c r="AA1478" s="102"/>
      <c r="AB1478" s="102"/>
      <c r="AC1478" s="102"/>
      <c r="AD1478" s="102"/>
      <c r="AE1478" s="102"/>
      <c r="AG1478" s="103"/>
      <c r="AN1478" s="102"/>
      <c r="AO1478" s="102"/>
      <c r="AP1478" s="102"/>
      <c r="AQ1478" s="102"/>
      <c r="AR1478" s="102"/>
      <c r="AS1478" s="102"/>
      <c r="AT1478" s="102"/>
      <c r="AU1478" s="102"/>
      <c r="AV1478" s="102"/>
      <c r="AW1478" s="102"/>
      <c r="AX1478" s="102"/>
      <c r="AY1478" s="102"/>
      <c r="AZ1478" s="102"/>
      <c r="BA1478" s="102"/>
      <c r="BB1478" s="102"/>
      <c r="BC1478" s="102"/>
      <c r="BD1478" s="102"/>
      <c r="BE1478" s="102"/>
      <c r="BF1478" s="102"/>
      <c r="BG1478" s="102"/>
      <c r="BH1478" s="102"/>
      <c r="BI1478" s="102"/>
      <c r="BJ1478" s="102"/>
      <c r="BK1478" s="102"/>
      <c r="BL1478" s="102"/>
    </row>
    <row r="1479" spans="27:64">
      <c r="AA1479" s="102"/>
      <c r="AB1479" s="102"/>
      <c r="AC1479" s="102"/>
      <c r="AD1479" s="102"/>
      <c r="AE1479" s="102"/>
      <c r="AG1479" s="103"/>
      <c r="AN1479" s="102"/>
      <c r="AO1479" s="102"/>
      <c r="AP1479" s="102"/>
      <c r="AQ1479" s="102"/>
      <c r="AR1479" s="102"/>
      <c r="AS1479" s="102"/>
      <c r="AT1479" s="102"/>
      <c r="AU1479" s="102"/>
      <c r="AV1479" s="102"/>
      <c r="AW1479" s="102"/>
      <c r="AX1479" s="102"/>
      <c r="AY1479" s="102"/>
      <c r="AZ1479" s="102"/>
      <c r="BA1479" s="102"/>
      <c r="BB1479" s="102"/>
      <c r="BC1479" s="102"/>
      <c r="BD1479" s="102"/>
      <c r="BE1479" s="102"/>
      <c r="BF1479" s="102"/>
      <c r="BG1479" s="102"/>
      <c r="BH1479" s="102"/>
      <c r="BI1479" s="102"/>
      <c r="BJ1479" s="102"/>
      <c r="BK1479" s="102"/>
      <c r="BL1479" s="102"/>
    </row>
    <row r="1480" spans="27:64">
      <c r="AA1480" s="102"/>
      <c r="AB1480" s="102"/>
      <c r="AC1480" s="102"/>
      <c r="AD1480" s="102"/>
      <c r="AE1480" s="102"/>
      <c r="AG1480" s="103"/>
      <c r="AN1480" s="102"/>
      <c r="AO1480" s="102"/>
      <c r="AP1480" s="102"/>
      <c r="AQ1480" s="102"/>
      <c r="AR1480" s="102"/>
      <c r="AS1480" s="102"/>
      <c r="AT1480" s="102"/>
      <c r="AU1480" s="102"/>
      <c r="AV1480" s="102"/>
      <c r="AW1480" s="102"/>
      <c r="AX1480" s="102"/>
      <c r="AY1480" s="102"/>
      <c r="AZ1480" s="102"/>
      <c r="BA1480" s="102"/>
      <c r="BB1480" s="102"/>
      <c r="BC1480" s="102"/>
      <c r="BD1480" s="102"/>
      <c r="BE1480" s="102"/>
      <c r="BF1480" s="102"/>
      <c r="BG1480" s="102"/>
      <c r="BH1480" s="102"/>
      <c r="BI1480" s="102"/>
      <c r="BJ1480" s="102"/>
      <c r="BK1480" s="102"/>
      <c r="BL1480" s="102"/>
    </row>
    <row r="1481" spans="27:64">
      <c r="AA1481" s="102"/>
      <c r="AB1481" s="102"/>
      <c r="AC1481" s="102"/>
      <c r="AD1481" s="102"/>
      <c r="AE1481" s="102"/>
      <c r="AG1481" s="103"/>
      <c r="AN1481" s="102"/>
      <c r="AO1481" s="102"/>
      <c r="AP1481" s="102"/>
      <c r="AQ1481" s="102"/>
      <c r="AR1481" s="102"/>
      <c r="AS1481" s="102"/>
      <c r="AT1481" s="102"/>
      <c r="AU1481" s="102"/>
      <c r="AV1481" s="102"/>
    </row>
    <row r="1482" spans="27:64">
      <c r="AA1482" s="102"/>
      <c r="AB1482" s="102"/>
      <c r="AC1482" s="102"/>
      <c r="AD1482" s="102"/>
      <c r="AE1482" s="102"/>
      <c r="AG1482" s="103"/>
      <c r="AN1482" s="102"/>
      <c r="AO1482" s="102"/>
      <c r="AP1482" s="102"/>
      <c r="AQ1482" s="102"/>
      <c r="AR1482" s="102"/>
      <c r="AS1482" s="102"/>
      <c r="AT1482" s="102"/>
      <c r="AU1482" s="102"/>
    </row>
    <row r="1483" spans="27:64">
      <c r="AA1483" s="102"/>
      <c r="AB1483" s="102"/>
      <c r="AC1483" s="102"/>
      <c r="AD1483" s="102"/>
      <c r="AE1483" s="102"/>
      <c r="AG1483" s="103"/>
      <c r="AN1483" s="102"/>
      <c r="AO1483" s="102"/>
      <c r="AP1483" s="102"/>
      <c r="AQ1483" s="102"/>
      <c r="AR1483" s="102"/>
      <c r="AS1483" s="102"/>
      <c r="AT1483" s="102"/>
      <c r="AU1483" s="102"/>
    </row>
    <row r="1484" spans="27:64">
      <c r="AA1484" s="102"/>
      <c r="AB1484" s="102"/>
      <c r="AC1484" s="102"/>
      <c r="AD1484" s="102"/>
      <c r="AE1484" s="102"/>
      <c r="AG1484" s="103"/>
      <c r="AN1484" s="102"/>
      <c r="AO1484" s="102"/>
      <c r="AP1484" s="102"/>
      <c r="AQ1484" s="102"/>
      <c r="AR1484" s="102"/>
      <c r="AS1484" s="102"/>
      <c r="AT1484" s="102"/>
      <c r="AU1484" s="102"/>
      <c r="AV1484" s="102"/>
    </row>
    <row r="1485" spans="27:64">
      <c r="AA1485" s="102"/>
      <c r="AB1485" s="102"/>
      <c r="AC1485" s="102"/>
      <c r="AD1485" s="102"/>
      <c r="AE1485" s="102"/>
      <c r="AG1485" s="103"/>
      <c r="AN1485" s="102"/>
      <c r="AO1485" s="102"/>
      <c r="AP1485" s="102"/>
      <c r="AQ1485" s="102"/>
      <c r="AR1485" s="102"/>
      <c r="AS1485" s="102"/>
      <c r="AT1485" s="102"/>
      <c r="AU1485" s="102"/>
      <c r="AV1485" s="102"/>
      <c r="AW1485" s="102"/>
      <c r="AX1485" s="102"/>
      <c r="AY1485" s="102"/>
      <c r="AZ1485" s="102"/>
      <c r="BA1485" s="102"/>
      <c r="BB1485" s="102"/>
      <c r="BC1485" s="102"/>
      <c r="BD1485" s="102"/>
      <c r="BE1485" s="102"/>
      <c r="BF1485" s="102"/>
      <c r="BG1485" s="102"/>
      <c r="BH1485" s="102"/>
      <c r="BI1485" s="102"/>
      <c r="BJ1485" s="102"/>
      <c r="BK1485" s="102"/>
      <c r="BL1485" s="102"/>
    </row>
    <row r="1486" spans="27:64">
      <c r="AA1486" s="102"/>
      <c r="AB1486" s="102"/>
      <c r="AC1486" s="102"/>
      <c r="AD1486" s="102"/>
      <c r="AE1486" s="102"/>
      <c r="AG1486" s="103"/>
      <c r="AN1486" s="102"/>
      <c r="AO1486" s="102"/>
      <c r="AP1486" s="102"/>
      <c r="AQ1486" s="102"/>
      <c r="AR1486" s="102"/>
      <c r="AS1486" s="102"/>
      <c r="AT1486" s="102"/>
      <c r="AU1486" s="102"/>
      <c r="AV1486" s="102"/>
      <c r="AW1486" s="102"/>
      <c r="AX1486" s="102"/>
      <c r="AY1486" s="102"/>
      <c r="AZ1486" s="102"/>
      <c r="BA1486" s="102"/>
      <c r="BB1486" s="102"/>
      <c r="BC1486" s="102"/>
      <c r="BD1486" s="102"/>
      <c r="BE1486" s="102"/>
      <c r="BF1486" s="102"/>
      <c r="BG1486" s="102"/>
      <c r="BH1486" s="102"/>
      <c r="BI1486" s="102"/>
      <c r="BJ1486" s="102"/>
      <c r="BK1486" s="102"/>
      <c r="BL1486" s="102"/>
    </row>
    <row r="1487" spans="27:64">
      <c r="AA1487" s="102"/>
      <c r="AB1487" s="102"/>
      <c r="AC1487" s="102"/>
      <c r="AD1487" s="102"/>
      <c r="AE1487" s="102"/>
      <c r="AG1487" s="103"/>
      <c r="AN1487" s="102"/>
      <c r="AO1487" s="102"/>
      <c r="AP1487" s="102"/>
      <c r="AQ1487" s="102"/>
      <c r="AR1487" s="102"/>
      <c r="AS1487" s="102"/>
      <c r="AT1487" s="102"/>
      <c r="AU1487" s="102"/>
    </row>
    <row r="1488" spans="27:64">
      <c r="AA1488" s="102"/>
      <c r="AB1488" s="102"/>
      <c r="AC1488" s="102"/>
      <c r="AD1488" s="102"/>
      <c r="AE1488" s="102"/>
      <c r="AG1488" s="103"/>
      <c r="AN1488" s="102"/>
      <c r="AO1488" s="102"/>
      <c r="AP1488" s="102"/>
      <c r="AQ1488" s="102"/>
      <c r="AR1488" s="102"/>
      <c r="AS1488" s="102"/>
      <c r="AT1488" s="102"/>
      <c r="AU1488" s="102"/>
      <c r="AV1488" s="102"/>
      <c r="AX1488" s="102"/>
    </row>
    <row r="1489" spans="27:64">
      <c r="AA1489" s="102"/>
      <c r="AB1489" s="102"/>
      <c r="AC1489" s="102"/>
      <c r="AD1489" s="102"/>
      <c r="AE1489" s="102"/>
      <c r="AG1489" s="103"/>
      <c r="AN1489" s="102"/>
      <c r="AO1489" s="102"/>
      <c r="AP1489" s="102"/>
      <c r="AQ1489" s="102"/>
      <c r="AR1489" s="102"/>
      <c r="AS1489" s="102"/>
      <c r="AT1489" s="102"/>
      <c r="AU1489" s="102"/>
      <c r="AV1489" s="102"/>
    </row>
    <row r="1490" spans="27:64">
      <c r="AA1490" s="102"/>
      <c r="AB1490" s="102"/>
      <c r="AC1490" s="102"/>
      <c r="AD1490" s="102"/>
      <c r="AE1490" s="102"/>
      <c r="AG1490" s="103"/>
      <c r="AN1490" s="102"/>
      <c r="AO1490" s="102"/>
      <c r="AP1490" s="102"/>
      <c r="AQ1490" s="102"/>
      <c r="AR1490" s="102"/>
      <c r="AS1490" s="102"/>
      <c r="AT1490" s="102"/>
      <c r="AU1490" s="102"/>
    </row>
    <row r="1491" spans="27:64">
      <c r="AA1491" s="102"/>
      <c r="AB1491" s="102"/>
      <c r="AC1491" s="102"/>
      <c r="AD1491" s="102"/>
      <c r="AE1491" s="102"/>
      <c r="AG1491" s="103"/>
      <c r="AN1491" s="102"/>
      <c r="AO1491" s="102"/>
      <c r="AP1491" s="102"/>
      <c r="AQ1491" s="102"/>
      <c r="AR1491" s="102"/>
      <c r="AS1491" s="102"/>
      <c r="AT1491" s="102"/>
      <c r="AU1491" s="102"/>
    </row>
    <row r="1492" spans="27:64">
      <c r="AA1492" s="102"/>
      <c r="AB1492" s="102"/>
      <c r="AC1492" s="102"/>
      <c r="AD1492" s="102"/>
      <c r="AE1492" s="102"/>
      <c r="AG1492" s="103"/>
      <c r="AN1492" s="102"/>
      <c r="AO1492" s="102"/>
      <c r="AP1492" s="102"/>
      <c r="AQ1492" s="102"/>
      <c r="AR1492" s="102"/>
      <c r="AS1492" s="102"/>
      <c r="AT1492" s="102"/>
      <c r="AU1492" s="102"/>
    </row>
    <row r="1493" spans="27:64">
      <c r="AA1493" s="102"/>
      <c r="AB1493" s="102"/>
      <c r="AC1493" s="102"/>
      <c r="AD1493" s="102"/>
      <c r="AE1493" s="102"/>
      <c r="AG1493" s="103"/>
      <c r="AN1493" s="102"/>
      <c r="AO1493" s="102"/>
      <c r="AP1493" s="102"/>
      <c r="AQ1493" s="102"/>
      <c r="AR1493" s="102"/>
      <c r="AS1493" s="102"/>
      <c r="AT1493" s="102"/>
      <c r="AU1493" s="102"/>
    </row>
    <row r="1494" spans="27:64">
      <c r="AA1494" s="102"/>
      <c r="AB1494" s="102"/>
      <c r="AC1494" s="102"/>
      <c r="AD1494" s="102"/>
      <c r="AE1494" s="102"/>
      <c r="AG1494" s="103"/>
      <c r="AN1494" s="102"/>
      <c r="AO1494" s="102"/>
      <c r="AP1494" s="102"/>
      <c r="AQ1494" s="102"/>
      <c r="AR1494" s="102"/>
      <c r="AS1494" s="102"/>
      <c r="AT1494" s="102"/>
      <c r="AU1494" s="102"/>
      <c r="AV1494" s="102"/>
      <c r="AW1494" s="102"/>
      <c r="AX1494" s="102"/>
      <c r="AY1494" s="102"/>
      <c r="AZ1494" s="102"/>
      <c r="BA1494" s="102"/>
      <c r="BB1494" s="102"/>
      <c r="BC1494" s="102"/>
      <c r="BD1494" s="102"/>
      <c r="BE1494" s="102"/>
      <c r="BF1494" s="102"/>
      <c r="BG1494" s="102"/>
      <c r="BH1494" s="102"/>
      <c r="BI1494" s="102"/>
      <c r="BJ1494" s="102"/>
      <c r="BK1494" s="102"/>
      <c r="BL1494" s="102"/>
    </row>
    <row r="1495" spans="27:64">
      <c r="AA1495" s="102"/>
      <c r="AB1495" s="102"/>
      <c r="AC1495" s="102"/>
      <c r="AD1495" s="102"/>
      <c r="AE1495" s="102"/>
      <c r="AG1495" s="103"/>
      <c r="AN1495" s="102"/>
      <c r="AO1495" s="102"/>
      <c r="AP1495" s="102"/>
      <c r="AQ1495" s="102"/>
      <c r="AR1495" s="102"/>
      <c r="AS1495" s="102"/>
      <c r="AT1495" s="102"/>
      <c r="AU1495" s="102"/>
    </row>
    <row r="1496" spans="27:64">
      <c r="AA1496" s="102"/>
      <c r="AB1496" s="102"/>
      <c r="AC1496" s="102"/>
      <c r="AD1496" s="102"/>
      <c r="AE1496" s="102"/>
      <c r="AG1496" s="103"/>
      <c r="AN1496" s="102"/>
      <c r="AO1496" s="102"/>
      <c r="AP1496" s="102"/>
      <c r="AQ1496" s="102"/>
      <c r="AR1496" s="102"/>
      <c r="AS1496" s="102"/>
      <c r="AT1496" s="102"/>
      <c r="AU1496" s="102"/>
      <c r="AV1496" s="102"/>
      <c r="AW1496" s="102"/>
      <c r="AX1496" s="102"/>
      <c r="AY1496" s="102"/>
      <c r="AZ1496" s="102"/>
      <c r="BA1496" s="102"/>
      <c r="BB1496" s="102"/>
      <c r="BC1496" s="102"/>
      <c r="BD1496" s="102"/>
      <c r="BE1496" s="102"/>
      <c r="BF1496" s="102"/>
      <c r="BG1496" s="102"/>
      <c r="BH1496" s="102"/>
      <c r="BI1496" s="102"/>
      <c r="BJ1496" s="102"/>
      <c r="BK1496" s="102"/>
      <c r="BL1496" s="102"/>
    </row>
    <row r="1497" spans="27:64">
      <c r="AA1497" s="102"/>
      <c r="AB1497" s="102"/>
      <c r="AC1497" s="102"/>
      <c r="AD1497" s="102"/>
      <c r="AE1497" s="102"/>
      <c r="AG1497" s="103"/>
      <c r="AN1497" s="102"/>
      <c r="AO1497" s="102"/>
      <c r="AP1497" s="102"/>
      <c r="AQ1497" s="102"/>
      <c r="AR1497" s="102"/>
      <c r="AS1497" s="102"/>
      <c r="AT1497" s="102"/>
      <c r="AU1497" s="102"/>
      <c r="AV1497" s="102"/>
      <c r="AX1497" s="102"/>
    </row>
    <row r="1498" spans="27:64">
      <c r="AA1498" s="102"/>
      <c r="AB1498" s="102"/>
      <c r="AC1498" s="102"/>
      <c r="AD1498" s="102"/>
      <c r="AE1498" s="102"/>
      <c r="AG1498" s="103"/>
      <c r="AN1498" s="102"/>
      <c r="AO1498" s="102"/>
      <c r="AP1498" s="102"/>
      <c r="AQ1498" s="102"/>
      <c r="AR1498" s="102"/>
      <c r="AS1498" s="102"/>
      <c r="AT1498" s="102"/>
      <c r="AU1498" s="102"/>
      <c r="AV1498" s="102"/>
    </row>
    <row r="1499" spans="27:64">
      <c r="AA1499" s="102"/>
      <c r="AB1499" s="102"/>
      <c r="AC1499" s="102"/>
      <c r="AD1499" s="102"/>
      <c r="AE1499" s="102"/>
      <c r="AG1499" s="103"/>
      <c r="AN1499" s="102"/>
      <c r="AO1499" s="102"/>
      <c r="AP1499" s="102"/>
      <c r="AQ1499" s="102"/>
      <c r="AR1499" s="102"/>
      <c r="AS1499" s="102"/>
      <c r="AT1499" s="102"/>
      <c r="AU1499" s="102"/>
      <c r="AV1499" s="102"/>
    </row>
    <row r="1500" spans="27:64">
      <c r="AA1500" s="102"/>
      <c r="AB1500" s="102"/>
      <c r="AC1500" s="102"/>
      <c r="AD1500" s="102"/>
      <c r="AE1500" s="102"/>
      <c r="AG1500" s="103"/>
      <c r="AN1500" s="102"/>
      <c r="AO1500" s="102"/>
      <c r="AP1500" s="102"/>
      <c r="AQ1500" s="102"/>
      <c r="AR1500" s="102"/>
      <c r="AS1500" s="102"/>
      <c r="AT1500" s="102"/>
      <c r="AU1500" s="102"/>
      <c r="AV1500" s="102"/>
      <c r="AX1500" s="102"/>
    </row>
    <row r="1501" spans="27:64">
      <c r="AA1501" s="102"/>
      <c r="AB1501" s="102"/>
      <c r="AC1501" s="102"/>
      <c r="AD1501" s="102"/>
      <c r="AE1501" s="102"/>
      <c r="AG1501" s="103"/>
      <c r="AN1501" s="102"/>
      <c r="AO1501" s="102"/>
      <c r="AP1501" s="102"/>
      <c r="AQ1501" s="102"/>
      <c r="AR1501" s="102"/>
      <c r="AS1501" s="102"/>
      <c r="AT1501" s="102"/>
      <c r="AU1501" s="102"/>
      <c r="AV1501" s="102"/>
      <c r="AW1501" s="102"/>
      <c r="AX1501" s="102"/>
      <c r="AY1501" s="102"/>
      <c r="AZ1501" s="102"/>
      <c r="BA1501" s="102"/>
      <c r="BB1501" s="102"/>
      <c r="BC1501" s="102"/>
      <c r="BD1501" s="102"/>
      <c r="BE1501" s="102"/>
      <c r="BF1501" s="102"/>
      <c r="BG1501" s="102"/>
      <c r="BH1501" s="102"/>
      <c r="BI1501" s="102"/>
      <c r="BJ1501" s="102"/>
      <c r="BK1501" s="102"/>
      <c r="BL1501" s="102"/>
    </row>
    <row r="1502" spans="27:64">
      <c r="AA1502" s="102"/>
      <c r="AB1502" s="102"/>
      <c r="AC1502" s="102"/>
      <c r="AD1502" s="102"/>
      <c r="AE1502" s="102"/>
      <c r="AG1502" s="103"/>
      <c r="AN1502" s="102"/>
      <c r="AO1502" s="102"/>
      <c r="AP1502" s="102"/>
      <c r="AQ1502" s="102"/>
      <c r="AR1502" s="102"/>
      <c r="AS1502" s="102"/>
      <c r="AT1502" s="102"/>
      <c r="AU1502" s="102"/>
      <c r="AV1502" s="102"/>
    </row>
    <row r="1503" spans="27:64">
      <c r="AA1503" s="102"/>
      <c r="AB1503" s="102"/>
      <c r="AC1503" s="102"/>
      <c r="AD1503" s="102"/>
      <c r="AE1503" s="102"/>
      <c r="AG1503" s="103"/>
      <c r="AN1503" s="102"/>
      <c r="AO1503" s="102"/>
      <c r="AP1503" s="102"/>
      <c r="AQ1503" s="102"/>
      <c r="AR1503" s="102"/>
      <c r="AS1503" s="102"/>
      <c r="AT1503" s="102"/>
      <c r="AU1503" s="102"/>
      <c r="AV1503" s="102"/>
      <c r="AX1503" s="102"/>
    </row>
    <row r="1504" spans="27:64">
      <c r="AA1504" s="102"/>
      <c r="AB1504" s="102"/>
      <c r="AC1504" s="102"/>
      <c r="AD1504" s="102"/>
      <c r="AE1504" s="102"/>
      <c r="AG1504" s="103"/>
      <c r="AN1504" s="102"/>
      <c r="AO1504" s="102"/>
      <c r="AP1504" s="102"/>
      <c r="AQ1504" s="102"/>
      <c r="AR1504" s="102"/>
      <c r="AS1504" s="102"/>
      <c r="AT1504" s="102"/>
      <c r="AU1504" s="102"/>
      <c r="AV1504" s="102"/>
      <c r="AW1504" s="102"/>
      <c r="AX1504" s="102"/>
      <c r="AY1504" s="102"/>
      <c r="AZ1504" s="102"/>
      <c r="BA1504" s="102"/>
      <c r="BB1504" s="102"/>
      <c r="BC1504" s="102"/>
      <c r="BD1504" s="102"/>
      <c r="BE1504" s="102"/>
      <c r="BF1504" s="102"/>
      <c r="BG1504" s="102"/>
      <c r="BH1504" s="102"/>
      <c r="BI1504" s="102"/>
      <c r="BJ1504" s="102"/>
      <c r="BK1504" s="102"/>
      <c r="BL1504" s="102"/>
    </row>
    <row r="1505" spans="27:64">
      <c r="AA1505" s="102"/>
      <c r="AB1505" s="102"/>
      <c r="AC1505" s="102"/>
      <c r="AD1505" s="102"/>
      <c r="AE1505" s="102"/>
      <c r="AG1505" s="103"/>
      <c r="AN1505" s="102"/>
      <c r="AO1505" s="102"/>
      <c r="AP1505" s="102"/>
      <c r="AQ1505" s="102"/>
      <c r="AR1505" s="102"/>
      <c r="AS1505" s="102"/>
      <c r="AT1505" s="102"/>
      <c r="AU1505" s="102"/>
      <c r="AV1505" s="102"/>
    </row>
    <row r="1506" spans="27:64">
      <c r="AA1506" s="102"/>
      <c r="AB1506" s="102"/>
      <c r="AC1506" s="102"/>
      <c r="AD1506" s="102"/>
      <c r="AE1506" s="102"/>
      <c r="AG1506" s="103"/>
      <c r="AN1506" s="102"/>
      <c r="AO1506" s="102"/>
      <c r="AP1506" s="102"/>
      <c r="AQ1506" s="102"/>
      <c r="AR1506" s="102"/>
      <c r="AS1506" s="102"/>
      <c r="AT1506" s="102"/>
      <c r="AU1506" s="102"/>
      <c r="AV1506" s="102"/>
    </row>
    <row r="1507" spans="27:64">
      <c r="AA1507" s="102"/>
      <c r="AB1507" s="102"/>
      <c r="AC1507" s="102"/>
      <c r="AD1507" s="102"/>
      <c r="AE1507" s="102"/>
      <c r="AG1507" s="103"/>
      <c r="AN1507" s="102"/>
      <c r="AO1507" s="102"/>
      <c r="AP1507" s="102"/>
      <c r="AQ1507" s="102"/>
      <c r="AR1507" s="102"/>
      <c r="AS1507" s="102"/>
      <c r="AT1507" s="102"/>
      <c r="AU1507" s="102"/>
      <c r="AV1507" s="102"/>
      <c r="AX1507" s="102"/>
      <c r="AY1507" s="102"/>
      <c r="AZ1507" s="102"/>
      <c r="BA1507" s="102"/>
      <c r="BB1507" s="102"/>
      <c r="BC1507" s="102"/>
      <c r="BD1507" s="102"/>
      <c r="BE1507" s="102"/>
      <c r="BF1507" s="102"/>
      <c r="BG1507" s="102"/>
      <c r="BH1507" s="102"/>
      <c r="BI1507" s="102"/>
      <c r="BJ1507" s="102"/>
      <c r="BK1507" s="102"/>
      <c r="BL1507" s="102"/>
    </row>
    <row r="1508" spans="27:64">
      <c r="AA1508" s="102"/>
      <c r="AB1508" s="102"/>
      <c r="AC1508" s="102"/>
      <c r="AD1508" s="102"/>
      <c r="AE1508" s="102"/>
      <c r="AG1508" s="103"/>
      <c r="AN1508" s="102"/>
      <c r="AO1508" s="102"/>
      <c r="AP1508" s="102"/>
      <c r="AQ1508" s="102"/>
      <c r="AR1508" s="102"/>
      <c r="AS1508" s="102"/>
      <c r="AT1508" s="102"/>
      <c r="AU1508" s="102"/>
      <c r="AV1508" s="102"/>
    </row>
    <row r="1509" spans="27:64">
      <c r="AA1509" s="102"/>
      <c r="AB1509" s="102"/>
      <c r="AC1509" s="102"/>
      <c r="AD1509" s="102"/>
      <c r="AE1509" s="102"/>
      <c r="AG1509" s="103"/>
      <c r="AN1509" s="102"/>
      <c r="AO1509" s="102"/>
      <c r="AP1509" s="102"/>
      <c r="AQ1509" s="102"/>
      <c r="AR1509" s="102"/>
      <c r="AS1509" s="102"/>
      <c r="AT1509" s="102"/>
      <c r="AU1509" s="102"/>
      <c r="AV1509" s="102"/>
      <c r="AX1509" s="102"/>
      <c r="AY1509" s="102"/>
      <c r="AZ1509" s="102"/>
      <c r="BA1509" s="102"/>
      <c r="BB1509" s="102"/>
      <c r="BC1509" s="102"/>
      <c r="BD1509" s="102"/>
      <c r="BE1509" s="102"/>
      <c r="BF1509" s="102"/>
      <c r="BG1509" s="102"/>
      <c r="BH1509" s="102"/>
      <c r="BI1509" s="102"/>
      <c r="BJ1509" s="102"/>
      <c r="BK1509" s="102"/>
      <c r="BL1509" s="102"/>
    </row>
    <row r="1510" spans="27:64">
      <c r="AA1510" s="102"/>
      <c r="AB1510" s="102"/>
      <c r="AC1510" s="102"/>
      <c r="AD1510" s="102"/>
      <c r="AE1510" s="102"/>
      <c r="AG1510" s="103"/>
      <c r="AN1510" s="102"/>
      <c r="AO1510" s="102"/>
      <c r="AP1510" s="102"/>
      <c r="AQ1510" s="102"/>
      <c r="AR1510" s="102"/>
      <c r="AS1510" s="102"/>
      <c r="AT1510" s="102"/>
      <c r="AU1510" s="102"/>
    </row>
    <row r="1511" spans="27:64">
      <c r="AA1511" s="102"/>
      <c r="AB1511" s="102"/>
      <c r="AC1511" s="102"/>
      <c r="AD1511" s="102"/>
      <c r="AE1511" s="102"/>
      <c r="AG1511" s="103"/>
      <c r="AN1511" s="102"/>
      <c r="AO1511" s="102"/>
      <c r="AP1511" s="102"/>
      <c r="AQ1511" s="102"/>
      <c r="AR1511" s="102"/>
      <c r="AS1511" s="102"/>
      <c r="AT1511" s="102"/>
      <c r="AU1511" s="102"/>
      <c r="AV1511" s="102"/>
      <c r="AX1511" s="102"/>
    </row>
    <row r="1512" spans="27:64">
      <c r="AA1512" s="102"/>
      <c r="AB1512" s="102"/>
      <c r="AC1512" s="102"/>
      <c r="AD1512" s="102"/>
      <c r="AE1512" s="102"/>
      <c r="AG1512" s="103"/>
      <c r="AN1512" s="102"/>
      <c r="AO1512" s="102"/>
      <c r="AP1512" s="102"/>
      <c r="AQ1512" s="102"/>
      <c r="AR1512" s="102"/>
      <c r="AS1512" s="102"/>
      <c r="AT1512" s="102"/>
      <c r="AU1512" s="102"/>
    </row>
    <row r="1513" spans="27:64">
      <c r="AA1513" s="102"/>
      <c r="AB1513" s="102"/>
      <c r="AC1513" s="102"/>
      <c r="AD1513" s="102"/>
      <c r="AE1513" s="102"/>
      <c r="AG1513" s="103"/>
      <c r="AN1513" s="102"/>
      <c r="AO1513" s="102"/>
      <c r="AP1513" s="102"/>
      <c r="AQ1513" s="102"/>
      <c r="AR1513" s="102"/>
      <c r="AS1513" s="102"/>
      <c r="AT1513" s="102"/>
      <c r="AU1513" s="102"/>
      <c r="AV1513" s="102"/>
    </row>
    <row r="1514" spans="27:64">
      <c r="AA1514" s="102"/>
      <c r="AB1514" s="102"/>
      <c r="AC1514" s="102"/>
      <c r="AD1514" s="102"/>
      <c r="AE1514" s="102"/>
      <c r="AG1514" s="103"/>
      <c r="AN1514" s="102"/>
      <c r="AO1514" s="102"/>
      <c r="AP1514" s="102"/>
      <c r="AQ1514" s="102"/>
      <c r="AR1514" s="102"/>
      <c r="AS1514" s="102"/>
      <c r="AT1514" s="102"/>
      <c r="AU1514" s="102"/>
      <c r="AV1514" s="102"/>
      <c r="AW1514" s="102"/>
      <c r="AX1514" s="102"/>
      <c r="AY1514" s="102"/>
      <c r="AZ1514" s="102"/>
      <c r="BA1514" s="102"/>
      <c r="BB1514" s="102"/>
      <c r="BC1514" s="102"/>
      <c r="BD1514" s="102"/>
      <c r="BE1514" s="102"/>
      <c r="BF1514" s="102"/>
      <c r="BG1514" s="102"/>
      <c r="BH1514" s="102"/>
      <c r="BI1514" s="102"/>
      <c r="BJ1514" s="102"/>
      <c r="BK1514" s="102"/>
      <c r="BL1514" s="102"/>
    </row>
    <row r="1515" spans="27:64">
      <c r="AA1515" s="102"/>
      <c r="AB1515" s="102"/>
      <c r="AC1515" s="102"/>
      <c r="AD1515" s="102"/>
      <c r="AE1515" s="102"/>
      <c r="AG1515" s="103"/>
      <c r="AN1515" s="102"/>
      <c r="AO1515" s="102"/>
      <c r="AP1515" s="102"/>
      <c r="AQ1515" s="102"/>
      <c r="AR1515" s="102"/>
      <c r="AS1515" s="102"/>
      <c r="AT1515" s="102"/>
      <c r="AU1515" s="102"/>
    </row>
    <row r="1516" spans="27:64">
      <c r="AA1516" s="102"/>
      <c r="AB1516" s="102"/>
      <c r="AC1516" s="102"/>
      <c r="AD1516" s="102"/>
      <c r="AE1516" s="102"/>
      <c r="AG1516" s="103"/>
      <c r="AN1516" s="102"/>
      <c r="AO1516" s="102"/>
      <c r="AP1516" s="102"/>
      <c r="AQ1516" s="102"/>
      <c r="AR1516" s="102"/>
      <c r="AS1516" s="102"/>
      <c r="AT1516" s="102"/>
      <c r="AU1516" s="102"/>
      <c r="AV1516" s="102"/>
      <c r="AX1516" s="102"/>
    </row>
    <row r="1517" spans="27:64">
      <c r="AA1517" s="102"/>
      <c r="AB1517" s="102"/>
      <c r="AC1517" s="102"/>
      <c r="AD1517" s="102"/>
      <c r="AE1517" s="102"/>
      <c r="AG1517" s="103"/>
      <c r="AN1517" s="102"/>
      <c r="AO1517" s="102"/>
      <c r="AP1517" s="102"/>
      <c r="AQ1517" s="102"/>
      <c r="AR1517" s="102"/>
      <c r="AS1517" s="102"/>
      <c r="AT1517" s="102"/>
      <c r="AU1517" s="102"/>
      <c r="AV1517" s="102"/>
      <c r="AW1517" s="102"/>
      <c r="AX1517" s="102"/>
      <c r="AY1517" s="102"/>
      <c r="AZ1517" s="102"/>
      <c r="BA1517" s="102"/>
      <c r="BB1517" s="102"/>
      <c r="BC1517" s="102"/>
      <c r="BD1517" s="102"/>
      <c r="BE1517" s="102"/>
      <c r="BF1517" s="102"/>
      <c r="BG1517" s="102"/>
      <c r="BH1517" s="102"/>
      <c r="BI1517" s="102"/>
      <c r="BJ1517" s="102"/>
      <c r="BK1517" s="102"/>
      <c r="BL1517" s="102"/>
    </row>
    <row r="1518" spans="27:64">
      <c r="AA1518" s="102"/>
      <c r="AB1518" s="102"/>
      <c r="AC1518" s="102"/>
      <c r="AD1518" s="102"/>
      <c r="AE1518" s="102"/>
      <c r="AG1518" s="103"/>
      <c r="AN1518" s="102"/>
      <c r="AO1518" s="102"/>
      <c r="AP1518" s="102"/>
      <c r="AQ1518" s="102"/>
      <c r="AR1518" s="102"/>
      <c r="AS1518" s="102"/>
      <c r="AT1518" s="102"/>
      <c r="AU1518" s="102"/>
      <c r="AV1518" s="102"/>
      <c r="AW1518" s="102"/>
      <c r="AX1518" s="102"/>
      <c r="AY1518" s="102"/>
      <c r="AZ1518" s="102"/>
      <c r="BA1518" s="102"/>
      <c r="BB1518" s="102"/>
      <c r="BC1518" s="102"/>
      <c r="BD1518" s="102"/>
      <c r="BE1518" s="102"/>
      <c r="BF1518" s="102"/>
      <c r="BG1518" s="102"/>
      <c r="BH1518" s="102"/>
      <c r="BI1518" s="102"/>
      <c r="BJ1518" s="102"/>
      <c r="BK1518" s="102"/>
      <c r="BL1518" s="102"/>
    </row>
    <row r="1519" spans="27:64">
      <c r="AA1519" s="102"/>
      <c r="AB1519" s="102"/>
      <c r="AC1519" s="102"/>
      <c r="AD1519" s="102"/>
      <c r="AE1519" s="102"/>
      <c r="AG1519" s="103"/>
      <c r="AN1519" s="102"/>
      <c r="AO1519" s="102"/>
      <c r="AP1519" s="102"/>
      <c r="AQ1519" s="102"/>
      <c r="AR1519" s="102"/>
      <c r="AS1519" s="102"/>
      <c r="AT1519" s="102"/>
      <c r="AU1519" s="102"/>
      <c r="AV1519" s="102"/>
      <c r="AW1519" s="102"/>
      <c r="AX1519" s="102"/>
      <c r="AY1519" s="102"/>
      <c r="AZ1519" s="102"/>
      <c r="BA1519" s="102"/>
      <c r="BB1519" s="102"/>
      <c r="BC1519" s="102"/>
      <c r="BD1519" s="102"/>
      <c r="BE1519" s="102"/>
      <c r="BF1519" s="102"/>
      <c r="BG1519" s="102"/>
      <c r="BH1519" s="102"/>
      <c r="BI1519" s="102"/>
      <c r="BJ1519" s="102"/>
      <c r="BK1519" s="102"/>
      <c r="BL1519" s="102"/>
    </row>
    <row r="1520" spans="27:64">
      <c r="AA1520" s="102"/>
      <c r="AB1520" s="102"/>
      <c r="AC1520" s="102"/>
      <c r="AD1520" s="102"/>
      <c r="AE1520" s="102"/>
      <c r="AG1520" s="103"/>
      <c r="AN1520" s="102"/>
      <c r="AO1520" s="102"/>
      <c r="AP1520" s="102"/>
      <c r="AQ1520" s="102"/>
      <c r="AR1520" s="102"/>
      <c r="AS1520" s="102"/>
      <c r="AT1520" s="102"/>
      <c r="AU1520" s="102"/>
      <c r="AV1520" s="102"/>
    </row>
    <row r="1521" spans="27:64">
      <c r="AA1521" s="102"/>
      <c r="AB1521" s="102"/>
      <c r="AC1521" s="102"/>
      <c r="AD1521" s="102"/>
      <c r="AE1521" s="102"/>
      <c r="AG1521" s="103"/>
      <c r="AN1521" s="102"/>
      <c r="AO1521" s="102"/>
      <c r="AP1521" s="102"/>
      <c r="AQ1521" s="102"/>
      <c r="AR1521" s="102"/>
      <c r="AS1521" s="102"/>
      <c r="AT1521" s="102"/>
      <c r="AU1521" s="102"/>
      <c r="AV1521" s="102"/>
    </row>
    <row r="1522" spans="27:64">
      <c r="AA1522" s="102"/>
      <c r="AB1522" s="102"/>
      <c r="AC1522" s="102"/>
      <c r="AD1522" s="102"/>
      <c r="AE1522" s="102"/>
      <c r="AG1522" s="103"/>
      <c r="AN1522" s="102"/>
      <c r="AO1522" s="102"/>
      <c r="AP1522" s="102"/>
      <c r="AQ1522" s="102"/>
      <c r="AR1522" s="102"/>
      <c r="AS1522" s="102"/>
      <c r="AT1522" s="102"/>
      <c r="AU1522" s="102"/>
      <c r="AV1522" s="102"/>
      <c r="AX1522" s="102"/>
      <c r="AY1522" s="102"/>
      <c r="AZ1522" s="102"/>
      <c r="BA1522" s="102"/>
      <c r="BB1522" s="102"/>
      <c r="BC1522" s="102"/>
      <c r="BD1522" s="102"/>
      <c r="BE1522" s="102"/>
      <c r="BF1522" s="102"/>
      <c r="BG1522" s="102"/>
      <c r="BH1522" s="102"/>
      <c r="BI1522" s="102"/>
      <c r="BJ1522" s="102"/>
      <c r="BK1522" s="102"/>
      <c r="BL1522" s="102"/>
    </row>
    <row r="1523" spans="27:64">
      <c r="AA1523" s="102"/>
      <c r="AB1523" s="102"/>
      <c r="AC1523" s="102"/>
      <c r="AD1523" s="102"/>
      <c r="AE1523" s="102"/>
      <c r="AG1523" s="103"/>
      <c r="AN1523" s="102"/>
      <c r="AO1523" s="102"/>
      <c r="AP1523" s="102"/>
      <c r="AQ1523" s="102"/>
      <c r="AR1523" s="102"/>
      <c r="AS1523" s="102"/>
      <c r="AT1523" s="102"/>
      <c r="AU1523" s="102"/>
      <c r="AV1523" s="102"/>
    </row>
    <row r="1524" spans="27:64">
      <c r="AA1524" s="102"/>
      <c r="AB1524" s="102"/>
      <c r="AC1524" s="102"/>
      <c r="AD1524" s="102"/>
      <c r="AE1524" s="102"/>
      <c r="AG1524" s="103"/>
      <c r="AN1524" s="102"/>
      <c r="AO1524" s="102"/>
      <c r="AP1524" s="102"/>
      <c r="AQ1524" s="102"/>
      <c r="AR1524" s="102"/>
      <c r="AS1524" s="102"/>
      <c r="AT1524" s="102"/>
      <c r="AU1524" s="102"/>
      <c r="AV1524" s="102"/>
      <c r="AX1524" s="102"/>
      <c r="AY1524" s="102"/>
      <c r="AZ1524" s="102"/>
      <c r="BA1524" s="102"/>
      <c r="BB1524" s="102"/>
      <c r="BC1524" s="102"/>
      <c r="BD1524" s="102"/>
      <c r="BE1524" s="102"/>
      <c r="BF1524" s="102"/>
      <c r="BG1524" s="102"/>
      <c r="BH1524" s="102"/>
      <c r="BI1524" s="102"/>
      <c r="BJ1524" s="102"/>
      <c r="BK1524" s="102"/>
      <c r="BL1524" s="102"/>
    </row>
    <row r="1525" spans="27:64">
      <c r="AA1525" s="102"/>
      <c r="AB1525" s="102"/>
      <c r="AC1525" s="102"/>
      <c r="AD1525" s="102"/>
      <c r="AE1525" s="102"/>
      <c r="AG1525" s="103"/>
      <c r="AN1525" s="102"/>
      <c r="AO1525" s="102"/>
      <c r="AP1525" s="102"/>
      <c r="AQ1525" s="102"/>
      <c r="AR1525" s="102"/>
      <c r="AS1525" s="102"/>
      <c r="AT1525" s="102"/>
      <c r="AU1525" s="102"/>
      <c r="AV1525" s="102"/>
    </row>
    <row r="1526" spans="27:64">
      <c r="AA1526" s="102"/>
      <c r="AB1526" s="102"/>
      <c r="AC1526" s="102"/>
      <c r="AD1526" s="102"/>
      <c r="AE1526" s="102"/>
      <c r="AG1526" s="103"/>
      <c r="AN1526" s="102"/>
      <c r="AO1526" s="102"/>
      <c r="AP1526" s="102"/>
      <c r="AQ1526" s="102"/>
      <c r="AR1526" s="102"/>
      <c r="AS1526" s="102"/>
      <c r="AT1526" s="102"/>
      <c r="AU1526" s="102"/>
      <c r="AV1526" s="102"/>
    </row>
    <row r="1527" spans="27:64">
      <c r="AA1527" s="102"/>
      <c r="AB1527" s="102"/>
      <c r="AC1527" s="102"/>
      <c r="AD1527" s="102"/>
      <c r="AE1527" s="102"/>
      <c r="AG1527" s="103"/>
      <c r="AN1527" s="102"/>
      <c r="AO1527" s="102"/>
      <c r="AP1527" s="102"/>
      <c r="AQ1527" s="102"/>
      <c r="AR1527" s="102"/>
      <c r="AS1527" s="102"/>
      <c r="AT1527" s="102"/>
      <c r="AU1527" s="102"/>
      <c r="AV1527" s="102"/>
      <c r="AX1527" s="102"/>
    </row>
    <row r="1528" spans="27:64">
      <c r="AA1528" s="102"/>
      <c r="AB1528" s="102"/>
      <c r="AC1528" s="102"/>
      <c r="AD1528" s="102"/>
      <c r="AE1528" s="102"/>
      <c r="AG1528" s="103"/>
      <c r="AN1528" s="102"/>
      <c r="AO1528" s="102"/>
      <c r="AP1528" s="102"/>
      <c r="AQ1528" s="102"/>
      <c r="AR1528" s="102"/>
      <c r="AS1528" s="102"/>
      <c r="AT1528" s="102"/>
      <c r="AU1528" s="102"/>
      <c r="AV1528" s="102"/>
    </row>
    <row r="1529" spans="27:64">
      <c r="AA1529" s="102"/>
      <c r="AB1529" s="102"/>
      <c r="AC1529" s="102"/>
      <c r="AD1529" s="102"/>
      <c r="AE1529" s="102"/>
      <c r="AG1529" s="103"/>
      <c r="AN1529" s="102"/>
      <c r="AO1529" s="102"/>
      <c r="AP1529" s="102"/>
      <c r="AQ1529" s="102"/>
      <c r="AR1529" s="102"/>
      <c r="AS1529" s="102"/>
      <c r="AT1529" s="102"/>
      <c r="AU1529" s="102"/>
      <c r="AV1529" s="102"/>
      <c r="AX1529" s="102"/>
    </row>
    <row r="1530" spans="27:64">
      <c r="AA1530" s="102"/>
      <c r="AB1530" s="102"/>
      <c r="AC1530" s="102"/>
      <c r="AD1530" s="102"/>
      <c r="AE1530" s="102"/>
      <c r="AG1530" s="103"/>
      <c r="AN1530" s="102"/>
      <c r="AO1530" s="102"/>
      <c r="AP1530" s="102"/>
      <c r="AQ1530" s="102"/>
      <c r="AR1530" s="102"/>
      <c r="AS1530" s="102"/>
      <c r="AT1530" s="102"/>
      <c r="AU1530" s="102"/>
      <c r="AV1530" s="102"/>
    </row>
    <row r="1531" spans="27:64">
      <c r="AA1531" s="102"/>
      <c r="AB1531" s="102"/>
      <c r="AC1531" s="102"/>
      <c r="AD1531" s="102"/>
      <c r="AE1531" s="102"/>
      <c r="AG1531" s="103"/>
      <c r="AN1531" s="102"/>
      <c r="AO1531" s="102"/>
      <c r="AP1531" s="102"/>
      <c r="AQ1531" s="102"/>
      <c r="AR1531" s="102"/>
      <c r="AS1531" s="102"/>
      <c r="AT1531" s="102"/>
      <c r="AU1531" s="102"/>
      <c r="AV1531" s="102"/>
    </row>
    <row r="1532" spans="27:64">
      <c r="AA1532" s="102"/>
      <c r="AB1532" s="102"/>
      <c r="AC1532" s="102"/>
      <c r="AD1532" s="102"/>
      <c r="AE1532" s="102"/>
      <c r="AG1532" s="103"/>
      <c r="AN1532" s="102"/>
      <c r="AO1532" s="102"/>
      <c r="AP1532" s="102"/>
      <c r="AQ1532" s="102"/>
      <c r="AR1532" s="102"/>
      <c r="AS1532" s="102"/>
      <c r="AT1532" s="102"/>
      <c r="AU1532" s="102"/>
      <c r="AV1532" s="102"/>
    </row>
    <row r="1533" spans="27:64">
      <c r="AA1533" s="102"/>
      <c r="AB1533" s="102"/>
      <c r="AC1533" s="102"/>
      <c r="AD1533" s="102"/>
      <c r="AE1533" s="102"/>
      <c r="AG1533" s="103"/>
      <c r="AN1533" s="102"/>
      <c r="AO1533" s="102"/>
      <c r="AP1533" s="102"/>
      <c r="AQ1533" s="102"/>
      <c r="AR1533" s="102"/>
      <c r="AS1533" s="102"/>
      <c r="AT1533" s="102"/>
      <c r="AU1533" s="102"/>
    </row>
    <row r="1534" spans="27:64">
      <c r="AA1534" s="102"/>
      <c r="AB1534" s="102"/>
      <c r="AC1534" s="102"/>
      <c r="AD1534" s="102"/>
      <c r="AE1534" s="102"/>
      <c r="AG1534" s="103"/>
      <c r="AN1534" s="102"/>
      <c r="AO1534" s="102"/>
      <c r="AP1534" s="102"/>
      <c r="AQ1534" s="102"/>
      <c r="AR1534" s="102"/>
      <c r="AS1534" s="102"/>
      <c r="AT1534" s="102"/>
      <c r="AU1534" s="102"/>
      <c r="AV1534" s="102"/>
    </row>
    <row r="1535" spans="27:64">
      <c r="AA1535" s="102"/>
      <c r="AB1535" s="102"/>
      <c r="AC1535" s="102"/>
      <c r="AD1535" s="102"/>
      <c r="AE1535" s="102"/>
      <c r="AG1535" s="103"/>
      <c r="AN1535" s="102"/>
      <c r="AO1535" s="102"/>
      <c r="AP1535" s="102"/>
      <c r="AQ1535" s="102"/>
      <c r="AR1535" s="102"/>
      <c r="AS1535" s="102"/>
      <c r="AT1535" s="102"/>
      <c r="AU1535" s="102"/>
      <c r="AV1535" s="102"/>
      <c r="AW1535" s="102"/>
      <c r="AX1535" s="102"/>
      <c r="AY1535" s="102"/>
      <c r="AZ1535" s="102"/>
      <c r="BA1535" s="102"/>
      <c r="BB1535" s="102"/>
      <c r="BC1535" s="102"/>
      <c r="BD1535" s="102"/>
      <c r="BE1535" s="102"/>
      <c r="BF1535" s="102"/>
      <c r="BG1535" s="102"/>
      <c r="BH1535" s="102"/>
      <c r="BI1535" s="102"/>
      <c r="BJ1535" s="102"/>
      <c r="BK1535" s="102"/>
      <c r="BL1535" s="102"/>
    </row>
    <row r="1536" spans="27:64">
      <c r="AA1536" s="102"/>
      <c r="AB1536" s="102"/>
      <c r="AC1536" s="102"/>
      <c r="AD1536" s="102"/>
      <c r="AE1536" s="102"/>
      <c r="AG1536" s="103"/>
      <c r="AN1536" s="102"/>
      <c r="AO1536" s="102"/>
      <c r="AP1536" s="102"/>
      <c r="AQ1536" s="102"/>
      <c r="AR1536" s="102"/>
      <c r="AS1536" s="102"/>
      <c r="AT1536" s="102"/>
      <c r="AU1536" s="102"/>
    </row>
    <row r="1537" spans="27:64">
      <c r="AA1537" s="102"/>
      <c r="AB1537" s="102"/>
      <c r="AC1537" s="102"/>
      <c r="AD1537" s="102"/>
      <c r="AE1537" s="102"/>
      <c r="AG1537" s="103"/>
      <c r="AN1537" s="102"/>
      <c r="AO1537" s="102"/>
      <c r="AP1537" s="102"/>
      <c r="AQ1537" s="102"/>
      <c r="AR1537" s="102"/>
      <c r="AS1537" s="102"/>
      <c r="AT1537" s="102"/>
      <c r="AU1537" s="102"/>
    </row>
    <row r="1538" spans="27:64">
      <c r="AA1538" s="102"/>
      <c r="AB1538" s="102"/>
      <c r="AC1538" s="102"/>
      <c r="AD1538" s="102"/>
      <c r="AE1538" s="102"/>
      <c r="AG1538" s="103"/>
      <c r="AN1538" s="102"/>
      <c r="AO1538" s="102"/>
      <c r="AP1538" s="102"/>
      <c r="AQ1538" s="102"/>
      <c r="AR1538" s="102"/>
      <c r="AS1538" s="102"/>
      <c r="AT1538" s="102"/>
      <c r="AU1538" s="102"/>
    </row>
    <row r="1539" spans="27:64">
      <c r="AA1539" s="102"/>
      <c r="AB1539" s="102"/>
      <c r="AC1539" s="102"/>
      <c r="AD1539" s="102"/>
      <c r="AE1539" s="102"/>
      <c r="AG1539" s="103"/>
      <c r="AN1539" s="102"/>
      <c r="AO1539" s="102"/>
      <c r="AP1539" s="102"/>
      <c r="AQ1539" s="102"/>
      <c r="AR1539" s="102"/>
      <c r="AS1539" s="102"/>
      <c r="AT1539" s="102"/>
      <c r="AU1539" s="102"/>
      <c r="AV1539" s="102"/>
    </row>
    <row r="1540" spans="27:64">
      <c r="AA1540" s="102"/>
      <c r="AB1540" s="102"/>
      <c r="AC1540" s="102"/>
      <c r="AD1540" s="102"/>
      <c r="AE1540" s="102"/>
      <c r="AG1540" s="103"/>
      <c r="AN1540" s="102"/>
      <c r="AO1540" s="102"/>
      <c r="AP1540" s="102"/>
      <c r="AQ1540" s="102"/>
      <c r="AR1540" s="102"/>
      <c r="AS1540" s="102"/>
      <c r="AT1540" s="102"/>
      <c r="AU1540" s="102"/>
      <c r="AV1540" s="102"/>
    </row>
    <row r="1541" spans="27:64">
      <c r="AA1541" s="102"/>
      <c r="AB1541" s="102"/>
      <c r="AC1541" s="102"/>
      <c r="AD1541" s="102"/>
      <c r="AE1541" s="102"/>
      <c r="AG1541" s="103"/>
      <c r="AN1541" s="102"/>
      <c r="AO1541" s="102"/>
      <c r="AP1541" s="102"/>
      <c r="AQ1541" s="102"/>
      <c r="AR1541" s="102"/>
      <c r="AS1541" s="102"/>
      <c r="AT1541" s="102"/>
      <c r="AU1541" s="102"/>
      <c r="AV1541" s="102"/>
    </row>
    <row r="1542" spans="27:64">
      <c r="AA1542" s="102"/>
      <c r="AB1542" s="102"/>
      <c r="AC1542" s="102"/>
      <c r="AD1542" s="102"/>
      <c r="AE1542" s="102"/>
      <c r="AG1542" s="103"/>
      <c r="AN1542" s="102"/>
      <c r="AO1542" s="102"/>
      <c r="AP1542" s="102"/>
      <c r="AQ1542" s="102"/>
      <c r="AR1542" s="102"/>
      <c r="AS1542" s="102"/>
      <c r="AT1542" s="102"/>
      <c r="AU1542" s="102"/>
    </row>
    <row r="1543" spans="27:64">
      <c r="AA1543" s="102"/>
      <c r="AB1543" s="102"/>
      <c r="AC1543" s="102"/>
      <c r="AD1543" s="102"/>
      <c r="AE1543" s="102"/>
      <c r="AG1543" s="103"/>
      <c r="AN1543" s="102"/>
      <c r="AO1543" s="102"/>
      <c r="AP1543" s="102"/>
      <c r="AQ1543" s="102"/>
      <c r="AR1543" s="102"/>
      <c r="AS1543" s="102"/>
      <c r="AT1543" s="102"/>
      <c r="AU1543" s="102"/>
      <c r="AV1543" s="102"/>
      <c r="AW1543" s="102"/>
      <c r="AX1543" s="102"/>
      <c r="AY1543" s="102"/>
      <c r="AZ1543" s="102"/>
      <c r="BA1543" s="102"/>
      <c r="BB1543" s="102"/>
      <c r="BC1543" s="102"/>
      <c r="BD1543" s="102"/>
      <c r="BE1543" s="102"/>
      <c r="BF1543" s="102"/>
      <c r="BG1543" s="102"/>
      <c r="BH1543" s="102"/>
      <c r="BI1543" s="102"/>
      <c r="BJ1543" s="102"/>
      <c r="BK1543" s="102"/>
      <c r="BL1543" s="102"/>
    </row>
    <row r="1544" spans="27:64">
      <c r="AA1544" s="102"/>
      <c r="AB1544" s="102"/>
      <c r="AC1544" s="102"/>
      <c r="AD1544" s="102"/>
      <c r="AE1544" s="102"/>
      <c r="AG1544" s="103"/>
      <c r="AN1544" s="102"/>
      <c r="AO1544" s="102"/>
      <c r="AP1544" s="102"/>
      <c r="AQ1544" s="102"/>
      <c r="AR1544" s="102"/>
      <c r="AS1544" s="102"/>
      <c r="AT1544" s="102"/>
      <c r="AU1544" s="102"/>
      <c r="AV1544" s="102"/>
      <c r="AX1544" s="102"/>
      <c r="AY1544" s="102"/>
      <c r="AZ1544" s="102"/>
      <c r="BA1544" s="102"/>
      <c r="BB1544" s="102"/>
      <c r="BC1544" s="102"/>
      <c r="BD1544" s="102"/>
      <c r="BE1544" s="102"/>
      <c r="BF1544" s="102"/>
      <c r="BG1544" s="102"/>
      <c r="BH1544" s="102"/>
      <c r="BI1544" s="102"/>
      <c r="BJ1544" s="102"/>
      <c r="BK1544" s="102"/>
      <c r="BL1544" s="102"/>
    </row>
    <row r="1545" spans="27:64">
      <c r="AA1545" s="102"/>
      <c r="AB1545" s="102"/>
      <c r="AC1545" s="102"/>
      <c r="AD1545" s="102"/>
      <c r="AE1545" s="102"/>
      <c r="AG1545" s="103"/>
      <c r="AN1545" s="102"/>
      <c r="AO1545" s="102"/>
      <c r="AP1545" s="102"/>
      <c r="AQ1545" s="102"/>
      <c r="AR1545" s="102"/>
      <c r="AS1545" s="102"/>
      <c r="AT1545" s="102"/>
      <c r="AU1545" s="102"/>
    </row>
    <row r="1546" spans="27:64">
      <c r="AA1546" s="102"/>
      <c r="AB1546" s="102"/>
      <c r="AC1546" s="102"/>
      <c r="AD1546" s="102"/>
      <c r="AE1546" s="102"/>
      <c r="AG1546" s="103"/>
      <c r="AN1546" s="102"/>
      <c r="AO1546" s="102"/>
      <c r="AP1546" s="102"/>
      <c r="AQ1546" s="102"/>
      <c r="AR1546" s="102"/>
      <c r="AS1546" s="102"/>
      <c r="AT1546" s="102"/>
      <c r="AU1546" s="102"/>
      <c r="AV1546" s="102"/>
    </row>
    <row r="1547" spans="27:64">
      <c r="AA1547" s="102"/>
      <c r="AB1547" s="102"/>
      <c r="AC1547" s="102"/>
      <c r="AD1547" s="102"/>
      <c r="AE1547" s="102"/>
      <c r="AG1547" s="103"/>
      <c r="AN1547" s="102"/>
      <c r="AO1547" s="102"/>
      <c r="AP1547" s="102"/>
      <c r="AQ1547" s="102"/>
      <c r="AR1547" s="102"/>
      <c r="AS1547" s="102"/>
      <c r="AT1547" s="102"/>
      <c r="AU1547" s="102"/>
    </row>
    <row r="1548" spans="27:64">
      <c r="AA1548" s="102"/>
      <c r="AB1548" s="102"/>
      <c r="AC1548" s="102"/>
      <c r="AD1548" s="102"/>
      <c r="AE1548" s="102"/>
      <c r="AG1548" s="103"/>
      <c r="AN1548" s="102"/>
      <c r="AO1548" s="102"/>
      <c r="AP1548" s="102"/>
      <c r="AQ1548" s="102"/>
      <c r="AR1548" s="102"/>
      <c r="AS1548" s="102"/>
      <c r="AT1548" s="102"/>
      <c r="AU1548" s="102"/>
      <c r="AV1548" s="102"/>
      <c r="AW1548" s="102"/>
      <c r="AX1548" s="102"/>
      <c r="AY1548" s="102"/>
      <c r="AZ1548" s="102"/>
      <c r="BA1548" s="102"/>
      <c r="BB1548" s="102"/>
      <c r="BC1548" s="102"/>
      <c r="BD1548" s="102"/>
      <c r="BE1548" s="102"/>
      <c r="BF1548" s="102"/>
      <c r="BG1548" s="102"/>
      <c r="BH1548" s="102"/>
      <c r="BI1548" s="102"/>
      <c r="BJ1548" s="102"/>
      <c r="BK1548" s="102"/>
      <c r="BL1548" s="102"/>
    </row>
    <row r="1549" spans="27:64">
      <c r="AA1549" s="102"/>
      <c r="AB1549" s="102"/>
      <c r="AC1549" s="102"/>
      <c r="AD1549" s="102"/>
      <c r="AE1549" s="102"/>
      <c r="AG1549" s="103"/>
      <c r="AN1549" s="102"/>
      <c r="AO1549" s="102"/>
      <c r="AP1549" s="102"/>
      <c r="AQ1549" s="102"/>
      <c r="AR1549" s="102"/>
      <c r="AS1549" s="102"/>
      <c r="AT1549" s="102"/>
      <c r="AU1549" s="102"/>
    </row>
    <row r="1550" spans="27:64">
      <c r="AA1550" s="102"/>
      <c r="AB1550" s="102"/>
      <c r="AC1550" s="102"/>
      <c r="AD1550" s="102"/>
      <c r="AE1550" s="102"/>
      <c r="AG1550" s="103"/>
      <c r="AN1550" s="102"/>
      <c r="AO1550" s="102"/>
      <c r="AP1550" s="102"/>
      <c r="AQ1550" s="102"/>
      <c r="AR1550" s="102"/>
      <c r="AS1550" s="102"/>
      <c r="AT1550" s="102"/>
      <c r="AU1550" s="102"/>
      <c r="AV1550" s="102"/>
      <c r="AX1550" s="102"/>
    </row>
    <row r="1551" spans="27:64">
      <c r="AA1551" s="102"/>
      <c r="AB1551" s="102"/>
      <c r="AC1551" s="102"/>
      <c r="AD1551" s="102"/>
      <c r="AE1551" s="102"/>
      <c r="AG1551" s="103"/>
      <c r="AN1551" s="102"/>
      <c r="AO1551" s="102"/>
      <c r="AP1551" s="102"/>
      <c r="AQ1551" s="102"/>
      <c r="AR1551" s="102"/>
      <c r="AS1551" s="102"/>
      <c r="AT1551" s="102"/>
      <c r="AU1551" s="102"/>
      <c r="AV1551" s="102"/>
      <c r="AX1551" s="102"/>
    </row>
    <row r="1552" spans="27:64">
      <c r="AA1552" s="102"/>
      <c r="AB1552" s="102"/>
      <c r="AC1552" s="102"/>
      <c r="AD1552" s="102"/>
      <c r="AE1552" s="102"/>
      <c r="AG1552" s="103"/>
      <c r="AN1552" s="102"/>
      <c r="AO1552" s="102"/>
      <c r="AP1552" s="102"/>
      <c r="AQ1552" s="102"/>
      <c r="AR1552" s="102"/>
      <c r="AS1552" s="102"/>
      <c r="AT1552" s="102"/>
      <c r="AU1552" s="102"/>
      <c r="AV1552" s="102"/>
      <c r="AX1552" s="102"/>
    </row>
    <row r="1553" spans="27:64">
      <c r="AA1553" s="102"/>
      <c r="AB1553" s="102"/>
      <c r="AC1553" s="102"/>
      <c r="AD1553" s="102"/>
      <c r="AE1553" s="102"/>
      <c r="AG1553" s="103"/>
      <c r="AN1553" s="102"/>
      <c r="AO1553" s="102"/>
      <c r="AP1553" s="102"/>
      <c r="AQ1553" s="102"/>
      <c r="AR1553" s="102"/>
      <c r="AS1553" s="102"/>
      <c r="AT1553" s="102"/>
      <c r="AU1553" s="102"/>
      <c r="AV1553" s="102"/>
    </row>
    <row r="1554" spans="27:64">
      <c r="AA1554" s="102"/>
      <c r="AB1554" s="102"/>
      <c r="AC1554" s="102"/>
      <c r="AD1554" s="102"/>
      <c r="AE1554" s="102"/>
      <c r="AG1554" s="103"/>
      <c r="AN1554" s="102"/>
      <c r="AO1554" s="102"/>
      <c r="AP1554" s="102"/>
      <c r="AQ1554" s="102"/>
      <c r="AR1554" s="102"/>
      <c r="AS1554" s="102"/>
      <c r="AT1554" s="102"/>
      <c r="AU1554" s="102"/>
    </row>
    <row r="1555" spans="27:64">
      <c r="AA1555" s="102"/>
      <c r="AB1555" s="102"/>
      <c r="AC1555" s="102"/>
      <c r="AD1555" s="102"/>
      <c r="AE1555" s="102"/>
      <c r="AG1555" s="103"/>
      <c r="AN1555" s="102"/>
      <c r="AO1555" s="102"/>
      <c r="AP1555" s="102"/>
      <c r="AQ1555" s="102"/>
      <c r="AR1555" s="102"/>
      <c r="AS1555" s="102"/>
      <c r="AT1555" s="102"/>
      <c r="AU1555" s="102"/>
      <c r="AV1555" s="102"/>
    </row>
    <row r="1556" spans="27:64">
      <c r="AA1556" s="102"/>
      <c r="AB1556" s="102"/>
      <c r="AC1556" s="102"/>
      <c r="AD1556" s="102"/>
      <c r="AE1556" s="102"/>
      <c r="AG1556" s="103"/>
      <c r="AN1556" s="102"/>
      <c r="AO1556" s="102"/>
      <c r="AP1556" s="102"/>
      <c r="AQ1556" s="102"/>
      <c r="AR1556" s="102"/>
      <c r="AS1556" s="102"/>
      <c r="AT1556" s="102"/>
      <c r="AU1556" s="102"/>
      <c r="AV1556" s="102"/>
    </row>
    <row r="1557" spans="27:64">
      <c r="AA1557" s="102"/>
      <c r="AB1557" s="102"/>
      <c r="AC1557" s="102"/>
      <c r="AD1557" s="102"/>
      <c r="AE1557" s="102"/>
      <c r="AG1557" s="103"/>
      <c r="AN1557" s="102"/>
      <c r="AO1557" s="102"/>
      <c r="AP1557" s="102"/>
      <c r="AQ1557" s="102"/>
      <c r="AR1557" s="102"/>
      <c r="AS1557" s="102"/>
      <c r="AT1557" s="102"/>
      <c r="AU1557" s="102"/>
      <c r="AV1557" s="102"/>
      <c r="AW1557" s="102"/>
      <c r="AX1557" s="102"/>
      <c r="AY1557" s="102"/>
      <c r="AZ1557" s="102"/>
      <c r="BA1557" s="102"/>
      <c r="BB1557" s="102"/>
      <c r="BC1557" s="102"/>
      <c r="BD1557" s="102"/>
      <c r="BE1557" s="102"/>
      <c r="BF1557" s="102"/>
      <c r="BG1557" s="102"/>
      <c r="BH1557" s="102"/>
      <c r="BI1557" s="102"/>
      <c r="BJ1557" s="102"/>
      <c r="BK1557" s="102"/>
      <c r="BL1557" s="102"/>
    </row>
    <row r="1558" spans="27:64">
      <c r="AA1558" s="102"/>
      <c r="AB1558" s="102"/>
      <c r="AC1558" s="102"/>
      <c r="AD1558" s="102"/>
      <c r="AE1558" s="102"/>
      <c r="AG1558" s="103"/>
      <c r="AN1558" s="102"/>
      <c r="AO1558" s="102"/>
      <c r="AP1558" s="102"/>
      <c r="AQ1558" s="102"/>
      <c r="AR1558" s="102"/>
      <c r="AS1558" s="102"/>
      <c r="AT1558" s="102"/>
      <c r="AU1558" s="102"/>
    </row>
    <row r="1559" spans="27:64">
      <c r="AA1559" s="102"/>
      <c r="AB1559" s="102"/>
      <c r="AC1559" s="102"/>
      <c r="AD1559" s="102"/>
      <c r="AE1559" s="102"/>
      <c r="AG1559" s="103"/>
      <c r="AN1559" s="102"/>
      <c r="AO1559" s="102"/>
      <c r="AP1559" s="102"/>
      <c r="AQ1559" s="102"/>
      <c r="AR1559" s="102"/>
      <c r="AS1559" s="102"/>
      <c r="AT1559" s="102"/>
      <c r="AU1559" s="102"/>
    </row>
    <row r="1560" spans="27:64">
      <c r="AA1560" s="102"/>
      <c r="AB1560" s="102"/>
      <c r="AC1560" s="102"/>
      <c r="AD1560" s="102"/>
      <c r="AE1560" s="102"/>
      <c r="AG1560" s="103"/>
      <c r="AN1560" s="102"/>
      <c r="AO1560" s="102"/>
      <c r="AP1560" s="102"/>
      <c r="AQ1560" s="102"/>
      <c r="AR1560" s="102"/>
      <c r="AS1560" s="102"/>
      <c r="AT1560" s="102"/>
      <c r="AU1560" s="102"/>
      <c r="AV1560" s="102"/>
      <c r="AW1560" s="102"/>
      <c r="AX1560" s="102"/>
      <c r="AY1560" s="102"/>
      <c r="AZ1560" s="102"/>
      <c r="BA1560" s="102"/>
      <c r="BB1560" s="102"/>
      <c r="BC1560" s="102"/>
      <c r="BD1560" s="102"/>
      <c r="BE1560" s="102"/>
      <c r="BF1560" s="102"/>
      <c r="BG1560" s="102"/>
      <c r="BH1560" s="102"/>
      <c r="BI1560" s="102"/>
      <c r="BJ1560" s="102"/>
      <c r="BK1560" s="102"/>
      <c r="BL1560" s="102"/>
    </row>
    <row r="1561" spans="27:64">
      <c r="AA1561" s="102"/>
      <c r="AB1561" s="102"/>
      <c r="AC1561" s="102"/>
      <c r="AD1561" s="102"/>
      <c r="AE1561" s="102"/>
      <c r="AG1561" s="103"/>
      <c r="AN1561" s="102"/>
      <c r="AO1561" s="102"/>
      <c r="AP1561" s="102"/>
      <c r="AQ1561" s="102"/>
      <c r="AR1561" s="102"/>
      <c r="AS1561" s="102"/>
      <c r="AT1561" s="102"/>
      <c r="AU1561" s="102"/>
      <c r="AV1561" s="102"/>
      <c r="AX1561" s="102"/>
      <c r="AY1561" s="102"/>
      <c r="AZ1561" s="102"/>
      <c r="BA1561" s="102"/>
      <c r="BB1561" s="102"/>
      <c r="BC1561" s="102"/>
      <c r="BD1561" s="102"/>
      <c r="BE1561" s="102"/>
      <c r="BF1561" s="102"/>
      <c r="BG1561" s="102"/>
      <c r="BH1561" s="102"/>
      <c r="BI1561" s="102"/>
      <c r="BJ1561" s="102"/>
      <c r="BK1561" s="102"/>
      <c r="BL1561" s="102"/>
    </row>
    <row r="1562" spans="27:64">
      <c r="AA1562" s="102"/>
      <c r="AB1562" s="102"/>
      <c r="AC1562" s="102"/>
      <c r="AD1562" s="102"/>
      <c r="AE1562" s="102"/>
      <c r="AG1562" s="103"/>
      <c r="AN1562" s="102"/>
      <c r="AO1562" s="102"/>
      <c r="AP1562" s="102"/>
      <c r="AQ1562" s="102"/>
      <c r="AR1562" s="102"/>
      <c r="AS1562" s="102"/>
      <c r="AT1562" s="102"/>
      <c r="AU1562" s="102"/>
      <c r="AV1562" s="102"/>
      <c r="AX1562" s="102"/>
    </row>
    <row r="1563" spans="27:64">
      <c r="AA1563" s="102"/>
      <c r="AB1563" s="102"/>
      <c r="AC1563" s="102"/>
      <c r="AD1563" s="102"/>
      <c r="AE1563" s="102"/>
      <c r="AG1563" s="103"/>
      <c r="AN1563" s="102"/>
      <c r="AO1563" s="102"/>
      <c r="AP1563" s="102"/>
      <c r="AQ1563" s="102"/>
      <c r="AR1563" s="102"/>
      <c r="AS1563" s="102"/>
      <c r="AT1563" s="102"/>
      <c r="AU1563" s="102"/>
    </row>
    <row r="1564" spans="27:64">
      <c r="AA1564" s="102"/>
      <c r="AB1564" s="102"/>
      <c r="AC1564" s="102"/>
      <c r="AD1564" s="102"/>
      <c r="AE1564" s="102"/>
      <c r="AG1564" s="103"/>
      <c r="AN1564" s="102"/>
      <c r="AO1564" s="102"/>
      <c r="AP1564" s="102"/>
      <c r="AQ1564" s="102"/>
      <c r="AR1564" s="102"/>
      <c r="AS1564" s="102"/>
      <c r="AT1564" s="102"/>
      <c r="AU1564" s="102"/>
      <c r="AV1564" s="102"/>
    </row>
    <row r="1565" spans="27:64">
      <c r="AA1565" s="102"/>
      <c r="AB1565" s="102"/>
      <c r="AC1565" s="102"/>
      <c r="AD1565" s="102"/>
      <c r="AE1565" s="102"/>
      <c r="AG1565" s="103"/>
      <c r="AN1565" s="102"/>
      <c r="AO1565" s="102"/>
      <c r="AP1565" s="102"/>
      <c r="AQ1565" s="102"/>
      <c r="AR1565" s="102"/>
      <c r="AS1565" s="102"/>
      <c r="AT1565" s="102"/>
      <c r="AU1565" s="102"/>
      <c r="AV1565" s="102"/>
    </row>
    <row r="1566" spans="27:64">
      <c r="AA1566" s="102"/>
      <c r="AB1566" s="102"/>
      <c r="AC1566" s="102"/>
      <c r="AD1566" s="102"/>
      <c r="AE1566" s="102"/>
      <c r="AG1566" s="103"/>
      <c r="AN1566" s="102"/>
      <c r="AO1566" s="102"/>
      <c r="AP1566" s="102"/>
      <c r="AQ1566" s="102"/>
      <c r="AR1566" s="102"/>
      <c r="AS1566" s="102"/>
      <c r="AT1566" s="102"/>
      <c r="AU1566" s="102"/>
      <c r="AV1566" s="102"/>
      <c r="AX1566" s="102"/>
    </row>
    <row r="1567" spans="27:64">
      <c r="AA1567" s="102"/>
      <c r="AB1567" s="102"/>
      <c r="AC1567" s="102"/>
      <c r="AD1567" s="102"/>
      <c r="AE1567" s="102"/>
      <c r="AG1567" s="103"/>
      <c r="AN1567" s="102"/>
      <c r="AO1567" s="102"/>
      <c r="AP1567" s="102"/>
      <c r="AQ1567" s="102"/>
      <c r="AR1567" s="102"/>
      <c r="AS1567" s="102"/>
      <c r="AT1567" s="102"/>
      <c r="AU1567" s="102"/>
      <c r="AV1567" s="102"/>
      <c r="AX1567" s="102"/>
      <c r="AY1567" s="102"/>
      <c r="AZ1567" s="102"/>
      <c r="BA1567" s="102"/>
      <c r="BB1567" s="102"/>
      <c r="BC1567" s="102"/>
      <c r="BD1567" s="102"/>
      <c r="BE1567" s="102"/>
      <c r="BF1567" s="102"/>
      <c r="BG1567" s="102"/>
      <c r="BH1567" s="102"/>
      <c r="BI1567" s="102"/>
      <c r="BJ1567" s="102"/>
      <c r="BK1567" s="102"/>
      <c r="BL1567" s="102"/>
    </row>
    <row r="1568" spans="27:64">
      <c r="AA1568" s="102"/>
      <c r="AB1568" s="102"/>
      <c r="AC1568" s="102"/>
      <c r="AD1568" s="102"/>
      <c r="AE1568" s="102"/>
      <c r="AG1568" s="103"/>
      <c r="AN1568" s="102"/>
      <c r="AO1568" s="102"/>
      <c r="AP1568" s="102"/>
      <c r="AQ1568" s="102"/>
      <c r="AR1568" s="102"/>
      <c r="AS1568" s="102"/>
      <c r="AT1568" s="102"/>
      <c r="AU1568" s="102"/>
      <c r="AV1568" s="102"/>
    </row>
    <row r="1569" spans="27:64">
      <c r="AA1569" s="102"/>
      <c r="AB1569" s="102"/>
      <c r="AC1569" s="102"/>
      <c r="AD1569" s="102"/>
      <c r="AE1569" s="102"/>
      <c r="AG1569" s="103"/>
      <c r="AN1569" s="102"/>
      <c r="AO1569" s="102"/>
      <c r="AP1569" s="102"/>
      <c r="AQ1569" s="102"/>
      <c r="AR1569" s="102"/>
      <c r="AS1569" s="102"/>
      <c r="AT1569" s="102"/>
      <c r="AU1569" s="102"/>
      <c r="AV1569" s="102"/>
    </row>
    <row r="1570" spans="27:64">
      <c r="AA1570" s="102"/>
      <c r="AB1570" s="102"/>
      <c r="AC1570" s="102"/>
      <c r="AD1570" s="102"/>
      <c r="AE1570" s="102"/>
      <c r="AG1570" s="103"/>
      <c r="AN1570" s="102"/>
      <c r="AO1570" s="102"/>
      <c r="AP1570" s="102"/>
      <c r="AQ1570" s="102"/>
      <c r="AR1570" s="102"/>
      <c r="AS1570" s="102"/>
      <c r="AT1570" s="102"/>
      <c r="AU1570" s="102"/>
      <c r="AV1570" s="102"/>
    </row>
    <row r="1571" spans="27:64">
      <c r="AA1571" s="102"/>
      <c r="AB1571" s="102"/>
      <c r="AC1571" s="102"/>
      <c r="AD1571" s="102"/>
      <c r="AE1571" s="102"/>
      <c r="AG1571" s="103"/>
      <c r="AN1571" s="102"/>
      <c r="AO1571" s="102"/>
      <c r="AP1571" s="102"/>
      <c r="AQ1571" s="102"/>
      <c r="AR1571" s="102"/>
      <c r="AS1571" s="102"/>
      <c r="AT1571" s="102"/>
      <c r="AU1571" s="102"/>
      <c r="AV1571" s="102"/>
      <c r="AX1571" s="102"/>
    </row>
    <row r="1572" spans="27:64">
      <c r="AA1572" s="102"/>
      <c r="AB1572" s="102"/>
      <c r="AC1572" s="102"/>
      <c r="AD1572" s="102"/>
      <c r="AE1572" s="102"/>
      <c r="AG1572" s="103"/>
      <c r="AN1572" s="102"/>
      <c r="AO1572" s="102"/>
      <c r="AP1572" s="102"/>
      <c r="AQ1572" s="102"/>
      <c r="AR1572" s="102"/>
      <c r="AS1572" s="102"/>
      <c r="AT1572" s="102"/>
      <c r="AU1572" s="102"/>
      <c r="AV1572" s="102"/>
      <c r="AX1572" s="102"/>
      <c r="AY1572" s="102"/>
      <c r="AZ1572" s="102"/>
      <c r="BA1572" s="102"/>
      <c r="BB1572" s="102"/>
      <c r="BC1572" s="102"/>
      <c r="BD1572" s="102"/>
      <c r="BE1572" s="102"/>
      <c r="BF1572" s="102"/>
      <c r="BG1572" s="102"/>
      <c r="BH1572" s="102"/>
      <c r="BI1572" s="102"/>
      <c r="BJ1572" s="102"/>
      <c r="BK1572" s="102"/>
      <c r="BL1572" s="102"/>
    </row>
    <row r="1573" spans="27:64">
      <c r="AA1573" s="102"/>
      <c r="AB1573" s="102"/>
      <c r="AC1573" s="102"/>
      <c r="AD1573" s="102"/>
      <c r="AE1573" s="102"/>
      <c r="AG1573" s="103"/>
      <c r="AN1573" s="102"/>
      <c r="AO1573" s="102"/>
      <c r="AP1573" s="102"/>
      <c r="AQ1573" s="102"/>
      <c r="AR1573" s="102"/>
      <c r="AS1573" s="102"/>
      <c r="AT1573" s="102"/>
      <c r="AU1573" s="102"/>
    </row>
    <row r="1574" spans="27:64">
      <c r="AA1574" s="102"/>
      <c r="AB1574" s="102"/>
      <c r="AC1574" s="102"/>
      <c r="AD1574" s="102"/>
      <c r="AE1574" s="102"/>
      <c r="AG1574" s="103"/>
      <c r="AN1574" s="102"/>
      <c r="AO1574" s="102"/>
      <c r="AP1574" s="102"/>
      <c r="AQ1574" s="102"/>
      <c r="AR1574" s="102"/>
      <c r="AS1574" s="102"/>
      <c r="AT1574" s="102"/>
      <c r="AU1574" s="102"/>
      <c r="AV1574" s="102"/>
    </row>
    <row r="1575" spans="27:64">
      <c r="AA1575" s="102"/>
      <c r="AB1575" s="102"/>
      <c r="AC1575" s="102"/>
      <c r="AD1575" s="102"/>
      <c r="AE1575" s="102"/>
      <c r="AG1575" s="103"/>
      <c r="AN1575" s="102"/>
      <c r="AO1575" s="102"/>
      <c r="AP1575" s="102"/>
      <c r="AQ1575" s="102"/>
      <c r="AR1575" s="102"/>
      <c r="AS1575" s="102"/>
      <c r="AT1575" s="102"/>
      <c r="AU1575" s="102"/>
      <c r="AV1575" s="102"/>
    </row>
    <row r="1576" spans="27:64">
      <c r="AA1576" s="102"/>
      <c r="AB1576" s="102"/>
      <c r="AC1576" s="102"/>
      <c r="AD1576" s="102"/>
      <c r="AE1576" s="102"/>
      <c r="AG1576" s="103"/>
      <c r="AN1576" s="102"/>
      <c r="AO1576" s="102"/>
      <c r="AP1576" s="102"/>
      <c r="AQ1576" s="102"/>
      <c r="AR1576" s="102"/>
      <c r="AS1576" s="102"/>
      <c r="AT1576" s="102"/>
      <c r="AU1576" s="102"/>
      <c r="AV1576" s="102"/>
      <c r="AX1576" s="102"/>
    </row>
    <row r="1577" spans="27:64">
      <c r="AA1577" s="102"/>
      <c r="AB1577" s="102"/>
      <c r="AC1577" s="102"/>
      <c r="AD1577" s="102"/>
      <c r="AE1577" s="102"/>
      <c r="AG1577" s="103"/>
      <c r="AN1577" s="102"/>
      <c r="AO1577" s="102"/>
      <c r="AP1577" s="102"/>
      <c r="AQ1577" s="102"/>
      <c r="AR1577" s="102"/>
      <c r="AS1577" s="102"/>
      <c r="AT1577" s="102"/>
      <c r="AU1577" s="102"/>
      <c r="AV1577" s="102"/>
    </row>
    <row r="1578" spans="27:64">
      <c r="AA1578" s="102"/>
      <c r="AB1578" s="102"/>
      <c r="AC1578" s="102"/>
      <c r="AD1578" s="102"/>
      <c r="AE1578" s="102"/>
      <c r="AG1578" s="103"/>
      <c r="AN1578" s="102"/>
      <c r="AO1578" s="102"/>
      <c r="AP1578" s="102"/>
      <c r="AQ1578" s="102"/>
      <c r="AR1578" s="102"/>
      <c r="AS1578" s="102"/>
      <c r="AT1578" s="102"/>
      <c r="AU1578" s="102"/>
    </row>
    <row r="1579" spans="27:64">
      <c r="AA1579" s="102"/>
      <c r="AB1579" s="102"/>
      <c r="AC1579" s="102"/>
      <c r="AD1579" s="102"/>
      <c r="AE1579" s="102"/>
      <c r="AG1579" s="103"/>
      <c r="AN1579" s="102"/>
      <c r="AO1579" s="102"/>
      <c r="AP1579" s="102"/>
      <c r="AQ1579" s="102"/>
      <c r="AR1579" s="102"/>
      <c r="AS1579" s="102"/>
      <c r="AT1579" s="102"/>
      <c r="AU1579" s="102"/>
    </row>
    <row r="1580" spans="27:64">
      <c r="AA1580" s="102"/>
      <c r="AB1580" s="102"/>
      <c r="AC1580" s="102"/>
      <c r="AD1580" s="102"/>
      <c r="AE1580" s="102"/>
      <c r="AG1580" s="103"/>
      <c r="AN1580" s="102"/>
      <c r="AO1580" s="102"/>
      <c r="AP1580" s="102"/>
      <c r="AQ1580" s="102"/>
      <c r="AR1580" s="102"/>
      <c r="AS1580" s="102"/>
      <c r="AT1580" s="102"/>
      <c r="AU1580" s="102"/>
      <c r="AV1580" s="102"/>
      <c r="AW1580" s="102"/>
      <c r="AX1580" s="102"/>
      <c r="AY1580" s="102"/>
      <c r="AZ1580" s="102"/>
      <c r="BA1580" s="102"/>
      <c r="BB1580" s="102"/>
      <c r="BC1580" s="102"/>
      <c r="BD1580" s="102"/>
      <c r="BE1580" s="102"/>
      <c r="BF1580" s="102"/>
      <c r="BG1580" s="102"/>
      <c r="BH1580" s="102"/>
      <c r="BI1580" s="102"/>
      <c r="BJ1580" s="102"/>
      <c r="BK1580" s="102"/>
      <c r="BL1580" s="102"/>
    </row>
    <row r="1581" spans="27:64">
      <c r="AA1581" s="102"/>
      <c r="AB1581" s="102"/>
      <c r="AC1581" s="102"/>
      <c r="AD1581" s="102"/>
      <c r="AE1581" s="102"/>
      <c r="AG1581" s="103"/>
      <c r="AN1581" s="102"/>
      <c r="AO1581" s="102"/>
      <c r="AP1581" s="102"/>
      <c r="AQ1581" s="102"/>
      <c r="AR1581" s="102"/>
      <c r="AS1581" s="102"/>
      <c r="AT1581" s="102"/>
      <c r="AU1581" s="102"/>
    </row>
    <row r="1582" spans="27:64">
      <c r="AA1582" s="102"/>
      <c r="AB1582" s="102"/>
      <c r="AC1582" s="102"/>
      <c r="AD1582" s="102"/>
      <c r="AE1582" s="102"/>
      <c r="AG1582" s="103"/>
      <c r="AN1582" s="102"/>
      <c r="AO1582" s="102"/>
      <c r="AP1582" s="102"/>
      <c r="AQ1582" s="102"/>
      <c r="AR1582" s="102"/>
      <c r="AS1582" s="102"/>
      <c r="AT1582" s="102"/>
      <c r="AU1582" s="102"/>
      <c r="AV1582" s="102"/>
      <c r="AW1582" s="102"/>
      <c r="AX1582" s="102"/>
      <c r="AY1582" s="102"/>
      <c r="AZ1582" s="102"/>
      <c r="BA1582" s="102"/>
      <c r="BB1582" s="102"/>
      <c r="BC1582" s="102"/>
      <c r="BD1582" s="102"/>
      <c r="BE1582" s="102"/>
      <c r="BF1582" s="102"/>
      <c r="BG1582" s="102"/>
      <c r="BH1582" s="102"/>
      <c r="BI1582" s="102"/>
      <c r="BJ1582" s="102"/>
      <c r="BK1582" s="102"/>
      <c r="BL1582" s="102"/>
    </row>
    <row r="1583" spans="27:64">
      <c r="AA1583" s="102"/>
      <c r="AB1583" s="102"/>
      <c r="AC1583" s="102"/>
      <c r="AD1583" s="102"/>
      <c r="AE1583" s="102"/>
      <c r="AG1583" s="103"/>
      <c r="AN1583" s="102"/>
      <c r="AO1583" s="102"/>
      <c r="AP1583" s="102"/>
      <c r="AQ1583" s="102"/>
      <c r="AR1583" s="102"/>
      <c r="AS1583" s="102"/>
      <c r="AT1583" s="102"/>
      <c r="AU1583" s="102"/>
      <c r="AV1583" s="102"/>
      <c r="AX1583" s="102"/>
      <c r="AY1583" s="102"/>
      <c r="AZ1583" s="102"/>
      <c r="BA1583" s="102"/>
      <c r="BB1583" s="102"/>
      <c r="BC1583" s="102"/>
      <c r="BD1583" s="102"/>
      <c r="BE1583" s="102"/>
      <c r="BF1583" s="102"/>
      <c r="BG1583" s="102"/>
      <c r="BH1583" s="102"/>
      <c r="BI1583" s="102"/>
      <c r="BJ1583" s="102"/>
      <c r="BK1583" s="102"/>
      <c r="BL1583" s="102"/>
    </row>
    <row r="1584" spans="27:64">
      <c r="AA1584" s="102"/>
      <c r="AB1584" s="102"/>
      <c r="AC1584" s="102"/>
      <c r="AD1584" s="102"/>
      <c r="AE1584" s="102"/>
      <c r="AG1584" s="103"/>
      <c r="AN1584" s="102"/>
      <c r="AO1584" s="102"/>
      <c r="AP1584" s="102"/>
      <c r="AQ1584" s="102"/>
      <c r="AR1584" s="102"/>
      <c r="AS1584" s="102"/>
      <c r="AT1584" s="102"/>
      <c r="AU1584" s="102"/>
      <c r="AV1584" s="102"/>
      <c r="AW1584" s="102"/>
      <c r="AX1584" s="102"/>
      <c r="AY1584" s="102"/>
      <c r="AZ1584" s="102"/>
      <c r="BA1584" s="102"/>
      <c r="BB1584" s="102"/>
      <c r="BC1584" s="102"/>
      <c r="BD1584" s="102"/>
      <c r="BE1584" s="102"/>
      <c r="BF1584" s="102"/>
      <c r="BG1584" s="102"/>
      <c r="BH1584" s="102"/>
      <c r="BI1584" s="102"/>
      <c r="BJ1584" s="102"/>
      <c r="BK1584" s="102"/>
      <c r="BL1584" s="102"/>
    </row>
    <row r="1585" spans="27:64">
      <c r="AA1585" s="102"/>
      <c r="AB1585" s="102"/>
      <c r="AC1585" s="102"/>
      <c r="AD1585" s="102"/>
      <c r="AE1585" s="102"/>
      <c r="AG1585" s="103"/>
      <c r="AN1585" s="102"/>
      <c r="AO1585" s="102"/>
      <c r="AP1585" s="102"/>
      <c r="AQ1585" s="102"/>
      <c r="AR1585" s="102"/>
      <c r="AS1585" s="102"/>
      <c r="AT1585" s="102"/>
      <c r="AU1585" s="102"/>
      <c r="AV1585" s="102"/>
      <c r="AX1585" s="102"/>
      <c r="AY1585" s="102"/>
      <c r="AZ1585" s="102"/>
      <c r="BA1585" s="102"/>
      <c r="BB1585" s="102"/>
      <c r="BC1585" s="102"/>
      <c r="BD1585" s="102"/>
      <c r="BE1585" s="102"/>
      <c r="BF1585" s="102"/>
      <c r="BG1585" s="102"/>
      <c r="BH1585" s="102"/>
      <c r="BI1585" s="102"/>
      <c r="BJ1585" s="102"/>
      <c r="BK1585" s="102"/>
      <c r="BL1585" s="102"/>
    </row>
    <row r="1586" spans="27:64">
      <c r="AA1586" s="102"/>
      <c r="AB1586" s="102"/>
      <c r="AC1586" s="102"/>
      <c r="AD1586" s="102"/>
      <c r="AE1586" s="102"/>
      <c r="AG1586" s="103"/>
      <c r="AN1586" s="102"/>
      <c r="AO1586" s="102"/>
      <c r="AP1586" s="102"/>
      <c r="AQ1586" s="102"/>
      <c r="AR1586" s="102"/>
      <c r="AS1586" s="102"/>
      <c r="AT1586" s="102"/>
      <c r="AU1586" s="102"/>
      <c r="AV1586" s="102"/>
      <c r="AW1586" s="102"/>
      <c r="AX1586" s="102"/>
      <c r="AY1586" s="102"/>
      <c r="AZ1586" s="102"/>
      <c r="BA1586" s="102"/>
      <c r="BB1586" s="102"/>
      <c r="BC1586" s="102"/>
      <c r="BD1586" s="102"/>
      <c r="BE1586" s="102"/>
      <c r="BF1586" s="102"/>
      <c r="BG1586" s="102"/>
      <c r="BH1586" s="102"/>
      <c r="BI1586" s="102"/>
      <c r="BJ1586" s="102"/>
      <c r="BK1586" s="102"/>
      <c r="BL1586" s="102"/>
    </row>
    <row r="1587" spans="27:64">
      <c r="AA1587" s="102"/>
      <c r="AB1587" s="102"/>
      <c r="AC1587" s="102"/>
      <c r="AD1587" s="102"/>
      <c r="AE1587" s="102"/>
      <c r="AG1587" s="103"/>
      <c r="AN1587" s="102"/>
      <c r="AO1587" s="102"/>
      <c r="AP1587" s="102"/>
      <c r="AQ1587" s="102"/>
      <c r="AR1587" s="102"/>
      <c r="AS1587" s="102"/>
      <c r="AT1587" s="102"/>
      <c r="AU1587" s="102"/>
      <c r="AV1587" s="102"/>
      <c r="AX1587" s="102"/>
    </row>
    <row r="1588" spans="27:64">
      <c r="AA1588" s="102"/>
      <c r="AB1588" s="102"/>
      <c r="AC1588" s="102"/>
      <c r="AD1588" s="102"/>
      <c r="AE1588" s="102"/>
      <c r="AG1588" s="103"/>
      <c r="AN1588" s="102"/>
      <c r="AO1588" s="102"/>
      <c r="AP1588" s="102"/>
      <c r="AQ1588" s="102"/>
      <c r="AR1588" s="102"/>
      <c r="AS1588" s="102"/>
      <c r="AT1588" s="102"/>
      <c r="AU1588" s="102"/>
      <c r="AV1588" s="102"/>
      <c r="AW1588" s="102"/>
      <c r="AX1588" s="102"/>
      <c r="AY1588" s="102"/>
      <c r="AZ1588" s="102"/>
      <c r="BA1588" s="102"/>
      <c r="BB1588" s="102"/>
      <c r="BC1588" s="102"/>
      <c r="BD1588" s="102"/>
      <c r="BE1588" s="102"/>
      <c r="BF1588" s="102"/>
      <c r="BG1588" s="102"/>
      <c r="BH1588" s="102"/>
      <c r="BI1588" s="102"/>
      <c r="BJ1588" s="102"/>
      <c r="BK1588" s="102"/>
      <c r="BL1588" s="102"/>
    </row>
    <row r="1589" spans="27:64">
      <c r="AA1589" s="102"/>
      <c r="AB1589" s="102"/>
      <c r="AC1589" s="102"/>
      <c r="AD1589" s="102"/>
      <c r="AE1589" s="102"/>
      <c r="AG1589" s="103"/>
      <c r="AN1589" s="102"/>
      <c r="AO1589" s="102"/>
      <c r="AP1589" s="102"/>
      <c r="AQ1589" s="102"/>
      <c r="AR1589" s="102"/>
      <c r="AS1589" s="102"/>
      <c r="AT1589" s="102"/>
      <c r="AU1589" s="102"/>
      <c r="AV1589" s="102"/>
      <c r="AX1589" s="102"/>
    </row>
    <row r="1590" spans="27:64">
      <c r="AA1590" s="102"/>
      <c r="AB1590" s="102"/>
      <c r="AC1590" s="102"/>
      <c r="AD1590" s="102"/>
      <c r="AE1590" s="102"/>
      <c r="AG1590" s="103"/>
      <c r="AN1590" s="102"/>
      <c r="AO1590" s="102"/>
      <c r="AP1590" s="102"/>
      <c r="AQ1590" s="102"/>
      <c r="AR1590" s="102"/>
      <c r="AS1590" s="102"/>
      <c r="AT1590" s="102"/>
      <c r="AU1590" s="102"/>
      <c r="AV1590" s="102"/>
      <c r="AW1590" s="102"/>
      <c r="AX1590" s="102"/>
      <c r="AY1590" s="102"/>
      <c r="AZ1590" s="102"/>
      <c r="BA1590" s="102"/>
      <c r="BB1590" s="102"/>
      <c r="BC1590" s="102"/>
      <c r="BD1590" s="102"/>
      <c r="BE1590" s="102"/>
      <c r="BF1590" s="102"/>
      <c r="BG1590" s="102"/>
      <c r="BH1590" s="102"/>
      <c r="BI1590" s="102"/>
      <c r="BJ1590" s="102"/>
      <c r="BK1590" s="102"/>
      <c r="BL1590" s="102"/>
    </row>
    <row r="1591" spans="27:64">
      <c r="AA1591" s="102"/>
      <c r="AB1591" s="102"/>
      <c r="AC1591" s="102"/>
      <c r="AD1591" s="102"/>
      <c r="AE1591" s="102"/>
      <c r="AG1591" s="103"/>
      <c r="AN1591" s="102"/>
      <c r="AO1591" s="102"/>
      <c r="AP1591" s="102"/>
      <c r="AQ1591" s="102"/>
      <c r="AR1591" s="102"/>
      <c r="AS1591" s="102"/>
      <c r="AT1591" s="102"/>
      <c r="AU1591" s="102"/>
      <c r="AV1591" s="102"/>
      <c r="AW1591" s="102"/>
      <c r="AX1591" s="102"/>
      <c r="AY1591" s="102"/>
      <c r="AZ1591" s="102"/>
      <c r="BA1591" s="102"/>
      <c r="BB1591" s="102"/>
      <c r="BC1591" s="102"/>
      <c r="BD1591" s="102"/>
      <c r="BE1591" s="102"/>
      <c r="BF1591" s="102"/>
      <c r="BG1591" s="102"/>
      <c r="BH1591" s="102"/>
      <c r="BI1591" s="102"/>
      <c r="BJ1591" s="102"/>
      <c r="BK1591" s="102"/>
      <c r="BL1591" s="102"/>
    </row>
    <row r="1592" spans="27:64">
      <c r="AA1592" s="102"/>
      <c r="AB1592" s="102"/>
      <c r="AC1592" s="102"/>
      <c r="AD1592" s="102"/>
      <c r="AE1592" s="102"/>
      <c r="AG1592" s="103"/>
      <c r="AN1592" s="102"/>
      <c r="AO1592" s="102"/>
      <c r="AP1592" s="102"/>
      <c r="AQ1592" s="102"/>
      <c r="AR1592" s="102"/>
      <c r="AS1592" s="102"/>
      <c r="AT1592" s="102"/>
      <c r="AU1592" s="102"/>
      <c r="AV1592" s="102"/>
      <c r="AW1592" s="102"/>
      <c r="AX1592" s="102"/>
      <c r="AY1592" s="102"/>
      <c r="AZ1592" s="102"/>
      <c r="BA1592" s="102"/>
      <c r="BB1592" s="102"/>
      <c r="BC1592" s="102"/>
      <c r="BD1592" s="102"/>
      <c r="BE1592" s="102"/>
      <c r="BF1592" s="102"/>
      <c r="BG1592" s="102"/>
      <c r="BH1592" s="102"/>
      <c r="BI1592" s="102"/>
      <c r="BJ1592" s="102"/>
      <c r="BK1592" s="102"/>
      <c r="BL1592" s="102"/>
    </row>
    <row r="1593" spans="27:64">
      <c r="AA1593" s="102"/>
      <c r="AB1593" s="102"/>
      <c r="AC1593" s="102"/>
      <c r="AD1593" s="102"/>
      <c r="AE1593" s="102"/>
      <c r="AG1593" s="103"/>
      <c r="AN1593" s="102"/>
      <c r="AO1593" s="102"/>
      <c r="AP1593" s="102"/>
      <c r="AQ1593" s="102"/>
      <c r="AR1593" s="102"/>
      <c r="AS1593" s="102"/>
      <c r="AT1593" s="102"/>
      <c r="AU1593" s="102"/>
      <c r="AV1593" s="102"/>
      <c r="AW1593" s="102"/>
      <c r="AX1593" s="102"/>
      <c r="AY1593" s="102"/>
      <c r="AZ1593" s="102"/>
      <c r="BA1593" s="102"/>
      <c r="BB1593" s="102"/>
      <c r="BC1593" s="102"/>
      <c r="BD1593" s="102"/>
      <c r="BE1593" s="102"/>
      <c r="BF1593" s="102"/>
      <c r="BG1593" s="102"/>
      <c r="BH1593" s="102"/>
      <c r="BI1593" s="102"/>
      <c r="BJ1593" s="102"/>
      <c r="BK1593" s="102"/>
      <c r="BL1593" s="102"/>
    </row>
    <row r="1594" spans="27:64">
      <c r="AA1594" s="102"/>
      <c r="AB1594" s="102"/>
      <c r="AC1594" s="102"/>
      <c r="AD1594" s="102"/>
      <c r="AE1594" s="102"/>
      <c r="AG1594" s="103"/>
      <c r="AN1594" s="102"/>
      <c r="AO1594" s="102"/>
      <c r="AP1594" s="102"/>
      <c r="AQ1594" s="102"/>
      <c r="AR1594" s="102"/>
      <c r="AS1594" s="102"/>
      <c r="AT1594" s="102"/>
      <c r="AU1594" s="102"/>
      <c r="AV1594" s="102"/>
      <c r="AX1594" s="102"/>
    </row>
    <row r="1595" spans="27:64">
      <c r="AA1595" s="102"/>
      <c r="AB1595" s="102"/>
      <c r="AC1595" s="102"/>
      <c r="AD1595" s="102"/>
      <c r="AE1595" s="102"/>
      <c r="AG1595" s="103"/>
      <c r="AN1595" s="102"/>
      <c r="AO1595" s="102"/>
      <c r="AP1595" s="102"/>
      <c r="AQ1595" s="102"/>
      <c r="AR1595" s="102"/>
      <c r="AS1595" s="102"/>
      <c r="AT1595" s="102"/>
      <c r="AU1595" s="102"/>
    </row>
    <row r="1596" spans="27:64">
      <c r="AA1596" s="102"/>
      <c r="AB1596" s="102"/>
      <c r="AC1596" s="102"/>
      <c r="AD1596" s="102"/>
      <c r="AE1596" s="102"/>
      <c r="AG1596" s="103"/>
      <c r="AN1596" s="102"/>
      <c r="AO1596" s="102"/>
      <c r="AP1596" s="102"/>
      <c r="AQ1596" s="102"/>
      <c r="AR1596" s="102"/>
      <c r="AS1596" s="102"/>
      <c r="AT1596" s="102"/>
      <c r="AU1596" s="102"/>
    </row>
    <row r="1597" spans="27:64">
      <c r="AA1597" s="102"/>
      <c r="AB1597" s="102"/>
      <c r="AC1597" s="102"/>
      <c r="AD1597" s="102"/>
      <c r="AE1597" s="102"/>
      <c r="AG1597" s="103"/>
      <c r="AN1597" s="102"/>
      <c r="AO1597" s="102"/>
      <c r="AP1597" s="102"/>
      <c r="AQ1597" s="102"/>
      <c r="AR1597" s="102"/>
      <c r="AS1597" s="102"/>
      <c r="AT1597" s="102"/>
      <c r="AU1597" s="102"/>
    </row>
    <row r="1598" spans="27:64">
      <c r="AA1598" s="102"/>
      <c r="AB1598" s="102"/>
      <c r="AC1598" s="102"/>
      <c r="AD1598" s="102"/>
      <c r="AE1598" s="102"/>
      <c r="AG1598" s="103"/>
      <c r="AN1598" s="102"/>
      <c r="AO1598" s="102"/>
      <c r="AP1598" s="102"/>
      <c r="AQ1598" s="102"/>
      <c r="AR1598" s="102"/>
      <c r="AS1598" s="102"/>
      <c r="AT1598" s="102"/>
      <c r="AU1598" s="102"/>
      <c r="AV1598" s="102"/>
    </row>
    <row r="1599" spans="27:64">
      <c r="AA1599" s="102"/>
      <c r="AB1599" s="102"/>
      <c r="AC1599" s="102"/>
      <c r="AD1599" s="102"/>
      <c r="AE1599" s="102"/>
      <c r="AG1599" s="103"/>
      <c r="AN1599" s="102"/>
      <c r="AO1599" s="102"/>
      <c r="AP1599" s="102"/>
      <c r="AQ1599" s="102"/>
      <c r="AR1599" s="102"/>
      <c r="AS1599" s="102"/>
      <c r="AT1599" s="102"/>
      <c r="AU1599" s="102"/>
      <c r="AV1599" s="102"/>
      <c r="AX1599" s="102"/>
    </row>
    <row r="1600" spans="27:64">
      <c r="AA1600" s="102"/>
      <c r="AB1600" s="102"/>
      <c r="AC1600" s="102"/>
      <c r="AD1600" s="102"/>
      <c r="AE1600" s="102"/>
      <c r="AG1600" s="103"/>
      <c r="AN1600" s="102"/>
      <c r="AO1600" s="102"/>
      <c r="AP1600" s="102"/>
      <c r="AQ1600" s="102"/>
      <c r="AR1600" s="102"/>
      <c r="AS1600" s="102"/>
      <c r="AT1600" s="102"/>
      <c r="AU1600" s="102"/>
      <c r="AV1600" s="102"/>
      <c r="AW1600" s="102"/>
      <c r="AX1600" s="102"/>
      <c r="AY1600" s="102"/>
      <c r="AZ1600" s="102"/>
      <c r="BA1600" s="102"/>
      <c r="BB1600" s="102"/>
      <c r="BC1600" s="102"/>
      <c r="BD1600" s="102"/>
      <c r="BE1600" s="102"/>
      <c r="BF1600" s="102"/>
      <c r="BG1600" s="102"/>
      <c r="BH1600" s="102"/>
      <c r="BI1600" s="102"/>
      <c r="BJ1600" s="102"/>
      <c r="BK1600" s="102"/>
      <c r="BL1600" s="102"/>
    </row>
    <row r="1601" spans="27:64">
      <c r="AA1601" s="102"/>
      <c r="AB1601" s="102"/>
      <c r="AC1601" s="102"/>
      <c r="AD1601" s="102"/>
      <c r="AE1601" s="102"/>
      <c r="AG1601" s="103"/>
      <c r="AN1601" s="102"/>
      <c r="AO1601" s="102"/>
      <c r="AP1601" s="102"/>
      <c r="AQ1601" s="102"/>
      <c r="AR1601" s="102"/>
      <c r="AS1601" s="102"/>
      <c r="AT1601" s="102"/>
      <c r="AU1601" s="102"/>
      <c r="AV1601" s="102"/>
    </row>
    <row r="1602" spans="27:64">
      <c r="AA1602" s="102"/>
      <c r="AB1602" s="102"/>
      <c r="AC1602" s="102"/>
      <c r="AD1602" s="102"/>
      <c r="AE1602" s="102"/>
      <c r="AG1602" s="103"/>
      <c r="AN1602" s="102"/>
      <c r="AO1602" s="102"/>
      <c r="AP1602" s="102"/>
      <c r="AQ1602" s="102"/>
      <c r="AR1602" s="102"/>
      <c r="AS1602" s="102"/>
      <c r="AT1602" s="102"/>
      <c r="AU1602" s="102"/>
      <c r="AV1602" s="102"/>
      <c r="AX1602" s="102"/>
    </row>
    <row r="1603" spans="27:64">
      <c r="AA1603" s="102"/>
      <c r="AB1603" s="102"/>
      <c r="AC1603" s="102"/>
      <c r="AD1603" s="102"/>
      <c r="AE1603" s="102"/>
      <c r="AG1603" s="103"/>
      <c r="AN1603" s="102"/>
      <c r="AO1603" s="102"/>
      <c r="AP1603" s="102"/>
      <c r="AQ1603" s="102"/>
      <c r="AR1603" s="102"/>
      <c r="AS1603" s="102"/>
      <c r="AT1603" s="102"/>
      <c r="AU1603" s="102"/>
    </row>
    <row r="1604" spans="27:64">
      <c r="AA1604" s="102"/>
      <c r="AB1604" s="102"/>
      <c r="AC1604" s="102"/>
      <c r="AD1604" s="102"/>
      <c r="AE1604" s="102"/>
      <c r="AG1604" s="103"/>
      <c r="AN1604" s="102"/>
      <c r="AO1604" s="102"/>
      <c r="AP1604" s="102"/>
      <c r="AQ1604" s="102"/>
      <c r="AR1604" s="102"/>
      <c r="AS1604" s="102"/>
      <c r="AT1604" s="102"/>
      <c r="AU1604" s="102"/>
      <c r="AV1604" s="102"/>
      <c r="AX1604" s="102"/>
    </row>
    <row r="1605" spans="27:64">
      <c r="AA1605" s="102"/>
      <c r="AB1605" s="102"/>
      <c r="AC1605" s="102"/>
      <c r="AD1605" s="102"/>
      <c r="AE1605" s="102"/>
      <c r="AG1605" s="103"/>
      <c r="AN1605" s="102"/>
      <c r="AO1605" s="102"/>
      <c r="AP1605" s="102"/>
      <c r="AQ1605" s="102"/>
      <c r="AR1605" s="102"/>
      <c r="AS1605" s="102"/>
      <c r="AT1605" s="102"/>
      <c r="AU1605" s="102"/>
    </row>
    <row r="1606" spans="27:64">
      <c r="AA1606" s="102"/>
      <c r="AB1606" s="102"/>
      <c r="AC1606" s="102"/>
      <c r="AD1606" s="102"/>
      <c r="AE1606" s="102"/>
      <c r="AG1606" s="103"/>
      <c r="AN1606" s="102"/>
      <c r="AO1606" s="102"/>
      <c r="AP1606" s="102"/>
      <c r="AQ1606" s="102"/>
      <c r="AR1606" s="102"/>
      <c r="AS1606" s="102"/>
      <c r="AT1606" s="102"/>
      <c r="AU1606" s="102"/>
      <c r="AV1606" s="102"/>
    </row>
    <row r="1607" spans="27:64">
      <c r="AA1607" s="102"/>
      <c r="AB1607" s="102"/>
      <c r="AC1607" s="102"/>
      <c r="AD1607" s="102"/>
      <c r="AE1607" s="102"/>
      <c r="AG1607" s="103"/>
      <c r="AN1607" s="102"/>
      <c r="AO1607" s="102"/>
      <c r="AP1607" s="102"/>
      <c r="AQ1607" s="102"/>
      <c r="AR1607" s="102"/>
      <c r="AS1607" s="102"/>
      <c r="AT1607" s="102"/>
      <c r="AU1607" s="102"/>
      <c r="AV1607" s="102"/>
      <c r="AW1607" s="102"/>
      <c r="AX1607" s="102"/>
      <c r="AY1607" s="102"/>
      <c r="AZ1607" s="102"/>
      <c r="BA1607" s="102"/>
      <c r="BB1607" s="102"/>
      <c r="BC1607" s="102"/>
      <c r="BD1607" s="102"/>
      <c r="BE1607" s="102"/>
      <c r="BF1607" s="102"/>
      <c r="BG1607" s="102"/>
      <c r="BH1607" s="102"/>
      <c r="BI1607" s="102"/>
      <c r="BJ1607" s="102"/>
      <c r="BK1607" s="102"/>
      <c r="BL1607" s="102"/>
    </row>
    <row r="1608" spans="27:64">
      <c r="AA1608" s="102"/>
      <c r="AB1608" s="102"/>
      <c r="AC1608" s="102"/>
      <c r="AD1608" s="102"/>
      <c r="AE1608" s="102"/>
      <c r="AG1608" s="103"/>
      <c r="AN1608" s="102"/>
      <c r="AO1608" s="102"/>
      <c r="AP1608" s="102"/>
      <c r="AQ1608" s="102"/>
      <c r="AR1608" s="102"/>
      <c r="AS1608" s="102"/>
      <c r="AT1608" s="102"/>
      <c r="AU1608" s="102"/>
    </row>
    <row r="1609" spans="27:64">
      <c r="AA1609" s="102"/>
      <c r="AB1609" s="102"/>
      <c r="AC1609" s="102"/>
      <c r="AD1609" s="102"/>
      <c r="AE1609" s="102"/>
      <c r="AG1609" s="103"/>
      <c r="AN1609" s="102"/>
      <c r="AO1609" s="102"/>
      <c r="AP1609" s="102"/>
      <c r="AQ1609" s="102"/>
      <c r="AR1609" s="102"/>
      <c r="AS1609" s="102"/>
      <c r="AT1609" s="102"/>
      <c r="AU1609" s="102"/>
      <c r="AV1609" s="102"/>
    </row>
    <row r="1610" spans="27:64">
      <c r="AA1610" s="102"/>
      <c r="AB1610" s="102"/>
      <c r="AC1610" s="102"/>
      <c r="AD1610" s="102"/>
      <c r="AE1610" s="102"/>
      <c r="AG1610" s="103"/>
      <c r="AN1610" s="102"/>
      <c r="AO1610" s="102"/>
      <c r="AP1610" s="102"/>
      <c r="AQ1610" s="102"/>
      <c r="AR1610" s="102"/>
      <c r="AS1610" s="102"/>
      <c r="AT1610" s="102"/>
      <c r="AU1610" s="102"/>
    </row>
    <row r="1611" spans="27:64">
      <c r="AA1611" s="102"/>
      <c r="AB1611" s="102"/>
      <c r="AC1611" s="102"/>
      <c r="AD1611" s="102"/>
      <c r="AE1611" s="102"/>
      <c r="AG1611" s="103"/>
      <c r="AN1611" s="102"/>
      <c r="AO1611" s="102"/>
      <c r="AP1611" s="102"/>
      <c r="AQ1611" s="102"/>
      <c r="AR1611" s="102"/>
      <c r="AS1611" s="102"/>
      <c r="AT1611" s="102"/>
      <c r="AU1611" s="102"/>
      <c r="AV1611" s="102"/>
      <c r="AX1611" s="102"/>
    </row>
    <row r="1612" spans="27:64">
      <c r="AA1612" s="102"/>
      <c r="AB1612" s="102"/>
      <c r="AC1612" s="102"/>
      <c r="AD1612" s="102"/>
      <c r="AE1612" s="102"/>
      <c r="AG1612" s="103"/>
      <c r="AN1612" s="102"/>
      <c r="AO1612" s="102"/>
      <c r="AP1612" s="102"/>
      <c r="AQ1612" s="102"/>
      <c r="AR1612" s="102"/>
      <c r="AS1612" s="102"/>
      <c r="AT1612" s="102"/>
      <c r="AU1612" s="102"/>
      <c r="AV1612" s="102"/>
    </row>
    <row r="1613" spans="27:64">
      <c r="AA1613" s="102"/>
      <c r="AB1613" s="102"/>
      <c r="AC1613" s="102"/>
      <c r="AD1613" s="102"/>
      <c r="AE1613" s="102"/>
      <c r="AG1613" s="103"/>
      <c r="AN1613" s="102"/>
      <c r="AO1613" s="102"/>
      <c r="AP1613" s="102"/>
      <c r="AQ1613" s="102"/>
      <c r="AR1613" s="102"/>
      <c r="AS1613" s="102"/>
      <c r="AT1613" s="102"/>
      <c r="AU1613" s="102"/>
    </row>
    <row r="1614" spans="27:64">
      <c r="AA1614" s="102"/>
      <c r="AB1614" s="102"/>
      <c r="AC1614" s="102"/>
      <c r="AD1614" s="102"/>
      <c r="AE1614" s="102"/>
      <c r="AG1614" s="103"/>
      <c r="AN1614" s="102"/>
      <c r="AO1614" s="102"/>
      <c r="AP1614" s="102"/>
      <c r="AQ1614" s="102"/>
      <c r="AR1614" s="102"/>
      <c r="AS1614" s="102"/>
      <c r="AT1614" s="102"/>
      <c r="AU1614" s="102"/>
    </row>
    <row r="1615" spans="27:64">
      <c r="AA1615" s="102"/>
      <c r="AB1615" s="102"/>
      <c r="AC1615" s="102"/>
      <c r="AD1615" s="102"/>
      <c r="AE1615" s="102"/>
      <c r="AG1615" s="103"/>
      <c r="AN1615" s="102"/>
      <c r="AO1615" s="102"/>
      <c r="AP1615" s="102"/>
      <c r="AQ1615" s="102"/>
      <c r="AR1615" s="102"/>
      <c r="AS1615" s="102"/>
      <c r="AT1615" s="102"/>
      <c r="AU1615" s="102"/>
      <c r="AV1615" s="102"/>
      <c r="AX1615" s="102"/>
      <c r="AY1615" s="102"/>
      <c r="AZ1615" s="102"/>
      <c r="BA1615" s="102"/>
      <c r="BB1615" s="102"/>
      <c r="BC1615" s="102"/>
      <c r="BD1615" s="102"/>
      <c r="BE1615" s="102"/>
      <c r="BF1615" s="102"/>
      <c r="BG1615" s="102"/>
      <c r="BH1615" s="102"/>
      <c r="BI1615" s="102"/>
      <c r="BJ1615" s="102"/>
      <c r="BK1615" s="102"/>
      <c r="BL1615" s="102"/>
    </row>
    <row r="1616" spans="27:64">
      <c r="AA1616" s="102"/>
      <c r="AB1616" s="102"/>
      <c r="AC1616" s="102"/>
      <c r="AD1616" s="102"/>
      <c r="AE1616" s="102"/>
      <c r="AG1616" s="103"/>
      <c r="AN1616" s="102"/>
      <c r="AO1616" s="102"/>
      <c r="AP1616" s="102"/>
      <c r="AQ1616" s="102"/>
      <c r="AR1616" s="102"/>
      <c r="AS1616" s="102"/>
      <c r="AT1616" s="102"/>
      <c r="AU1616" s="102"/>
      <c r="AV1616" s="102"/>
    </row>
    <row r="1617" spans="27:64">
      <c r="AA1617" s="102"/>
      <c r="AB1617" s="102"/>
      <c r="AC1617" s="102"/>
      <c r="AD1617" s="102"/>
      <c r="AE1617" s="102"/>
      <c r="AG1617" s="103"/>
      <c r="AN1617" s="102"/>
      <c r="AO1617" s="102"/>
      <c r="AP1617" s="102"/>
      <c r="AQ1617" s="102"/>
      <c r="AR1617" s="102"/>
      <c r="AS1617" s="102"/>
      <c r="AT1617" s="102"/>
      <c r="AU1617" s="102"/>
      <c r="AV1617" s="102"/>
    </row>
    <row r="1618" spans="27:64">
      <c r="AA1618" s="102"/>
      <c r="AB1618" s="102"/>
      <c r="AC1618" s="102"/>
      <c r="AD1618" s="102"/>
      <c r="AE1618" s="102"/>
      <c r="AG1618" s="103"/>
      <c r="AN1618" s="102"/>
      <c r="AO1618" s="102"/>
      <c r="AP1618" s="102"/>
      <c r="AQ1618" s="102"/>
      <c r="AR1618" s="102"/>
      <c r="AS1618" s="102"/>
      <c r="AT1618" s="102"/>
      <c r="AU1618" s="102"/>
      <c r="AV1618" s="102"/>
    </row>
    <row r="1619" spans="27:64">
      <c r="AA1619" s="102"/>
      <c r="AB1619" s="102"/>
      <c r="AC1619" s="102"/>
      <c r="AD1619" s="102"/>
      <c r="AE1619" s="102"/>
      <c r="AG1619" s="103"/>
      <c r="AN1619" s="102"/>
      <c r="AO1619" s="102"/>
      <c r="AP1619" s="102"/>
      <c r="AQ1619" s="102"/>
      <c r="AR1619" s="102"/>
      <c r="AS1619" s="102"/>
      <c r="AT1619" s="102"/>
      <c r="AU1619" s="102"/>
      <c r="AV1619" s="102"/>
      <c r="AX1619" s="102"/>
    </row>
    <row r="1620" spans="27:64">
      <c r="AA1620" s="102"/>
      <c r="AB1620" s="102"/>
      <c r="AC1620" s="102"/>
      <c r="AD1620" s="102"/>
      <c r="AE1620" s="102"/>
      <c r="AG1620" s="103"/>
      <c r="AN1620" s="102"/>
      <c r="AO1620" s="102"/>
      <c r="AP1620" s="102"/>
      <c r="AQ1620" s="102"/>
      <c r="AR1620" s="102"/>
      <c r="AS1620" s="102"/>
      <c r="AT1620" s="102"/>
      <c r="AU1620" s="102"/>
      <c r="AV1620" s="102"/>
    </row>
    <row r="1621" spans="27:64">
      <c r="AA1621" s="102"/>
      <c r="AB1621" s="102"/>
      <c r="AC1621" s="102"/>
      <c r="AD1621" s="102"/>
      <c r="AE1621" s="102"/>
      <c r="AG1621" s="103"/>
      <c r="AN1621" s="102"/>
      <c r="AO1621" s="102"/>
      <c r="AP1621" s="102"/>
      <c r="AQ1621" s="102"/>
      <c r="AR1621" s="102"/>
      <c r="AS1621" s="102"/>
      <c r="AT1621" s="102"/>
      <c r="AU1621" s="102"/>
      <c r="AV1621" s="102"/>
    </row>
    <row r="1622" spans="27:64">
      <c r="AA1622" s="102"/>
      <c r="AB1622" s="102"/>
      <c r="AC1622" s="102"/>
      <c r="AD1622" s="102"/>
      <c r="AE1622" s="102"/>
      <c r="AG1622" s="103"/>
      <c r="AN1622" s="102"/>
      <c r="AO1622" s="102"/>
      <c r="AP1622" s="102"/>
      <c r="AQ1622" s="102"/>
      <c r="AR1622" s="102"/>
      <c r="AS1622" s="102"/>
      <c r="AT1622" s="102"/>
      <c r="AU1622" s="102"/>
      <c r="AV1622" s="102"/>
      <c r="AW1622" s="102"/>
      <c r="AX1622" s="102"/>
      <c r="AY1622" s="102"/>
      <c r="AZ1622" s="102"/>
      <c r="BA1622" s="102"/>
      <c r="BB1622" s="102"/>
      <c r="BC1622" s="102"/>
      <c r="BD1622" s="102"/>
      <c r="BE1622" s="102"/>
      <c r="BF1622" s="102"/>
      <c r="BG1622" s="102"/>
      <c r="BH1622" s="102"/>
      <c r="BI1622" s="102"/>
      <c r="BJ1622" s="102"/>
      <c r="BK1622" s="102"/>
      <c r="BL1622" s="102"/>
    </row>
    <row r="1623" spans="27:64">
      <c r="AA1623" s="102"/>
      <c r="AB1623" s="102"/>
      <c r="AC1623" s="102"/>
      <c r="AD1623" s="102"/>
      <c r="AE1623" s="102"/>
      <c r="AG1623" s="103"/>
      <c r="AN1623" s="102"/>
      <c r="AO1623" s="102"/>
      <c r="AP1623" s="102"/>
      <c r="AQ1623" s="102"/>
      <c r="AR1623" s="102"/>
      <c r="AS1623" s="102"/>
      <c r="AT1623" s="102"/>
      <c r="AU1623" s="102"/>
      <c r="AV1623" s="102"/>
      <c r="AX1623" s="102"/>
      <c r="AY1623" s="102"/>
      <c r="AZ1623" s="102"/>
      <c r="BA1623" s="102"/>
      <c r="BB1623" s="102"/>
      <c r="BC1623" s="102"/>
      <c r="BD1623" s="102"/>
      <c r="BE1623" s="102"/>
      <c r="BF1623" s="102"/>
      <c r="BG1623" s="102"/>
      <c r="BH1623" s="102"/>
      <c r="BI1623" s="102"/>
      <c r="BJ1623" s="102"/>
      <c r="BK1623" s="102"/>
      <c r="BL1623" s="102"/>
    </row>
    <row r="1624" spans="27:64">
      <c r="AA1624" s="102"/>
      <c r="AB1624" s="102"/>
      <c r="AC1624" s="102"/>
      <c r="AD1624" s="102"/>
      <c r="AE1624" s="102"/>
      <c r="AG1624" s="103"/>
      <c r="AN1624" s="102"/>
      <c r="AO1624" s="102"/>
      <c r="AP1624" s="102"/>
      <c r="AQ1624" s="102"/>
      <c r="AR1624" s="102"/>
      <c r="AS1624" s="102"/>
      <c r="AT1624" s="102"/>
      <c r="AU1624" s="102"/>
      <c r="AV1624" s="102"/>
      <c r="AX1624" s="102"/>
    </row>
    <row r="1625" spans="27:64">
      <c r="AA1625" s="102"/>
      <c r="AB1625" s="102"/>
      <c r="AC1625" s="102"/>
      <c r="AD1625" s="102"/>
      <c r="AE1625" s="102"/>
      <c r="AG1625" s="103"/>
      <c r="AN1625" s="102"/>
      <c r="AO1625" s="102"/>
      <c r="AP1625" s="102"/>
      <c r="AQ1625" s="102"/>
      <c r="AR1625" s="102"/>
      <c r="AS1625" s="102"/>
      <c r="AT1625" s="102"/>
      <c r="AU1625" s="102"/>
      <c r="AV1625" s="102"/>
      <c r="AW1625" s="102"/>
      <c r="AX1625" s="102"/>
      <c r="AY1625" s="102"/>
      <c r="AZ1625" s="102"/>
      <c r="BA1625" s="102"/>
      <c r="BB1625" s="102"/>
      <c r="BC1625" s="102"/>
      <c r="BD1625" s="102"/>
      <c r="BE1625" s="102"/>
      <c r="BF1625" s="102"/>
      <c r="BG1625" s="102"/>
      <c r="BH1625" s="102"/>
      <c r="BI1625" s="102"/>
      <c r="BJ1625" s="102"/>
      <c r="BK1625" s="102"/>
      <c r="BL1625" s="102"/>
    </row>
    <row r="1626" spans="27:64">
      <c r="AA1626" s="102"/>
      <c r="AB1626" s="102"/>
      <c r="AC1626" s="102"/>
      <c r="AD1626" s="102"/>
      <c r="AE1626" s="102"/>
      <c r="AG1626" s="103"/>
      <c r="AN1626" s="102"/>
      <c r="AO1626" s="102"/>
      <c r="AP1626" s="102"/>
      <c r="AQ1626" s="102"/>
      <c r="AR1626" s="102"/>
      <c r="AS1626" s="102"/>
      <c r="AT1626" s="102"/>
      <c r="AU1626" s="102"/>
    </row>
    <row r="1627" spans="27:64">
      <c r="AA1627" s="102"/>
      <c r="AB1627" s="102"/>
      <c r="AC1627" s="102"/>
      <c r="AD1627" s="102"/>
      <c r="AE1627" s="102"/>
      <c r="AG1627" s="103"/>
      <c r="AN1627" s="102"/>
      <c r="AO1627" s="102"/>
      <c r="AP1627" s="102"/>
      <c r="AQ1627" s="102"/>
      <c r="AR1627" s="102"/>
      <c r="AS1627" s="102"/>
      <c r="AT1627" s="102"/>
      <c r="AU1627" s="102"/>
    </row>
    <row r="1628" spans="27:64">
      <c r="AA1628" s="102"/>
      <c r="AB1628" s="102"/>
      <c r="AC1628" s="102"/>
      <c r="AD1628" s="102"/>
      <c r="AE1628" s="102"/>
      <c r="AG1628" s="103"/>
      <c r="AN1628" s="102"/>
      <c r="AO1628" s="102"/>
      <c r="AP1628" s="102"/>
      <c r="AQ1628" s="102"/>
      <c r="AR1628" s="102"/>
      <c r="AS1628" s="102"/>
      <c r="AT1628" s="102"/>
      <c r="AU1628" s="102"/>
      <c r="AV1628" s="102"/>
      <c r="AX1628" s="102"/>
      <c r="AY1628" s="102"/>
      <c r="AZ1628" s="102"/>
      <c r="BA1628" s="102"/>
      <c r="BB1628" s="102"/>
      <c r="BC1628" s="102"/>
      <c r="BD1628" s="102"/>
      <c r="BE1628" s="102"/>
      <c r="BF1628" s="102"/>
      <c r="BG1628" s="102"/>
      <c r="BH1628" s="102"/>
      <c r="BI1628" s="102"/>
      <c r="BJ1628" s="102"/>
      <c r="BK1628" s="102"/>
      <c r="BL1628" s="102"/>
    </row>
    <row r="1629" spans="27:64">
      <c r="AA1629" s="102"/>
      <c r="AB1629" s="102"/>
      <c r="AC1629" s="102"/>
      <c r="AD1629" s="102"/>
      <c r="AE1629" s="102"/>
      <c r="AG1629" s="103"/>
      <c r="AN1629" s="102"/>
      <c r="AO1629" s="102"/>
      <c r="AP1629" s="102"/>
      <c r="AQ1629" s="102"/>
      <c r="AR1629" s="102"/>
      <c r="AS1629" s="102"/>
      <c r="AT1629" s="102"/>
      <c r="AU1629" s="102"/>
      <c r="AV1629" s="102"/>
    </row>
    <row r="1630" spans="27:64">
      <c r="AA1630" s="102"/>
      <c r="AB1630" s="102"/>
      <c r="AC1630" s="102"/>
      <c r="AD1630" s="102"/>
      <c r="AE1630" s="102"/>
      <c r="AG1630" s="103"/>
      <c r="AN1630" s="102"/>
      <c r="AO1630" s="102"/>
      <c r="AP1630" s="102"/>
      <c r="AQ1630" s="102"/>
      <c r="AR1630" s="102"/>
      <c r="AS1630" s="102"/>
      <c r="AT1630" s="102"/>
      <c r="AU1630" s="102"/>
      <c r="AV1630" s="102"/>
      <c r="AW1630" s="102"/>
      <c r="AX1630" s="102"/>
      <c r="AY1630" s="102"/>
      <c r="AZ1630" s="102"/>
      <c r="BA1630" s="102"/>
      <c r="BB1630" s="102"/>
      <c r="BC1630" s="102"/>
      <c r="BD1630" s="102"/>
      <c r="BE1630" s="102"/>
      <c r="BF1630" s="102"/>
      <c r="BG1630" s="102"/>
      <c r="BH1630" s="102"/>
      <c r="BI1630" s="102"/>
      <c r="BJ1630" s="102"/>
      <c r="BK1630" s="102"/>
      <c r="BL1630" s="102"/>
    </row>
    <row r="1631" spans="27:64">
      <c r="AA1631" s="102"/>
      <c r="AB1631" s="102"/>
      <c r="AC1631" s="102"/>
      <c r="AD1631" s="102"/>
      <c r="AE1631" s="102"/>
      <c r="AG1631" s="103"/>
      <c r="AN1631" s="102"/>
      <c r="AO1631" s="102"/>
      <c r="AP1631" s="102"/>
      <c r="AQ1631" s="102"/>
      <c r="AR1631" s="102"/>
      <c r="AS1631" s="102"/>
      <c r="AT1631" s="102"/>
      <c r="AU1631" s="102"/>
    </row>
    <row r="1632" spans="27:64">
      <c r="AA1632" s="102"/>
      <c r="AB1632" s="102"/>
      <c r="AC1632" s="102"/>
      <c r="AD1632" s="102"/>
      <c r="AE1632" s="102"/>
      <c r="AG1632" s="103"/>
      <c r="AN1632" s="102"/>
      <c r="AO1632" s="102"/>
      <c r="AP1632" s="102"/>
      <c r="AQ1632" s="102"/>
      <c r="AR1632" s="102"/>
      <c r="AS1632" s="102"/>
      <c r="AT1632" s="102"/>
      <c r="AU1632" s="102"/>
      <c r="AV1632" s="102"/>
      <c r="AW1632" s="102"/>
      <c r="AX1632" s="102"/>
      <c r="AY1632" s="102"/>
      <c r="AZ1632" s="102"/>
      <c r="BA1632" s="102"/>
      <c r="BB1632" s="102"/>
      <c r="BC1632" s="102"/>
      <c r="BD1632" s="102"/>
      <c r="BE1632" s="102"/>
      <c r="BF1632" s="102"/>
      <c r="BG1632" s="102"/>
      <c r="BH1632" s="102"/>
      <c r="BI1632" s="102"/>
      <c r="BJ1632" s="102"/>
      <c r="BK1632" s="102"/>
      <c r="BL1632" s="102"/>
    </row>
    <row r="1633" spans="27:64">
      <c r="AA1633" s="102"/>
      <c r="AB1633" s="102"/>
      <c r="AC1633" s="102"/>
      <c r="AD1633" s="102"/>
      <c r="AE1633" s="102"/>
      <c r="AG1633" s="103"/>
      <c r="AN1633" s="102"/>
      <c r="AO1633" s="102"/>
      <c r="AP1633" s="102"/>
      <c r="AQ1633" s="102"/>
      <c r="AR1633" s="102"/>
      <c r="AS1633" s="102"/>
      <c r="AT1633" s="102"/>
      <c r="AU1633" s="102"/>
    </row>
    <row r="1634" spans="27:64">
      <c r="AA1634" s="102"/>
      <c r="AB1634" s="102"/>
      <c r="AC1634" s="102"/>
      <c r="AD1634" s="102"/>
      <c r="AE1634" s="102"/>
      <c r="AG1634" s="103"/>
      <c r="AN1634" s="102"/>
      <c r="AO1634" s="102"/>
      <c r="AP1634" s="102"/>
      <c r="AQ1634" s="102"/>
      <c r="AR1634" s="102"/>
      <c r="AS1634" s="102"/>
      <c r="AT1634" s="102"/>
      <c r="AU1634" s="102"/>
    </row>
    <row r="1635" spans="27:64">
      <c r="AA1635" s="102"/>
      <c r="AB1635" s="102"/>
      <c r="AC1635" s="102"/>
      <c r="AD1635" s="102"/>
      <c r="AE1635" s="102"/>
      <c r="AG1635" s="103"/>
      <c r="AN1635" s="102"/>
      <c r="AO1635" s="102"/>
      <c r="AP1635" s="102"/>
      <c r="AQ1635" s="102"/>
      <c r="AR1635" s="102"/>
      <c r="AS1635" s="102"/>
      <c r="AT1635" s="102"/>
      <c r="AU1635" s="102"/>
    </row>
    <row r="1636" spans="27:64">
      <c r="AA1636" s="102"/>
      <c r="AB1636" s="102"/>
      <c r="AC1636" s="102"/>
      <c r="AD1636" s="102"/>
      <c r="AE1636" s="102"/>
      <c r="AG1636" s="103"/>
      <c r="AN1636" s="102"/>
      <c r="AO1636" s="102"/>
      <c r="AP1636" s="102"/>
      <c r="AQ1636" s="102"/>
      <c r="AR1636" s="102"/>
      <c r="AS1636" s="102"/>
      <c r="AT1636" s="102"/>
      <c r="AU1636" s="102"/>
    </row>
    <row r="1637" spans="27:64">
      <c r="AA1637" s="102"/>
      <c r="AB1637" s="102"/>
      <c r="AC1637" s="102"/>
      <c r="AD1637" s="102"/>
      <c r="AE1637" s="102"/>
      <c r="AG1637" s="103"/>
      <c r="AN1637" s="102"/>
      <c r="AO1637" s="102"/>
      <c r="AP1637" s="102"/>
      <c r="AQ1637" s="102"/>
      <c r="AR1637" s="102"/>
      <c r="AS1637" s="102"/>
      <c r="AT1637" s="102"/>
      <c r="AU1637" s="102"/>
    </row>
    <row r="1638" spans="27:64">
      <c r="AA1638" s="102"/>
      <c r="AB1638" s="102"/>
      <c r="AC1638" s="102"/>
      <c r="AD1638" s="102"/>
      <c r="AE1638" s="102"/>
      <c r="AG1638" s="103"/>
      <c r="AN1638" s="102"/>
      <c r="AO1638" s="102"/>
      <c r="AP1638" s="102"/>
      <c r="AQ1638" s="102"/>
      <c r="AR1638" s="102"/>
      <c r="AS1638" s="102"/>
      <c r="AT1638" s="102"/>
      <c r="AU1638" s="102"/>
      <c r="AV1638" s="102"/>
      <c r="AX1638" s="102"/>
    </row>
    <row r="1639" spans="27:64">
      <c r="AA1639" s="102"/>
      <c r="AB1639" s="102"/>
      <c r="AC1639" s="102"/>
      <c r="AD1639" s="102"/>
      <c r="AE1639" s="102"/>
      <c r="AG1639" s="103"/>
      <c r="AN1639" s="102"/>
      <c r="AO1639" s="102"/>
      <c r="AP1639" s="102"/>
      <c r="AQ1639" s="102"/>
      <c r="AR1639" s="102"/>
      <c r="AS1639" s="102"/>
      <c r="AT1639" s="102"/>
      <c r="AU1639" s="102"/>
      <c r="AV1639" s="102"/>
      <c r="AX1639" s="102"/>
    </row>
    <row r="1640" spans="27:64">
      <c r="AA1640" s="102"/>
      <c r="AB1640" s="102"/>
      <c r="AC1640" s="102"/>
      <c r="AD1640" s="102"/>
      <c r="AE1640" s="102"/>
      <c r="AG1640" s="103"/>
      <c r="AN1640" s="102"/>
      <c r="AO1640" s="102"/>
      <c r="AP1640" s="102"/>
      <c r="AQ1640" s="102"/>
      <c r="AR1640" s="102"/>
      <c r="AS1640" s="102"/>
      <c r="AT1640" s="102"/>
      <c r="AU1640" s="102"/>
      <c r="AV1640" s="102"/>
      <c r="AW1640" s="102"/>
      <c r="AX1640" s="102"/>
      <c r="AY1640" s="102"/>
      <c r="AZ1640" s="102"/>
      <c r="BA1640" s="102"/>
      <c r="BB1640" s="102"/>
      <c r="BC1640" s="102"/>
      <c r="BD1640" s="102"/>
      <c r="BE1640" s="102"/>
      <c r="BF1640" s="102"/>
      <c r="BG1640" s="102"/>
      <c r="BH1640" s="102"/>
      <c r="BI1640" s="102"/>
      <c r="BJ1640" s="102"/>
      <c r="BK1640" s="102"/>
      <c r="BL1640" s="102"/>
    </row>
    <row r="1641" spans="27:64">
      <c r="AA1641" s="102"/>
      <c r="AB1641" s="102"/>
      <c r="AC1641" s="102"/>
      <c r="AD1641" s="102"/>
      <c r="AE1641" s="102"/>
      <c r="AG1641" s="103"/>
      <c r="AN1641" s="102"/>
      <c r="AO1641" s="102"/>
      <c r="AP1641" s="102"/>
      <c r="AQ1641" s="102"/>
      <c r="AR1641" s="102"/>
      <c r="AS1641" s="102"/>
      <c r="AT1641" s="102"/>
      <c r="AU1641" s="102"/>
    </row>
    <row r="1642" spans="27:64">
      <c r="AA1642" s="102"/>
      <c r="AB1642" s="102"/>
      <c r="AC1642" s="102"/>
      <c r="AD1642" s="102"/>
      <c r="AE1642" s="102"/>
      <c r="AG1642" s="103"/>
      <c r="AN1642" s="102"/>
      <c r="AO1642" s="102"/>
      <c r="AP1642" s="102"/>
      <c r="AQ1642" s="102"/>
      <c r="AR1642" s="102"/>
      <c r="AS1642" s="102"/>
      <c r="AT1642" s="102"/>
      <c r="AU1642" s="102"/>
      <c r="AV1642" s="102"/>
      <c r="AX1642" s="102"/>
      <c r="AY1642" s="102"/>
      <c r="AZ1642" s="102"/>
      <c r="BA1642" s="102"/>
      <c r="BB1642" s="102"/>
      <c r="BC1642" s="102"/>
      <c r="BD1642" s="102"/>
      <c r="BE1642" s="102"/>
      <c r="BF1642" s="102"/>
      <c r="BG1642" s="102"/>
      <c r="BH1642" s="102"/>
      <c r="BI1642" s="102"/>
      <c r="BJ1642" s="102"/>
      <c r="BK1642" s="102"/>
      <c r="BL1642" s="102"/>
    </row>
    <row r="1643" spans="27:64">
      <c r="AA1643" s="102"/>
      <c r="AB1643" s="102"/>
      <c r="AC1643" s="102"/>
      <c r="AD1643" s="102"/>
      <c r="AE1643" s="102"/>
      <c r="AG1643" s="103"/>
      <c r="AN1643" s="102"/>
      <c r="AO1643" s="102"/>
      <c r="AP1643" s="102"/>
      <c r="AQ1643" s="102"/>
      <c r="AR1643" s="102"/>
      <c r="AS1643" s="102"/>
      <c r="AT1643" s="102"/>
      <c r="AU1643" s="102"/>
      <c r="AV1643" s="8"/>
    </row>
    <row r="1644" spans="27:64">
      <c r="AA1644" s="102"/>
      <c r="AB1644" s="102"/>
      <c r="AC1644" s="102"/>
      <c r="AD1644" s="102"/>
      <c r="AE1644" s="102"/>
      <c r="AG1644" s="103"/>
      <c r="AN1644" s="102"/>
      <c r="AO1644" s="102"/>
      <c r="AP1644" s="102"/>
      <c r="AQ1644" s="102"/>
      <c r="AR1644" s="102"/>
      <c r="AS1644" s="102"/>
      <c r="AT1644" s="102"/>
      <c r="AU1644" s="102"/>
      <c r="AV1644" s="102"/>
    </row>
    <row r="1645" spans="27:64">
      <c r="AA1645" s="102"/>
      <c r="AB1645" s="102"/>
      <c r="AC1645" s="102"/>
      <c r="AD1645" s="102"/>
      <c r="AE1645" s="102"/>
      <c r="AG1645" s="103"/>
      <c r="AN1645" s="102"/>
      <c r="AO1645" s="102"/>
      <c r="AP1645" s="102"/>
      <c r="AQ1645" s="102"/>
      <c r="AR1645" s="102"/>
      <c r="AS1645" s="102"/>
      <c r="AT1645" s="102"/>
      <c r="AU1645" s="102"/>
      <c r="AV1645" s="102"/>
      <c r="AX1645" s="102"/>
      <c r="AY1645" s="102"/>
      <c r="AZ1645" s="102"/>
      <c r="BA1645" s="102"/>
      <c r="BB1645" s="102"/>
      <c r="BC1645" s="102"/>
      <c r="BD1645" s="102"/>
      <c r="BE1645" s="102"/>
      <c r="BF1645" s="102"/>
      <c r="BG1645" s="102"/>
      <c r="BH1645" s="102"/>
      <c r="BI1645" s="102"/>
      <c r="BJ1645" s="102"/>
      <c r="BK1645" s="102"/>
      <c r="BL1645" s="102"/>
    </row>
    <row r="1646" spans="27:64">
      <c r="AA1646" s="102"/>
      <c r="AB1646" s="102"/>
      <c r="AC1646" s="102"/>
      <c r="AD1646" s="102"/>
      <c r="AE1646" s="102"/>
      <c r="AG1646" s="103"/>
      <c r="AN1646" s="102"/>
      <c r="AO1646" s="102"/>
      <c r="AP1646" s="102"/>
      <c r="AQ1646" s="102"/>
      <c r="AR1646" s="102"/>
      <c r="AS1646" s="102"/>
      <c r="AT1646" s="102"/>
      <c r="AU1646" s="102"/>
      <c r="AV1646" s="102"/>
    </row>
    <row r="1647" spans="27:64">
      <c r="AA1647" s="102"/>
      <c r="AB1647" s="102"/>
      <c r="AC1647" s="102"/>
      <c r="AD1647" s="102"/>
      <c r="AE1647" s="102"/>
      <c r="AG1647" s="103"/>
      <c r="AN1647" s="102"/>
      <c r="AO1647" s="102"/>
      <c r="AP1647" s="102"/>
      <c r="AQ1647" s="102"/>
      <c r="AR1647" s="102"/>
      <c r="AS1647" s="102"/>
      <c r="AT1647" s="102"/>
      <c r="AU1647" s="102"/>
      <c r="AV1647" s="102"/>
    </row>
    <row r="1648" spans="27:64">
      <c r="AA1648" s="102"/>
      <c r="AB1648" s="102"/>
      <c r="AC1648" s="102"/>
      <c r="AD1648" s="102"/>
      <c r="AE1648" s="102"/>
      <c r="AG1648" s="103"/>
      <c r="AN1648" s="102"/>
      <c r="AO1648" s="102"/>
      <c r="AP1648" s="102"/>
      <c r="AQ1648" s="102"/>
      <c r="AR1648" s="102"/>
      <c r="AS1648" s="102"/>
      <c r="AT1648" s="102"/>
      <c r="AU1648" s="102"/>
    </row>
    <row r="1649" spans="27:64">
      <c r="AA1649" s="102"/>
      <c r="AB1649" s="102"/>
      <c r="AC1649" s="102"/>
      <c r="AD1649" s="102"/>
      <c r="AE1649" s="102"/>
      <c r="AG1649" s="103"/>
      <c r="AN1649" s="102"/>
      <c r="AO1649" s="102"/>
      <c r="AP1649" s="102"/>
      <c r="AQ1649" s="102"/>
      <c r="AR1649" s="102"/>
      <c r="AS1649" s="102"/>
      <c r="AT1649" s="102"/>
      <c r="AU1649" s="102"/>
    </row>
    <row r="1650" spans="27:64">
      <c r="AA1650" s="102"/>
      <c r="AB1650" s="102"/>
      <c r="AC1650" s="102"/>
      <c r="AD1650" s="102"/>
      <c r="AE1650" s="102"/>
      <c r="AG1650" s="103"/>
      <c r="AN1650" s="102"/>
      <c r="AO1650" s="102"/>
      <c r="AP1650" s="102"/>
      <c r="AQ1650" s="102"/>
      <c r="AR1650" s="102"/>
      <c r="AS1650" s="102"/>
      <c r="AT1650" s="102"/>
      <c r="AU1650" s="102"/>
    </row>
    <row r="1651" spans="27:64">
      <c r="AA1651" s="102"/>
      <c r="AB1651" s="102"/>
      <c r="AC1651" s="102"/>
      <c r="AD1651" s="102"/>
      <c r="AE1651" s="102"/>
      <c r="AG1651" s="103"/>
      <c r="AN1651" s="102"/>
      <c r="AO1651" s="102"/>
      <c r="AP1651" s="102"/>
      <c r="AQ1651" s="102"/>
      <c r="AR1651" s="102"/>
      <c r="AS1651" s="102"/>
      <c r="AT1651" s="102"/>
      <c r="AU1651" s="102"/>
    </row>
    <row r="1652" spans="27:64">
      <c r="AA1652" s="102"/>
      <c r="AB1652" s="102"/>
      <c r="AC1652" s="102"/>
      <c r="AD1652" s="102"/>
      <c r="AE1652" s="102"/>
      <c r="AG1652" s="103"/>
      <c r="AN1652" s="102"/>
      <c r="AO1652" s="102"/>
      <c r="AP1652" s="102"/>
      <c r="AQ1652" s="102"/>
      <c r="AR1652" s="102"/>
      <c r="AS1652" s="102"/>
      <c r="AT1652" s="102"/>
      <c r="AU1652" s="102"/>
    </row>
    <row r="1653" spans="27:64">
      <c r="AA1653" s="102"/>
      <c r="AB1653" s="102"/>
      <c r="AC1653" s="102"/>
      <c r="AD1653" s="102"/>
      <c r="AE1653" s="102"/>
      <c r="AG1653" s="103"/>
      <c r="AN1653" s="102"/>
      <c r="AO1653" s="102"/>
      <c r="AP1653" s="102"/>
      <c r="AQ1653" s="102"/>
      <c r="AR1653" s="102"/>
      <c r="AS1653" s="102"/>
      <c r="AT1653" s="102"/>
      <c r="AU1653" s="102"/>
    </row>
    <row r="1654" spans="27:64">
      <c r="AA1654" s="102"/>
      <c r="AB1654" s="102"/>
      <c r="AC1654" s="102"/>
      <c r="AD1654" s="102"/>
      <c r="AE1654" s="102"/>
      <c r="AG1654" s="103"/>
      <c r="AN1654" s="102"/>
      <c r="AO1654" s="102"/>
      <c r="AP1654" s="102"/>
      <c r="AQ1654" s="102"/>
      <c r="AR1654" s="102"/>
      <c r="AS1654" s="102"/>
      <c r="AT1654" s="102"/>
      <c r="AU1654" s="102"/>
    </row>
    <row r="1655" spans="27:64">
      <c r="AA1655" s="102"/>
      <c r="AB1655" s="102"/>
      <c r="AC1655" s="102"/>
      <c r="AD1655" s="102"/>
      <c r="AE1655" s="102"/>
      <c r="AG1655" s="103"/>
      <c r="AN1655" s="102"/>
      <c r="AO1655" s="102"/>
      <c r="AP1655" s="102"/>
      <c r="AQ1655" s="102"/>
      <c r="AR1655" s="102"/>
      <c r="AS1655" s="102"/>
      <c r="AT1655" s="102"/>
      <c r="AU1655" s="102"/>
      <c r="AV1655" s="102"/>
    </row>
    <row r="1656" spans="27:64">
      <c r="AA1656" s="102"/>
      <c r="AB1656" s="102"/>
      <c r="AC1656" s="102"/>
      <c r="AD1656" s="102"/>
      <c r="AE1656" s="102"/>
      <c r="AG1656" s="103"/>
      <c r="AN1656" s="102"/>
      <c r="AO1656" s="102"/>
      <c r="AP1656" s="102"/>
      <c r="AQ1656" s="102"/>
      <c r="AR1656" s="102"/>
      <c r="AS1656" s="102"/>
      <c r="AT1656" s="102"/>
      <c r="AU1656" s="102"/>
      <c r="AV1656" s="102"/>
      <c r="AW1656" s="102"/>
      <c r="AX1656" s="102"/>
      <c r="AY1656" s="102"/>
      <c r="AZ1656" s="102"/>
      <c r="BA1656" s="102"/>
      <c r="BB1656" s="102"/>
      <c r="BC1656" s="102"/>
      <c r="BD1656" s="102"/>
      <c r="BE1656" s="102"/>
      <c r="BF1656" s="102"/>
      <c r="BG1656" s="102"/>
      <c r="BH1656" s="102"/>
      <c r="BI1656" s="102"/>
      <c r="BJ1656" s="102"/>
      <c r="BK1656" s="102"/>
      <c r="BL1656" s="102"/>
    </row>
    <row r="1657" spans="27:64">
      <c r="AA1657" s="102"/>
      <c r="AB1657" s="102"/>
      <c r="AC1657" s="102"/>
      <c r="AD1657" s="102"/>
      <c r="AE1657" s="102"/>
      <c r="AG1657" s="103"/>
      <c r="AN1657" s="102"/>
      <c r="AO1657" s="102"/>
      <c r="AP1657" s="102"/>
      <c r="AQ1657" s="102"/>
      <c r="AR1657" s="102"/>
      <c r="AS1657" s="102"/>
      <c r="AT1657" s="102"/>
      <c r="AU1657" s="102"/>
    </row>
    <row r="1658" spans="27:64">
      <c r="AA1658" s="102"/>
      <c r="AB1658" s="102"/>
      <c r="AC1658" s="102"/>
      <c r="AD1658" s="102"/>
      <c r="AE1658" s="102"/>
      <c r="AG1658" s="103"/>
      <c r="AN1658" s="102"/>
      <c r="AO1658" s="102"/>
      <c r="AP1658" s="102"/>
      <c r="AQ1658" s="102"/>
      <c r="AR1658" s="102"/>
      <c r="AS1658" s="102"/>
      <c r="AT1658" s="102"/>
      <c r="AU1658" s="102"/>
    </row>
    <row r="1659" spans="27:64">
      <c r="AA1659" s="102"/>
      <c r="AB1659" s="102"/>
      <c r="AC1659" s="102"/>
      <c r="AD1659" s="102"/>
      <c r="AE1659" s="102"/>
      <c r="AG1659" s="103"/>
      <c r="AN1659" s="102"/>
      <c r="AO1659" s="102"/>
      <c r="AP1659" s="102"/>
      <c r="AQ1659" s="102"/>
      <c r="AR1659" s="102"/>
      <c r="AS1659" s="102"/>
      <c r="AT1659" s="102"/>
      <c r="AU1659" s="102"/>
    </row>
    <row r="1660" spans="27:64">
      <c r="AA1660" s="102"/>
      <c r="AB1660" s="102"/>
      <c r="AC1660" s="102"/>
      <c r="AD1660" s="102"/>
      <c r="AE1660" s="102"/>
      <c r="AG1660" s="103"/>
      <c r="AN1660" s="102"/>
      <c r="AO1660" s="102"/>
      <c r="AP1660" s="102"/>
      <c r="AQ1660" s="102"/>
      <c r="AR1660" s="102"/>
      <c r="AS1660" s="102"/>
      <c r="AT1660" s="102"/>
      <c r="AU1660" s="102"/>
    </row>
    <row r="1661" spans="27:64">
      <c r="AA1661" s="102"/>
      <c r="AB1661" s="102"/>
      <c r="AC1661" s="102"/>
      <c r="AD1661" s="102"/>
      <c r="AE1661" s="102"/>
      <c r="AG1661" s="103"/>
      <c r="AN1661" s="102"/>
      <c r="AO1661" s="102"/>
      <c r="AP1661" s="102"/>
      <c r="AQ1661" s="102"/>
      <c r="AR1661" s="102"/>
      <c r="AS1661" s="102"/>
      <c r="AT1661" s="102"/>
      <c r="AU1661" s="102"/>
      <c r="AV1661" s="102"/>
      <c r="AW1661" s="102"/>
      <c r="AX1661" s="102"/>
      <c r="AY1661" s="102"/>
      <c r="AZ1661" s="102"/>
      <c r="BA1661" s="102"/>
      <c r="BB1661" s="102"/>
      <c r="BC1661" s="102"/>
      <c r="BD1661" s="102"/>
      <c r="BE1661" s="102"/>
      <c r="BF1661" s="102"/>
      <c r="BG1661" s="102"/>
      <c r="BH1661" s="102"/>
      <c r="BI1661" s="102"/>
      <c r="BJ1661" s="102"/>
      <c r="BK1661" s="102"/>
      <c r="BL1661" s="102"/>
    </row>
    <row r="1662" spans="27:64">
      <c r="AA1662" s="102"/>
      <c r="AB1662" s="102"/>
      <c r="AC1662" s="102"/>
      <c r="AD1662" s="102"/>
      <c r="AE1662" s="102"/>
      <c r="AG1662" s="103"/>
      <c r="AN1662" s="102"/>
      <c r="AO1662" s="102"/>
      <c r="AP1662" s="102"/>
      <c r="AQ1662" s="102"/>
      <c r="AR1662" s="102"/>
      <c r="AS1662" s="102"/>
      <c r="AT1662" s="102"/>
      <c r="AU1662" s="102"/>
    </row>
    <row r="1663" spans="27:64">
      <c r="AA1663" s="102"/>
      <c r="AB1663" s="102"/>
      <c r="AC1663" s="102"/>
      <c r="AD1663" s="102"/>
      <c r="AE1663" s="102"/>
      <c r="AG1663" s="103"/>
      <c r="AN1663" s="102"/>
      <c r="AO1663" s="102"/>
      <c r="AP1663" s="102"/>
      <c r="AQ1663" s="102"/>
      <c r="AR1663" s="102"/>
      <c r="AS1663" s="102"/>
      <c r="AT1663" s="102"/>
      <c r="AU1663" s="102"/>
    </row>
    <row r="1664" spans="27:64">
      <c r="AA1664" s="102"/>
      <c r="AB1664" s="102"/>
      <c r="AC1664" s="102"/>
      <c r="AD1664" s="102"/>
      <c r="AE1664" s="102"/>
      <c r="AG1664" s="103"/>
      <c r="AN1664" s="102"/>
      <c r="AO1664" s="102"/>
      <c r="AP1664" s="102"/>
      <c r="AQ1664" s="102"/>
      <c r="AR1664" s="102"/>
      <c r="AS1664" s="102"/>
      <c r="AT1664" s="102"/>
      <c r="AU1664" s="102"/>
      <c r="AV1664" s="102"/>
      <c r="AX1664" s="102"/>
    </row>
    <row r="1665" spans="27:64">
      <c r="AA1665" s="102"/>
      <c r="AB1665" s="102"/>
      <c r="AC1665" s="102"/>
      <c r="AD1665" s="102"/>
      <c r="AE1665" s="102"/>
      <c r="AG1665" s="103"/>
      <c r="AN1665" s="102"/>
      <c r="AO1665" s="102"/>
      <c r="AP1665" s="102"/>
      <c r="AQ1665" s="102"/>
      <c r="AR1665" s="102"/>
      <c r="AS1665" s="102"/>
      <c r="AT1665" s="102"/>
      <c r="AU1665" s="102"/>
      <c r="AV1665" s="102"/>
      <c r="AX1665" s="102"/>
      <c r="AY1665" s="102"/>
      <c r="AZ1665" s="102"/>
      <c r="BA1665" s="102"/>
      <c r="BB1665" s="102"/>
      <c r="BC1665" s="102"/>
      <c r="BD1665" s="102"/>
      <c r="BE1665" s="102"/>
      <c r="BF1665" s="102"/>
      <c r="BG1665" s="102"/>
      <c r="BH1665" s="102"/>
      <c r="BI1665" s="102"/>
      <c r="BJ1665" s="102"/>
      <c r="BK1665" s="102"/>
      <c r="BL1665" s="102"/>
    </row>
    <row r="1666" spans="27:64">
      <c r="AA1666" s="102"/>
      <c r="AB1666" s="102"/>
      <c r="AC1666" s="102"/>
      <c r="AD1666" s="102"/>
      <c r="AE1666" s="102"/>
      <c r="AG1666" s="103"/>
      <c r="AN1666" s="102"/>
      <c r="AO1666" s="102"/>
      <c r="AP1666" s="102"/>
      <c r="AQ1666" s="102"/>
      <c r="AR1666" s="102"/>
      <c r="AS1666" s="102"/>
      <c r="AT1666" s="102"/>
      <c r="AU1666" s="102"/>
      <c r="AV1666" s="102"/>
      <c r="AW1666" s="102"/>
      <c r="AX1666" s="102"/>
      <c r="AY1666" s="102"/>
      <c r="AZ1666" s="102"/>
      <c r="BA1666" s="102"/>
      <c r="BB1666" s="102"/>
      <c r="BC1666" s="102"/>
      <c r="BD1666" s="102"/>
      <c r="BE1666" s="102"/>
      <c r="BF1666" s="102"/>
      <c r="BG1666" s="102"/>
      <c r="BH1666" s="102"/>
      <c r="BI1666" s="102"/>
      <c r="BJ1666" s="102"/>
      <c r="BK1666" s="102"/>
      <c r="BL1666" s="102"/>
    </row>
    <row r="1667" spans="27:64">
      <c r="AA1667" s="102"/>
      <c r="AB1667" s="102"/>
      <c r="AC1667" s="102"/>
      <c r="AD1667" s="102"/>
      <c r="AE1667" s="102"/>
      <c r="AG1667" s="103"/>
      <c r="AN1667" s="102"/>
      <c r="AO1667" s="102"/>
      <c r="AP1667" s="102"/>
      <c r="AQ1667" s="102"/>
      <c r="AR1667" s="102"/>
      <c r="AS1667" s="102"/>
      <c r="AT1667" s="102"/>
      <c r="AU1667" s="102"/>
      <c r="AV1667" s="102"/>
    </row>
    <row r="1668" spans="27:64">
      <c r="AA1668" s="102"/>
      <c r="AB1668" s="102"/>
      <c r="AC1668" s="102"/>
      <c r="AD1668" s="102"/>
      <c r="AE1668" s="102"/>
      <c r="AG1668" s="103"/>
      <c r="AN1668" s="102"/>
      <c r="AO1668" s="102"/>
      <c r="AP1668" s="102"/>
      <c r="AQ1668" s="102"/>
      <c r="AR1668" s="102"/>
      <c r="AS1668" s="102"/>
      <c r="AT1668" s="102"/>
      <c r="AU1668" s="102"/>
    </row>
    <row r="1669" spans="27:64">
      <c r="AA1669" s="102"/>
      <c r="AB1669" s="102"/>
      <c r="AC1669" s="102"/>
      <c r="AD1669" s="102"/>
      <c r="AE1669" s="102"/>
      <c r="AG1669" s="103"/>
      <c r="AN1669" s="102"/>
      <c r="AO1669" s="102"/>
      <c r="AP1669" s="102"/>
      <c r="AQ1669" s="102"/>
      <c r="AR1669" s="102"/>
      <c r="AS1669" s="102"/>
      <c r="AT1669" s="102"/>
      <c r="AU1669" s="102"/>
      <c r="AV1669" s="102"/>
    </row>
    <row r="1670" spans="27:64">
      <c r="AA1670" s="102"/>
      <c r="AB1670" s="102"/>
      <c r="AC1670" s="102"/>
      <c r="AD1670" s="102"/>
      <c r="AE1670" s="102"/>
      <c r="AG1670" s="103"/>
      <c r="AN1670" s="102"/>
      <c r="AO1670" s="102"/>
      <c r="AP1670" s="102"/>
      <c r="AQ1670" s="102"/>
      <c r="AR1670" s="102"/>
      <c r="AS1670" s="102"/>
      <c r="AT1670" s="102"/>
      <c r="AU1670" s="102"/>
      <c r="AV1670" s="102"/>
    </row>
    <row r="1671" spans="27:64">
      <c r="AA1671" s="102"/>
      <c r="AB1671" s="102"/>
      <c r="AC1671" s="102"/>
      <c r="AD1671" s="102"/>
      <c r="AE1671" s="102"/>
      <c r="AG1671" s="103"/>
      <c r="AN1671" s="102"/>
      <c r="AO1671" s="102"/>
      <c r="AP1671" s="102"/>
      <c r="AQ1671" s="102"/>
      <c r="AR1671" s="102"/>
      <c r="AS1671" s="102"/>
      <c r="AT1671" s="102"/>
      <c r="AU1671" s="102"/>
    </row>
    <row r="1672" spans="27:64">
      <c r="AA1672" s="102"/>
      <c r="AB1672" s="102"/>
      <c r="AC1672" s="102"/>
      <c r="AD1672" s="102"/>
      <c r="AE1672" s="102"/>
      <c r="AG1672" s="103"/>
      <c r="AN1672" s="102"/>
      <c r="AO1672" s="102"/>
      <c r="AP1672" s="102"/>
      <c r="AQ1672" s="102"/>
      <c r="AR1672" s="102"/>
      <c r="AS1672" s="102"/>
      <c r="AT1672" s="102"/>
      <c r="AU1672" s="102"/>
      <c r="AV1672" s="102"/>
      <c r="AX1672" s="102"/>
    </row>
    <row r="1673" spans="27:64">
      <c r="AA1673" s="102"/>
      <c r="AB1673" s="102"/>
      <c r="AC1673" s="102"/>
      <c r="AD1673" s="102"/>
      <c r="AE1673" s="102"/>
      <c r="AG1673" s="103"/>
      <c r="AN1673" s="102"/>
      <c r="AO1673" s="102"/>
      <c r="AP1673" s="102"/>
      <c r="AQ1673" s="102"/>
      <c r="AR1673" s="102"/>
      <c r="AS1673" s="102"/>
      <c r="AT1673" s="102"/>
      <c r="AU1673" s="102"/>
    </row>
    <row r="1674" spans="27:64">
      <c r="AA1674" s="102"/>
      <c r="AB1674" s="102"/>
      <c r="AC1674" s="102"/>
      <c r="AD1674" s="102"/>
      <c r="AE1674" s="102"/>
      <c r="AG1674" s="103"/>
      <c r="AN1674" s="102"/>
      <c r="AO1674" s="102"/>
      <c r="AP1674" s="102"/>
      <c r="AQ1674" s="102"/>
      <c r="AR1674" s="102"/>
      <c r="AS1674" s="102"/>
      <c r="AT1674" s="102"/>
      <c r="AU1674" s="102"/>
    </row>
    <row r="1675" spans="27:64">
      <c r="AA1675" s="102"/>
      <c r="AB1675" s="102"/>
      <c r="AC1675" s="102"/>
      <c r="AD1675" s="102"/>
      <c r="AE1675" s="102"/>
      <c r="AG1675" s="103"/>
      <c r="AN1675" s="102"/>
      <c r="AO1675" s="102"/>
      <c r="AP1675" s="102"/>
      <c r="AQ1675" s="102"/>
      <c r="AR1675" s="102"/>
      <c r="AS1675" s="102"/>
      <c r="AT1675" s="102"/>
      <c r="AU1675" s="102"/>
    </row>
    <row r="1676" spans="27:64">
      <c r="AA1676" s="102"/>
      <c r="AB1676" s="102"/>
      <c r="AC1676" s="102"/>
      <c r="AD1676" s="102"/>
      <c r="AE1676" s="102"/>
      <c r="AG1676" s="103"/>
      <c r="AN1676" s="102"/>
      <c r="AO1676" s="102"/>
      <c r="AP1676" s="102"/>
      <c r="AQ1676" s="102"/>
      <c r="AR1676" s="102"/>
      <c r="AS1676" s="102"/>
      <c r="AT1676" s="102"/>
      <c r="AU1676" s="102"/>
      <c r="AV1676" s="102"/>
      <c r="AX1676" s="102"/>
    </row>
    <row r="1677" spans="27:64">
      <c r="AA1677" s="102"/>
      <c r="AB1677" s="102"/>
      <c r="AC1677" s="102"/>
      <c r="AD1677" s="102"/>
      <c r="AE1677" s="102"/>
      <c r="AG1677" s="103"/>
      <c r="AN1677" s="102"/>
      <c r="AO1677" s="102"/>
      <c r="AP1677" s="102"/>
      <c r="AQ1677" s="102"/>
      <c r="AR1677" s="102"/>
      <c r="AS1677" s="102"/>
      <c r="AT1677" s="102"/>
      <c r="AU1677" s="102"/>
      <c r="AV1677" s="102"/>
    </row>
    <row r="1678" spans="27:64">
      <c r="AA1678" s="102"/>
      <c r="AB1678" s="102"/>
      <c r="AC1678" s="102"/>
      <c r="AD1678" s="102"/>
      <c r="AE1678" s="102"/>
      <c r="AG1678" s="103"/>
      <c r="AN1678" s="102"/>
      <c r="AO1678" s="102"/>
      <c r="AP1678" s="102"/>
      <c r="AQ1678" s="102"/>
      <c r="AR1678" s="102"/>
      <c r="AS1678" s="102"/>
      <c r="AT1678" s="102"/>
      <c r="AU1678" s="102"/>
      <c r="AV1678" s="102"/>
      <c r="AW1678" s="102"/>
      <c r="AX1678" s="102"/>
      <c r="AY1678" s="102"/>
      <c r="AZ1678" s="102"/>
      <c r="BA1678" s="102"/>
      <c r="BB1678" s="102"/>
      <c r="BC1678" s="102"/>
      <c r="BD1678" s="102"/>
      <c r="BE1678" s="102"/>
      <c r="BF1678" s="102"/>
      <c r="BG1678" s="102"/>
      <c r="BH1678" s="102"/>
      <c r="BI1678" s="102"/>
      <c r="BJ1678" s="102"/>
      <c r="BK1678" s="102"/>
      <c r="BL1678" s="102"/>
    </row>
    <row r="1679" spans="27:64">
      <c r="AA1679" s="102"/>
      <c r="AB1679" s="102"/>
      <c r="AC1679" s="102"/>
      <c r="AD1679" s="102"/>
      <c r="AE1679" s="102"/>
      <c r="AG1679" s="103"/>
      <c r="AN1679" s="102"/>
      <c r="AO1679" s="102"/>
      <c r="AP1679" s="102"/>
      <c r="AQ1679" s="102"/>
      <c r="AR1679" s="102"/>
      <c r="AS1679" s="102"/>
      <c r="AT1679" s="102"/>
      <c r="AU1679" s="102"/>
      <c r="AV1679" s="102"/>
      <c r="AW1679" s="102"/>
      <c r="AX1679" s="102"/>
      <c r="AY1679" s="102"/>
      <c r="AZ1679" s="102"/>
      <c r="BA1679" s="102"/>
      <c r="BB1679" s="102"/>
      <c r="BC1679" s="102"/>
      <c r="BD1679" s="102"/>
      <c r="BE1679" s="102"/>
      <c r="BF1679" s="102"/>
      <c r="BG1679" s="102"/>
      <c r="BH1679" s="102"/>
      <c r="BI1679" s="102"/>
      <c r="BJ1679" s="102"/>
      <c r="BK1679" s="102"/>
      <c r="BL1679" s="102"/>
    </row>
    <row r="1680" spans="27:64">
      <c r="AA1680" s="102"/>
      <c r="AB1680" s="102"/>
      <c r="AC1680" s="102"/>
      <c r="AD1680" s="102"/>
      <c r="AE1680" s="102"/>
      <c r="AG1680" s="103"/>
      <c r="AN1680" s="102"/>
      <c r="AO1680" s="102"/>
      <c r="AP1680" s="102"/>
      <c r="AQ1680" s="102"/>
      <c r="AR1680" s="102"/>
      <c r="AS1680" s="102"/>
      <c r="AT1680" s="102"/>
      <c r="AU1680" s="102"/>
      <c r="AV1680" s="102"/>
      <c r="AW1680" s="102"/>
      <c r="AX1680" s="102"/>
      <c r="AY1680" s="102"/>
      <c r="AZ1680" s="102"/>
      <c r="BA1680" s="102"/>
      <c r="BB1680" s="102"/>
      <c r="BC1680" s="102"/>
      <c r="BD1680" s="102"/>
      <c r="BE1680" s="102"/>
      <c r="BF1680" s="102"/>
      <c r="BG1680" s="102"/>
      <c r="BH1680" s="102"/>
      <c r="BI1680" s="102"/>
      <c r="BJ1680" s="102"/>
      <c r="BK1680" s="102"/>
      <c r="BL1680" s="102"/>
    </row>
    <row r="1681" spans="27:64">
      <c r="AA1681" s="102"/>
      <c r="AB1681" s="102"/>
      <c r="AC1681" s="102"/>
      <c r="AD1681" s="102"/>
      <c r="AE1681" s="102"/>
      <c r="AG1681" s="103"/>
      <c r="AN1681" s="102"/>
      <c r="AO1681" s="102"/>
      <c r="AP1681" s="102"/>
      <c r="AQ1681" s="102"/>
      <c r="AR1681" s="102"/>
      <c r="AS1681" s="102"/>
      <c r="AT1681" s="102"/>
      <c r="AU1681" s="102"/>
      <c r="AV1681" s="102"/>
      <c r="AW1681" s="102"/>
      <c r="AX1681" s="102"/>
      <c r="AY1681" s="102"/>
      <c r="AZ1681" s="102"/>
      <c r="BA1681" s="102"/>
      <c r="BB1681" s="102"/>
      <c r="BC1681" s="102"/>
      <c r="BD1681" s="102"/>
      <c r="BE1681" s="102"/>
      <c r="BF1681" s="102"/>
      <c r="BG1681" s="102"/>
      <c r="BH1681" s="102"/>
      <c r="BI1681" s="102"/>
      <c r="BJ1681" s="102"/>
      <c r="BK1681" s="102"/>
      <c r="BL1681" s="102"/>
    </row>
    <row r="1682" spans="27:64">
      <c r="AA1682" s="102"/>
      <c r="AB1682" s="102"/>
      <c r="AC1682" s="102"/>
      <c r="AD1682" s="102"/>
      <c r="AE1682" s="102"/>
      <c r="AG1682" s="103"/>
      <c r="AN1682" s="102"/>
      <c r="AO1682" s="102"/>
      <c r="AP1682" s="102"/>
      <c r="AQ1682" s="102"/>
      <c r="AR1682" s="102"/>
      <c r="AS1682" s="102"/>
      <c r="AT1682" s="102"/>
      <c r="AU1682" s="102"/>
      <c r="AV1682" s="102"/>
      <c r="AX1682" s="102"/>
    </row>
    <row r="1683" spans="27:64">
      <c r="AA1683" s="102"/>
      <c r="AB1683" s="102"/>
      <c r="AC1683" s="102"/>
      <c r="AD1683" s="102"/>
      <c r="AE1683" s="102"/>
      <c r="AG1683" s="103"/>
      <c r="AN1683" s="102"/>
      <c r="AO1683" s="102"/>
      <c r="AP1683" s="102"/>
      <c r="AQ1683" s="102"/>
      <c r="AR1683" s="102"/>
      <c r="AS1683" s="102"/>
      <c r="AT1683" s="102"/>
      <c r="AU1683" s="102"/>
      <c r="AV1683" s="102"/>
      <c r="AW1683" s="102"/>
      <c r="AX1683" s="102"/>
      <c r="AY1683" s="102"/>
      <c r="AZ1683" s="102"/>
      <c r="BA1683" s="102"/>
      <c r="BB1683" s="102"/>
      <c r="BC1683" s="102"/>
      <c r="BD1683" s="102"/>
      <c r="BE1683" s="102"/>
      <c r="BF1683" s="102"/>
      <c r="BG1683" s="102"/>
      <c r="BH1683" s="102"/>
      <c r="BI1683" s="102"/>
      <c r="BJ1683" s="102"/>
      <c r="BK1683" s="102"/>
      <c r="BL1683" s="102"/>
    </row>
    <row r="1684" spans="27:64">
      <c r="AA1684" s="102"/>
      <c r="AB1684" s="102"/>
      <c r="AC1684" s="102"/>
      <c r="AD1684" s="102"/>
      <c r="AE1684" s="102"/>
      <c r="AG1684" s="103"/>
      <c r="AN1684" s="102"/>
      <c r="AO1684" s="102"/>
      <c r="AP1684" s="102"/>
      <c r="AQ1684" s="102"/>
      <c r="AR1684" s="102"/>
      <c r="AS1684" s="102"/>
      <c r="AT1684" s="102"/>
      <c r="AU1684" s="102"/>
      <c r="AV1684" s="102"/>
      <c r="AW1684" s="102"/>
      <c r="AX1684" s="102"/>
      <c r="AY1684" s="102"/>
      <c r="AZ1684" s="102"/>
      <c r="BA1684" s="102"/>
      <c r="BB1684" s="102"/>
      <c r="BC1684" s="102"/>
      <c r="BD1684" s="102"/>
      <c r="BE1684" s="102"/>
      <c r="BF1684" s="102"/>
      <c r="BG1684" s="102"/>
      <c r="BH1684" s="102"/>
      <c r="BI1684" s="102"/>
      <c r="BJ1684" s="102"/>
      <c r="BK1684" s="102"/>
      <c r="BL1684" s="102"/>
    </row>
    <row r="1685" spans="27:64">
      <c r="AA1685" s="102"/>
      <c r="AB1685" s="102"/>
      <c r="AC1685" s="102"/>
      <c r="AD1685" s="102"/>
      <c r="AE1685" s="102"/>
      <c r="AG1685" s="103"/>
      <c r="AN1685" s="102"/>
      <c r="AO1685" s="102"/>
      <c r="AP1685" s="102"/>
      <c r="AQ1685" s="102"/>
      <c r="AR1685" s="102"/>
      <c r="AS1685" s="102"/>
      <c r="AT1685" s="102"/>
      <c r="AU1685" s="102"/>
      <c r="AV1685" s="102"/>
      <c r="AX1685" s="102"/>
    </row>
    <row r="1686" spans="27:64">
      <c r="AA1686" s="102"/>
      <c r="AB1686" s="102"/>
      <c r="AC1686" s="102"/>
      <c r="AD1686" s="102"/>
      <c r="AE1686" s="102"/>
      <c r="AG1686" s="103"/>
      <c r="AN1686" s="102"/>
      <c r="AO1686" s="102"/>
      <c r="AP1686" s="102"/>
      <c r="AQ1686" s="102"/>
      <c r="AR1686" s="102"/>
      <c r="AS1686" s="102"/>
      <c r="AT1686" s="102"/>
      <c r="AU1686" s="102"/>
      <c r="AV1686" s="102"/>
      <c r="AX1686" s="102"/>
    </row>
    <row r="1687" spans="27:64">
      <c r="AA1687" s="102"/>
      <c r="AB1687" s="102"/>
      <c r="AC1687" s="102"/>
      <c r="AD1687" s="102"/>
      <c r="AE1687" s="102"/>
      <c r="AG1687" s="103"/>
      <c r="AN1687" s="102"/>
      <c r="AO1687" s="102"/>
      <c r="AP1687" s="102"/>
      <c r="AQ1687" s="102"/>
      <c r="AR1687" s="102"/>
      <c r="AS1687" s="102"/>
      <c r="AT1687" s="102"/>
      <c r="AU1687" s="102"/>
      <c r="AV1687" s="102"/>
      <c r="AX1687" s="102"/>
      <c r="AY1687" s="102"/>
      <c r="AZ1687" s="102"/>
      <c r="BA1687" s="102"/>
      <c r="BB1687" s="102"/>
      <c r="BC1687" s="102"/>
      <c r="BD1687" s="102"/>
      <c r="BE1687" s="102"/>
      <c r="BF1687" s="102"/>
      <c r="BG1687" s="102"/>
      <c r="BH1687" s="102"/>
      <c r="BI1687" s="102"/>
      <c r="BJ1687" s="102"/>
      <c r="BK1687" s="102"/>
      <c r="BL1687" s="102"/>
    </row>
    <row r="1688" spans="27:64">
      <c r="AA1688" s="102"/>
      <c r="AB1688" s="102"/>
      <c r="AC1688" s="102"/>
      <c r="AD1688" s="102"/>
      <c r="AE1688" s="102"/>
      <c r="AG1688" s="103"/>
      <c r="AN1688" s="102"/>
      <c r="AO1688" s="102"/>
      <c r="AP1688" s="102"/>
      <c r="AQ1688" s="102"/>
      <c r="AR1688" s="102"/>
      <c r="AS1688" s="102"/>
      <c r="AT1688" s="102"/>
      <c r="AU1688" s="102"/>
      <c r="AV1688" s="102"/>
      <c r="AW1688" s="102"/>
      <c r="AX1688" s="102"/>
      <c r="AY1688" s="102"/>
      <c r="AZ1688" s="102"/>
      <c r="BA1688" s="102"/>
      <c r="BB1688" s="102"/>
      <c r="BC1688" s="102"/>
      <c r="BD1688" s="102"/>
      <c r="BE1688" s="102"/>
      <c r="BF1688" s="102"/>
      <c r="BG1688" s="102"/>
      <c r="BH1688" s="102"/>
      <c r="BI1688" s="102"/>
      <c r="BJ1688" s="102"/>
      <c r="BK1688" s="102"/>
      <c r="BL1688" s="102"/>
    </row>
    <row r="1689" spans="27:64">
      <c r="AA1689" s="102"/>
      <c r="AB1689" s="102"/>
      <c r="AC1689" s="102"/>
      <c r="AD1689" s="102"/>
      <c r="AE1689" s="102"/>
      <c r="AG1689" s="103"/>
      <c r="AN1689" s="102"/>
      <c r="AO1689" s="102"/>
      <c r="AP1689" s="102"/>
      <c r="AQ1689" s="102"/>
      <c r="AR1689" s="102"/>
      <c r="AS1689" s="102"/>
      <c r="AT1689" s="102"/>
      <c r="AU1689" s="102"/>
      <c r="AV1689" s="102"/>
      <c r="AW1689" s="102"/>
      <c r="AX1689" s="102"/>
      <c r="AY1689" s="102"/>
      <c r="AZ1689" s="102"/>
      <c r="BA1689" s="102"/>
      <c r="BB1689" s="102"/>
      <c r="BC1689" s="102"/>
      <c r="BD1689" s="102"/>
      <c r="BE1689" s="102"/>
      <c r="BF1689" s="102"/>
      <c r="BG1689" s="102"/>
      <c r="BH1689" s="102"/>
      <c r="BI1689" s="102"/>
      <c r="BJ1689" s="102"/>
      <c r="BK1689" s="102"/>
      <c r="BL1689" s="102"/>
    </row>
    <row r="1690" spans="27:64">
      <c r="AA1690" s="102"/>
      <c r="AB1690" s="102"/>
      <c r="AC1690" s="102"/>
      <c r="AD1690" s="102"/>
      <c r="AE1690" s="102"/>
      <c r="AG1690" s="103"/>
      <c r="AN1690" s="102"/>
      <c r="AO1690" s="102"/>
      <c r="AP1690" s="102"/>
      <c r="AQ1690" s="102"/>
      <c r="AR1690" s="102"/>
      <c r="AS1690" s="102"/>
      <c r="AT1690" s="102"/>
      <c r="AU1690" s="102"/>
      <c r="AV1690" s="102"/>
    </row>
    <row r="1691" spans="27:64">
      <c r="AA1691" s="102"/>
      <c r="AB1691" s="102"/>
      <c r="AC1691" s="102"/>
      <c r="AD1691" s="102"/>
      <c r="AE1691" s="102"/>
      <c r="AG1691" s="103"/>
      <c r="AN1691" s="102"/>
      <c r="AO1691" s="102"/>
      <c r="AP1691" s="102"/>
      <c r="AQ1691" s="102"/>
      <c r="AR1691" s="102"/>
      <c r="AS1691" s="102"/>
      <c r="AT1691" s="102"/>
      <c r="AU1691" s="102"/>
      <c r="AV1691" s="102"/>
    </row>
    <row r="1692" spans="27:64">
      <c r="AA1692" s="102"/>
      <c r="AB1692" s="102"/>
      <c r="AC1692" s="102"/>
      <c r="AD1692" s="102"/>
      <c r="AE1692" s="102"/>
      <c r="AG1692" s="103"/>
      <c r="AN1692" s="102"/>
      <c r="AO1692" s="102"/>
      <c r="AP1692" s="102"/>
      <c r="AQ1692" s="102"/>
      <c r="AR1692" s="102"/>
      <c r="AS1692" s="102"/>
      <c r="AT1692" s="102"/>
      <c r="AU1692" s="102"/>
      <c r="AV1692" s="102"/>
    </row>
    <row r="1693" spans="27:64">
      <c r="AA1693" s="102"/>
      <c r="AB1693" s="102"/>
      <c r="AC1693" s="102"/>
      <c r="AD1693" s="102"/>
      <c r="AE1693" s="102"/>
      <c r="AG1693" s="103"/>
      <c r="AN1693" s="102"/>
      <c r="AO1693" s="102"/>
      <c r="AP1693" s="102"/>
      <c r="AQ1693" s="102"/>
      <c r="AR1693" s="102"/>
      <c r="AS1693" s="102"/>
      <c r="AT1693" s="102"/>
      <c r="AU1693" s="102"/>
      <c r="AV1693" s="102"/>
      <c r="AX1693" s="102"/>
    </row>
    <row r="1694" spans="27:64">
      <c r="AA1694" s="102"/>
      <c r="AB1694" s="102"/>
      <c r="AC1694" s="102"/>
      <c r="AD1694" s="102"/>
      <c r="AE1694" s="102"/>
      <c r="AG1694" s="103"/>
      <c r="AN1694" s="102"/>
      <c r="AO1694" s="102"/>
      <c r="AP1694" s="102"/>
      <c r="AQ1694" s="102"/>
      <c r="AR1694" s="102"/>
      <c r="AS1694" s="102"/>
      <c r="AT1694" s="102"/>
      <c r="AU1694" s="102"/>
      <c r="AV1694" s="102"/>
      <c r="AW1694" s="102"/>
      <c r="AX1694" s="102"/>
      <c r="AY1694" s="102"/>
      <c r="AZ1694" s="102"/>
      <c r="BA1694" s="102"/>
      <c r="BB1694" s="102"/>
      <c r="BC1694" s="102"/>
      <c r="BD1694" s="102"/>
      <c r="BE1694" s="102"/>
      <c r="BF1694" s="102"/>
      <c r="BG1694" s="102"/>
      <c r="BH1694" s="102"/>
      <c r="BI1694" s="102"/>
      <c r="BJ1694" s="102"/>
      <c r="BK1694" s="102"/>
      <c r="BL1694" s="102"/>
    </row>
    <row r="1695" spans="27:64">
      <c r="AA1695" s="102"/>
      <c r="AB1695" s="102"/>
      <c r="AC1695" s="102"/>
      <c r="AD1695" s="102"/>
      <c r="AE1695" s="102"/>
      <c r="AG1695" s="103"/>
      <c r="AN1695" s="102"/>
      <c r="AO1695" s="102"/>
      <c r="AP1695" s="102"/>
      <c r="AQ1695" s="102"/>
      <c r="AR1695" s="102"/>
      <c r="AS1695" s="102"/>
      <c r="AT1695" s="102"/>
      <c r="AU1695" s="102"/>
      <c r="AV1695" s="102"/>
      <c r="AW1695" s="102"/>
      <c r="AX1695" s="102"/>
      <c r="AY1695" s="102"/>
      <c r="AZ1695" s="102"/>
      <c r="BA1695" s="102"/>
      <c r="BB1695" s="102"/>
      <c r="BC1695" s="102"/>
      <c r="BD1695" s="102"/>
      <c r="BE1695" s="102"/>
      <c r="BF1695" s="102"/>
      <c r="BG1695" s="102"/>
      <c r="BH1695" s="102"/>
      <c r="BI1695" s="102"/>
      <c r="BJ1695" s="102"/>
      <c r="BK1695" s="102"/>
      <c r="BL1695" s="102"/>
    </row>
    <row r="1696" spans="27:64">
      <c r="AA1696" s="102"/>
      <c r="AB1696" s="102"/>
      <c r="AC1696" s="102"/>
      <c r="AD1696" s="102"/>
      <c r="AE1696" s="102"/>
      <c r="AG1696" s="103"/>
      <c r="AN1696" s="102"/>
      <c r="AO1696" s="102"/>
      <c r="AP1696" s="102"/>
      <c r="AQ1696" s="102"/>
      <c r="AR1696" s="102"/>
      <c r="AS1696" s="102"/>
      <c r="AT1696" s="102"/>
      <c r="AU1696" s="102"/>
    </row>
    <row r="1697" spans="27:64">
      <c r="AA1697" s="102"/>
      <c r="AB1697" s="102"/>
      <c r="AC1697" s="102"/>
      <c r="AD1697" s="102"/>
      <c r="AE1697" s="102"/>
      <c r="AG1697" s="103"/>
      <c r="AN1697" s="102"/>
      <c r="AO1697" s="102"/>
      <c r="AP1697" s="102"/>
      <c r="AQ1697" s="102"/>
      <c r="AR1697" s="102"/>
      <c r="AS1697" s="102"/>
      <c r="AT1697" s="102"/>
      <c r="AU1697" s="102"/>
      <c r="AV1697" s="102"/>
      <c r="AX1697" s="102"/>
    </row>
    <row r="1698" spans="27:64">
      <c r="AA1698" s="102"/>
      <c r="AB1698" s="102"/>
      <c r="AC1698" s="102"/>
      <c r="AD1698" s="102"/>
      <c r="AE1698" s="102"/>
      <c r="AG1698" s="103"/>
      <c r="AN1698" s="102"/>
      <c r="AO1698" s="102"/>
      <c r="AP1698" s="102"/>
      <c r="AQ1698" s="102"/>
      <c r="AR1698" s="102"/>
      <c r="AS1698" s="102"/>
      <c r="AT1698" s="102"/>
      <c r="AU1698" s="102"/>
      <c r="AV1698" s="102"/>
    </row>
    <row r="1699" spans="27:64">
      <c r="AA1699" s="102"/>
      <c r="AB1699" s="102"/>
      <c r="AC1699" s="102"/>
      <c r="AD1699" s="102"/>
      <c r="AE1699" s="102"/>
      <c r="AG1699" s="103"/>
      <c r="AN1699" s="102"/>
      <c r="AO1699" s="102"/>
      <c r="AP1699" s="102"/>
      <c r="AQ1699" s="102"/>
      <c r="AR1699" s="102"/>
      <c r="AS1699" s="102"/>
      <c r="AT1699" s="102"/>
      <c r="AU1699" s="102"/>
      <c r="AV1699" s="102"/>
    </row>
    <row r="1700" spans="27:64">
      <c r="AA1700" s="102"/>
      <c r="AB1700" s="102"/>
      <c r="AC1700" s="102"/>
      <c r="AD1700" s="102"/>
      <c r="AE1700" s="102"/>
      <c r="AG1700" s="103"/>
      <c r="AN1700" s="102"/>
      <c r="AO1700" s="102"/>
      <c r="AP1700" s="102"/>
      <c r="AQ1700" s="102"/>
      <c r="AR1700" s="102"/>
      <c r="AS1700" s="102"/>
      <c r="AT1700" s="102"/>
      <c r="AU1700" s="102"/>
    </row>
    <row r="1701" spans="27:64">
      <c r="AA1701" s="102"/>
      <c r="AB1701" s="102"/>
      <c r="AC1701" s="102"/>
      <c r="AD1701" s="102"/>
      <c r="AE1701" s="102"/>
      <c r="AG1701" s="103"/>
      <c r="AN1701" s="102"/>
      <c r="AO1701" s="102"/>
      <c r="AP1701" s="102"/>
      <c r="AQ1701" s="102"/>
      <c r="AR1701" s="102"/>
      <c r="AS1701" s="102"/>
      <c r="AT1701" s="102"/>
      <c r="AU1701" s="102"/>
    </row>
    <row r="1702" spans="27:64">
      <c r="AA1702" s="102"/>
      <c r="AB1702" s="102"/>
      <c r="AC1702" s="102"/>
      <c r="AD1702" s="102"/>
      <c r="AE1702" s="102"/>
      <c r="AG1702" s="103"/>
      <c r="AN1702" s="102"/>
      <c r="AO1702" s="102"/>
      <c r="AP1702" s="102"/>
      <c r="AQ1702" s="102"/>
      <c r="AR1702" s="102"/>
      <c r="AS1702" s="102"/>
      <c r="AT1702" s="102"/>
      <c r="AU1702" s="102"/>
    </row>
    <row r="1703" spans="27:64">
      <c r="AA1703" s="102"/>
      <c r="AB1703" s="102"/>
      <c r="AC1703" s="102"/>
      <c r="AD1703" s="102"/>
      <c r="AE1703" s="102"/>
      <c r="AG1703" s="103"/>
      <c r="AN1703" s="102"/>
      <c r="AO1703" s="102"/>
      <c r="AP1703" s="102"/>
      <c r="AQ1703" s="102"/>
      <c r="AR1703" s="102"/>
      <c r="AS1703" s="102"/>
      <c r="AT1703" s="102"/>
      <c r="AU1703" s="102"/>
    </row>
    <row r="1704" spans="27:64">
      <c r="AA1704" s="102"/>
      <c r="AB1704" s="102"/>
      <c r="AC1704" s="102"/>
      <c r="AD1704" s="102"/>
      <c r="AE1704" s="102"/>
      <c r="AG1704" s="103"/>
      <c r="AN1704" s="102"/>
      <c r="AO1704" s="102"/>
      <c r="AP1704" s="102"/>
      <c r="AQ1704" s="102"/>
      <c r="AR1704" s="102"/>
      <c r="AS1704" s="102"/>
      <c r="AT1704" s="102"/>
      <c r="AU1704" s="102"/>
    </row>
    <row r="1705" spans="27:64">
      <c r="AA1705" s="102"/>
      <c r="AB1705" s="102"/>
      <c r="AC1705" s="102"/>
      <c r="AD1705" s="102"/>
      <c r="AE1705" s="102"/>
      <c r="AG1705" s="103"/>
      <c r="AN1705" s="102"/>
      <c r="AO1705" s="102"/>
      <c r="AP1705" s="102"/>
      <c r="AQ1705" s="102"/>
      <c r="AR1705" s="102"/>
      <c r="AS1705" s="102"/>
      <c r="AT1705" s="102"/>
      <c r="AU1705" s="102"/>
    </row>
    <row r="1706" spans="27:64">
      <c r="AA1706" s="102"/>
      <c r="AB1706" s="102"/>
      <c r="AC1706" s="102"/>
      <c r="AD1706" s="102"/>
      <c r="AE1706" s="102"/>
      <c r="AG1706" s="103"/>
      <c r="AN1706" s="102"/>
      <c r="AO1706" s="102"/>
      <c r="AP1706" s="102"/>
      <c r="AQ1706" s="102"/>
      <c r="AR1706" s="102"/>
      <c r="AS1706" s="102"/>
      <c r="AT1706" s="102"/>
      <c r="AU1706" s="102"/>
    </row>
    <row r="1707" spans="27:64">
      <c r="AA1707" s="102"/>
      <c r="AB1707" s="102"/>
      <c r="AC1707" s="102"/>
      <c r="AD1707" s="102"/>
      <c r="AE1707" s="102"/>
      <c r="AG1707" s="103"/>
      <c r="AN1707" s="102"/>
      <c r="AO1707" s="102"/>
      <c r="AP1707" s="102"/>
      <c r="AQ1707" s="102"/>
      <c r="AR1707" s="102"/>
      <c r="AS1707" s="102"/>
      <c r="AT1707" s="102"/>
      <c r="AU1707" s="102"/>
    </row>
    <row r="1708" spans="27:64">
      <c r="AA1708" s="102"/>
      <c r="AB1708" s="102"/>
      <c r="AC1708" s="102"/>
      <c r="AD1708" s="102"/>
      <c r="AE1708" s="102"/>
      <c r="AG1708" s="103"/>
      <c r="AN1708" s="102"/>
      <c r="AO1708" s="102"/>
      <c r="AP1708" s="102"/>
      <c r="AQ1708" s="102"/>
      <c r="AR1708" s="102"/>
      <c r="AS1708" s="102"/>
      <c r="AT1708" s="102"/>
      <c r="AU1708" s="102"/>
      <c r="AV1708" s="102"/>
    </row>
    <row r="1709" spans="27:64">
      <c r="AA1709" s="102"/>
      <c r="AB1709" s="102"/>
      <c r="AC1709" s="102"/>
      <c r="AD1709" s="102"/>
      <c r="AE1709" s="102"/>
      <c r="AG1709" s="103"/>
      <c r="AN1709" s="102"/>
      <c r="AO1709" s="102"/>
      <c r="AP1709" s="102"/>
      <c r="AQ1709" s="102"/>
      <c r="AR1709" s="102"/>
      <c r="AS1709" s="102"/>
      <c r="AT1709" s="102"/>
      <c r="AU1709" s="102"/>
      <c r="AV1709" s="102"/>
      <c r="AW1709" s="102"/>
      <c r="AX1709" s="102"/>
      <c r="AY1709" s="102"/>
      <c r="AZ1709" s="102"/>
      <c r="BA1709" s="102"/>
      <c r="BB1709" s="102"/>
      <c r="BC1709" s="102"/>
      <c r="BD1709" s="102"/>
      <c r="BE1709" s="102"/>
      <c r="BF1709" s="102"/>
      <c r="BG1709" s="102"/>
      <c r="BH1709" s="102"/>
      <c r="BI1709" s="102"/>
      <c r="BJ1709" s="102"/>
      <c r="BK1709" s="102"/>
      <c r="BL1709" s="102"/>
    </row>
    <row r="1710" spans="27:64">
      <c r="AA1710" s="102"/>
      <c r="AB1710" s="102"/>
      <c r="AC1710" s="102"/>
      <c r="AD1710" s="102"/>
      <c r="AE1710" s="102"/>
      <c r="AG1710" s="103"/>
      <c r="AN1710" s="102"/>
      <c r="AO1710" s="102"/>
      <c r="AP1710" s="102"/>
      <c r="AQ1710" s="102"/>
      <c r="AR1710" s="102"/>
      <c r="AS1710" s="102"/>
      <c r="AT1710" s="102"/>
      <c r="AU1710" s="102"/>
      <c r="AV1710" s="102"/>
    </row>
    <row r="1711" spans="27:64">
      <c r="AA1711" s="102"/>
      <c r="AB1711" s="102"/>
      <c r="AC1711" s="102"/>
      <c r="AD1711" s="102"/>
      <c r="AE1711" s="102"/>
      <c r="AG1711" s="103"/>
      <c r="AN1711" s="102"/>
      <c r="AO1711" s="102"/>
      <c r="AP1711" s="102"/>
      <c r="AQ1711" s="102"/>
      <c r="AR1711" s="102"/>
      <c r="AS1711" s="102"/>
      <c r="AT1711" s="102"/>
      <c r="AU1711" s="102"/>
      <c r="AV1711" s="102"/>
    </row>
    <row r="1712" spans="27:64">
      <c r="AA1712" s="102"/>
      <c r="AB1712" s="102"/>
      <c r="AC1712" s="102"/>
      <c r="AD1712" s="102"/>
      <c r="AE1712" s="102"/>
      <c r="AG1712" s="103"/>
      <c r="AN1712" s="102"/>
      <c r="AO1712" s="102"/>
      <c r="AP1712" s="102"/>
      <c r="AQ1712" s="102"/>
      <c r="AR1712" s="102"/>
      <c r="AS1712" s="102"/>
      <c r="AT1712" s="102"/>
      <c r="AU1712" s="102"/>
      <c r="AV1712" s="102"/>
      <c r="AX1712" s="102"/>
    </row>
    <row r="1713" spans="27:64">
      <c r="AA1713" s="102"/>
      <c r="AB1713" s="102"/>
      <c r="AC1713" s="102"/>
      <c r="AD1713" s="102"/>
      <c r="AE1713" s="102"/>
      <c r="AG1713" s="103"/>
      <c r="AN1713" s="102"/>
      <c r="AO1713" s="102"/>
      <c r="AP1713" s="102"/>
      <c r="AQ1713" s="102"/>
      <c r="AR1713" s="102"/>
      <c r="AS1713" s="102"/>
      <c r="AT1713" s="102"/>
      <c r="AU1713" s="102"/>
      <c r="AV1713" s="102"/>
    </row>
    <row r="1714" spans="27:64">
      <c r="AA1714" s="102"/>
      <c r="AB1714" s="102"/>
      <c r="AC1714" s="102"/>
      <c r="AD1714" s="102"/>
      <c r="AE1714" s="102"/>
      <c r="AG1714" s="103"/>
      <c r="AN1714" s="102"/>
      <c r="AO1714" s="102"/>
      <c r="AP1714" s="102"/>
      <c r="AQ1714" s="102"/>
      <c r="AR1714" s="102"/>
      <c r="AS1714" s="102"/>
      <c r="AT1714" s="102"/>
      <c r="AU1714" s="102"/>
    </row>
    <row r="1715" spans="27:64">
      <c r="AA1715" s="102"/>
      <c r="AB1715" s="102"/>
      <c r="AC1715" s="102"/>
      <c r="AD1715" s="102"/>
      <c r="AE1715" s="102"/>
      <c r="AG1715" s="103"/>
      <c r="AN1715" s="102"/>
      <c r="AO1715" s="102"/>
      <c r="AP1715" s="102"/>
      <c r="AQ1715" s="102"/>
      <c r="AR1715" s="102"/>
      <c r="AS1715" s="102"/>
      <c r="AT1715" s="102"/>
      <c r="AU1715" s="102"/>
      <c r="AV1715" s="102"/>
      <c r="AX1715" s="102"/>
    </row>
    <row r="1716" spans="27:64">
      <c r="AA1716" s="102"/>
      <c r="AB1716" s="102"/>
      <c r="AC1716" s="102"/>
      <c r="AD1716" s="102"/>
      <c r="AE1716" s="102"/>
      <c r="AG1716" s="103"/>
      <c r="AN1716" s="102"/>
      <c r="AO1716" s="102"/>
      <c r="AP1716" s="102"/>
      <c r="AQ1716" s="102"/>
      <c r="AR1716" s="102"/>
      <c r="AS1716" s="102"/>
      <c r="AT1716" s="102"/>
      <c r="AU1716" s="102"/>
      <c r="AV1716" s="102"/>
      <c r="AX1716" s="102"/>
      <c r="AY1716" s="102"/>
      <c r="AZ1716" s="102"/>
      <c r="BA1716" s="102"/>
      <c r="BB1716" s="102"/>
      <c r="BC1716" s="102"/>
      <c r="BD1716" s="102"/>
      <c r="BE1716" s="102"/>
      <c r="BF1716" s="102"/>
      <c r="BG1716" s="102"/>
      <c r="BH1716" s="102"/>
      <c r="BI1716" s="102"/>
      <c r="BJ1716" s="102"/>
      <c r="BK1716" s="102"/>
      <c r="BL1716" s="102"/>
    </row>
    <row r="1717" spans="27:64">
      <c r="AA1717" s="102"/>
      <c r="AB1717" s="102"/>
      <c r="AC1717" s="102"/>
      <c r="AD1717" s="102"/>
      <c r="AE1717" s="102"/>
      <c r="AG1717" s="103"/>
      <c r="AN1717" s="102"/>
      <c r="AO1717" s="102"/>
      <c r="AP1717" s="102"/>
      <c r="AQ1717" s="102"/>
      <c r="AR1717" s="102"/>
      <c r="AS1717" s="102"/>
      <c r="AT1717" s="102"/>
      <c r="AU1717" s="102"/>
      <c r="AV1717" s="102"/>
      <c r="AW1717" s="102"/>
      <c r="AX1717" s="102"/>
      <c r="AY1717" s="102"/>
      <c r="AZ1717" s="102"/>
      <c r="BA1717" s="102"/>
      <c r="BB1717" s="102"/>
      <c r="BC1717" s="102"/>
      <c r="BD1717" s="102"/>
      <c r="BE1717" s="102"/>
      <c r="BF1717" s="102"/>
      <c r="BG1717" s="102"/>
      <c r="BH1717" s="102"/>
      <c r="BI1717" s="102"/>
      <c r="BJ1717" s="102"/>
      <c r="BK1717" s="102"/>
      <c r="BL1717" s="102"/>
    </row>
    <row r="1718" spans="27:64">
      <c r="AA1718" s="102"/>
      <c r="AB1718" s="102"/>
      <c r="AC1718" s="102"/>
      <c r="AD1718" s="102"/>
      <c r="AE1718" s="102"/>
      <c r="AG1718" s="103"/>
      <c r="AN1718" s="102"/>
      <c r="AO1718" s="102"/>
      <c r="AP1718" s="102"/>
      <c r="AQ1718" s="102"/>
      <c r="AR1718" s="102"/>
      <c r="AS1718" s="102"/>
      <c r="AT1718" s="102"/>
      <c r="AU1718" s="102"/>
      <c r="AV1718" s="102"/>
    </row>
    <row r="1719" spans="27:64">
      <c r="AA1719" s="102"/>
      <c r="AB1719" s="102"/>
      <c r="AC1719" s="102"/>
      <c r="AD1719" s="102"/>
      <c r="AE1719" s="102"/>
      <c r="AG1719" s="103"/>
      <c r="AN1719" s="102"/>
      <c r="AO1719" s="102"/>
      <c r="AP1719" s="102"/>
      <c r="AQ1719" s="102"/>
      <c r="AR1719" s="102"/>
      <c r="AS1719" s="102"/>
      <c r="AT1719" s="102"/>
      <c r="AU1719" s="102"/>
    </row>
    <row r="1720" spans="27:64">
      <c r="AA1720" s="102"/>
      <c r="AB1720" s="102"/>
      <c r="AC1720" s="102"/>
      <c r="AD1720" s="102"/>
      <c r="AE1720" s="102"/>
      <c r="AG1720" s="103"/>
      <c r="AN1720" s="102"/>
      <c r="AO1720" s="102"/>
      <c r="AP1720" s="102"/>
      <c r="AQ1720" s="102"/>
      <c r="AR1720" s="102"/>
      <c r="AS1720" s="102"/>
      <c r="AT1720" s="102"/>
      <c r="AU1720" s="102"/>
      <c r="AV1720" s="102"/>
    </row>
    <row r="1721" spans="27:64">
      <c r="AA1721" s="102"/>
      <c r="AB1721" s="102"/>
      <c r="AC1721" s="102"/>
      <c r="AD1721" s="102"/>
      <c r="AE1721" s="102"/>
      <c r="AG1721" s="103"/>
      <c r="AN1721" s="102"/>
      <c r="AO1721" s="102"/>
      <c r="AP1721" s="102"/>
      <c r="AQ1721" s="102"/>
      <c r="AR1721" s="102"/>
      <c r="AS1721" s="102"/>
      <c r="AT1721" s="102"/>
      <c r="AU1721" s="102"/>
      <c r="AV1721" s="102"/>
    </row>
    <row r="1722" spans="27:64">
      <c r="AA1722" s="102"/>
      <c r="AB1722" s="102"/>
      <c r="AC1722" s="102"/>
      <c r="AD1722" s="102"/>
      <c r="AE1722" s="102"/>
      <c r="AG1722" s="103"/>
      <c r="AN1722" s="102"/>
      <c r="AO1722" s="102"/>
      <c r="AP1722" s="102"/>
      <c r="AQ1722" s="102"/>
      <c r="AR1722" s="102"/>
      <c r="AS1722" s="102"/>
      <c r="AT1722" s="102"/>
      <c r="AU1722" s="102"/>
      <c r="AV1722" s="102"/>
    </row>
    <row r="1723" spans="27:64">
      <c r="AA1723" s="102"/>
      <c r="AB1723" s="102"/>
      <c r="AC1723" s="102"/>
      <c r="AD1723" s="102"/>
      <c r="AE1723" s="102"/>
      <c r="AG1723" s="103"/>
      <c r="AN1723" s="102"/>
      <c r="AO1723" s="102"/>
      <c r="AP1723" s="102"/>
      <c r="AQ1723" s="102"/>
      <c r="AR1723" s="102"/>
      <c r="AS1723" s="102"/>
      <c r="AT1723" s="102"/>
      <c r="AU1723" s="102"/>
      <c r="AV1723" s="102"/>
    </row>
    <row r="1724" spans="27:64">
      <c r="AA1724" s="102"/>
      <c r="AB1724" s="102"/>
      <c r="AC1724" s="102"/>
      <c r="AD1724" s="102"/>
      <c r="AE1724" s="102"/>
      <c r="AG1724" s="103"/>
      <c r="AN1724" s="102"/>
      <c r="AO1724" s="102"/>
      <c r="AP1724" s="102"/>
      <c r="AQ1724" s="102"/>
      <c r="AR1724" s="102"/>
      <c r="AS1724" s="102"/>
      <c r="AT1724" s="102"/>
      <c r="AU1724" s="102"/>
      <c r="AV1724" s="102"/>
    </row>
    <row r="1725" spans="27:64">
      <c r="AA1725" s="102"/>
      <c r="AB1725" s="102"/>
      <c r="AC1725" s="102"/>
      <c r="AD1725" s="102"/>
      <c r="AE1725" s="102"/>
      <c r="AG1725" s="103"/>
      <c r="AN1725" s="102"/>
      <c r="AO1725" s="102"/>
      <c r="AP1725" s="102"/>
      <c r="AQ1725" s="102"/>
      <c r="AR1725" s="102"/>
      <c r="AS1725" s="102"/>
      <c r="AT1725" s="102"/>
      <c r="AU1725" s="102"/>
      <c r="AV1725" s="102"/>
      <c r="AX1725" s="102"/>
      <c r="AY1725" s="102"/>
      <c r="AZ1725" s="102"/>
      <c r="BA1725" s="102"/>
      <c r="BB1725" s="102"/>
      <c r="BC1725" s="102"/>
      <c r="BD1725" s="102"/>
      <c r="BE1725" s="102"/>
      <c r="BF1725" s="102"/>
      <c r="BG1725" s="102"/>
      <c r="BH1725" s="102"/>
      <c r="BI1725" s="102"/>
      <c r="BJ1725" s="102"/>
      <c r="BK1725" s="102"/>
      <c r="BL1725" s="102"/>
    </row>
    <row r="1726" spans="27:64">
      <c r="AA1726" s="102"/>
      <c r="AB1726" s="102"/>
      <c r="AC1726" s="102"/>
      <c r="AD1726" s="102"/>
      <c r="AE1726" s="102"/>
      <c r="AG1726" s="103"/>
      <c r="AN1726" s="102"/>
      <c r="AO1726" s="102"/>
      <c r="AP1726" s="102"/>
      <c r="AQ1726" s="102"/>
      <c r="AR1726" s="102"/>
      <c r="AS1726" s="102"/>
      <c r="AT1726" s="102"/>
      <c r="AU1726" s="102"/>
    </row>
    <row r="1727" spans="27:64">
      <c r="AA1727" s="102"/>
      <c r="AB1727" s="102"/>
      <c r="AC1727" s="102"/>
      <c r="AD1727" s="102"/>
      <c r="AE1727" s="102"/>
      <c r="AG1727" s="103"/>
      <c r="AN1727" s="102"/>
      <c r="AO1727" s="102"/>
      <c r="AP1727" s="102"/>
      <c r="AQ1727" s="102"/>
      <c r="AR1727" s="102"/>
      <c r="AS1727" s="102"/>
      <c r="AT1727" s="102"/>
      <c r="AU1727" s="102"/>
      <c r="AV1727" s="102"/>
    </row>
    <row r="1728" spans="27:64">
      <c r="AA1728" s="102"/>
      <c r="AB1728" s="102"/>
      <c r="AC1728" s="102"/>
      <c r="AD1728" s="102"/>
      <c r="AE1728" s="102"/>
      <c r="AG1728" s="103"/>
      <c r="AN1728" s="102"/>
      <c r="AO1728" s="102"/>
      <c r="AP1728" s="102"/>
      <c r="AQ1728" s="102"/>
      <c r="AR1728" s="102"/>
      <c r="AS1728" s="102"/>
      <c r="AT1728" s="102"/>
      <c r="AU1728" s="102"/>
      <c r="AV1728" s="102"/>
    </row>
    <row r="1729" spans="27:64">
      <c r="AA1729" s="102"/>
      <c r="AB1729" s="102"/>
      <c r="AC1729" s="102"/>
      <c r="AD1729" s="102"/>
      <c r="AE1729" s="102"/>
      <c r="AG1729" s="103"/>
      <c r="AN1729" s="102"/>
      <c r="AO1729" s="102"/>
      <c r="AP1729" s="102"/>
      <c r="AQ1729" s="102"/>
      <c r="AR1729" s="102"/>
      <c r="AS1729" s="102"/>
      <c r="AT1729" s="102"/>
      <c r="AU1729" s="102"/>
    </row>
    <row r="1730" spans="27:64">
      <c r="AA1730" s="102"/>
      <c r="AB1730" s="102"/>
      <c r="AC1730" s="102"/>
      <c r="AD1730" s="102"/>
      <c r="AE1730" s="102"/>
      <c r="AG1730" s="103"/>
      <c r="AN1730" s="102"/>
      <c r="AO1730" s="102"/>
      <c r="AP1730" s="102"/>
      <c r="AQ1730" s="102"/>
      <c r="AR1730" s="102"/>
      <c r="AS1730" s="102"/>
      <c r="AT1730" s="102"/>
      <c r="AU1730" s="102"/>
      <c r="AV1730" s="102"/>
      <c r="AX1730" s="102"/>
      <c r="AY1730" s="102"/>
      <c r="AZ1730" s="102"/>
      <c r="BA1730" s="102"/>
      <c r="BB1730" s="102"/>
      <c r="BC1730" s="102"/>
      <c r="BD1730" s="102"/>
      <c r="BE1730" s="102"/>
      <c r="BF1730" s="102"/>
      <c r="BG1730" s="102"/>
      <c r="BH1730" s="102"/>
      <c r="BI1730" s="102"/>
      <c r="BJ1730" s="102"/>
      <c r="BK1730" s="102"/>
      <c r="BL1730" s="102"/>
    </row>
    <row r="1731" spans="27:64">
      <c r="AA1731" s="102"/>
      <c r="AB1731" s="102"/>
      <c r="AC1731" s="102"/>
      <c r="AD1731" s="102"/>
      <c r="AE1731" s="102"/>
      <c r="AG1731" s="103"/>
      <c r="AN1731" s="102"/>
      <c r="AO1731" s="102"/>
      <c r="AP1731" s="102"/>
      <c r="AQ1731" s="102"/>
      <c r="AR1731" s="102"/>
      <c r="AS1731" s="102"/>
      <c r="AT1731" s="102"/>
      <c r="AU1731" s="102"/>
      <c r="AV1731" s="102"/>
    </row>
    <row r="1732" spans="27:64">
      <c r="AA1732" s="102"/>
      <c r="AB1732" s="102"/>
      <c r="AC1732" s="102"/>
      <c r="AD1732" s="102"/>
      <c r="AE1732" s="102"/>
      <c r="AG1732" s="103"/>
      <c r="AN1732" s="102"/>
      <c r="AO1732" s="102"/>
      <c r="AP1732" s="102"/>
      <c r="AQ1732" s="102"/>
      <c r="AR1732" s="102"/>
      <c r="AS1732" s="102"/>
      <c r="AT1732" s="102"/>
      <c r="AU1732" s="102"/>
    </row>
    <row r="1733" spans="27:64">
      <c r="AA1733" s="102"/>
      <c r="AB1733" s="102"/>
      <c r="AC1733" s="102"/>
      <c r="AD1733" s="102"/>
      <c r="AE1733" s="102"/>
      <c r="AG1733" s="103"/>
      <c r="AN1733" s="102"/>
      <c r="AO1733" s="102"/>
      <c r="AP1733" s="102"/>
      <c r="AQ1733" s="102"/>
      <c r="AR1733" s="102"/>
      <c r="AS1733" s="102"/>
      <c r="AT1733" s="102"/>
      <c r="AU1733" s="102"/>
    </row>
    <row r="1734" spans="27:64">
      <c r="AA1734" s="102"/>
      <c r="AB1734" s="102"/>
      <c r="AC1734" s="102"/>
      <c r="AD1734" s="102"/>
      <c r="AE1734" s="102"/>
      <c r="AG1734" s="103"/>
      <c r="AN1734" s="102"/>
      <c r="AO1734" s="102"/>
      <c r="AP1734" s="102"/>
      <c r="AQ1734" s="102"/>
      <c r="AR1734" s="102"/>
      <c r="AS1734" s="102"/>
      <c r="AT1734" s="102"/>
      <c r="AU1734" s="102"/>
    </row>
    <row r="1735" spans="27:64">
      <c r="AA1735" s="102"/>
      <c r="AB1735" s="102"/>
      <c r="AC1735" s="102"/>
      <c r="AD1735" s="102"/>
      <c r="AE1735" s="102"/>
      <c r="AG1735" s="103"/>
      <c r="AN1735" s="102"/>
      <c r="AO1735" s="102"/>
      <c r="AP1735" s="102"/>
      <c r="AQ1735" s="102"/>
      <c r="AR1735" s="102"/>
      <c r="AS1735" s="102"/>
      <c r="AT1735" s="102"/>
      <c r="AU1735" s="102"/>
      <c r="AV1735" s="102"/>
      <c r="AX1735" s="102"/>
      <c r="AY1735" s="102"/>
      <c r="AZ1735" s="102"/>
      <c r="BA1735" s="102"/>
      <c r="BB1735" s="102"/>
      <c r="BC1735" s="102"/>
      <c r="BD1735" s="102"/>
      <c r="BE1735" s="102"/>
      <c r="BF1735" s="102"/>
      <c r="BG1735" s="102"/>
      <c r="BH1735" s="102"/>
      <c r="BI1735" s="102"/>
      <c r="BJ1735" s="102"/>
      <c r="BK1735" s="102"/>
      <c r="BL1735" s="102"/>
    </row>
    <row r="1736" spans="27:64">
      <c r="AA1736" s="102"/>
      <c r="AB1736" s="102"/>
      <c r="AC1736" s="102"/>
      <c r="AD1736" s="102"/>
      <c r="AE1736" s="102"/>
      <c r="AG1736" s="103"/>
      <c r="AN1736" s="102"/>
      <c r="AO1736" s="102"/>
      <c r="AP1736" s="102"/>
      <c r="AQ1736" s="102"/>
      <c r="AR1736" s="102"/>
      <c r="AS1736" s="102"/>
      <c r="AT1736" s="102"/>
      <c r="AU1736" s="102"/>
    </row>
    <row r="1737" spans="27:64">
      <c r="AA1737" s="102"/>
      <c r="AB1737" s="102"/>
      <c r="AC1737" s="102"/>
      <c r="AD1737" s="102"/>
      <c r="AE1737" s="102"/>
      <c r="AG1737" s="103"/>
      <c r="AN1737" s="102"/>
      <c r="AO1737" s="102"/>
      <c r="AP1737" s="102"/>
      <c r="AQ1737" s="102"/>
      <c r="AR1737" s="102"/>
      <c r="AS1737" s="102"/>
      <c r="AT1737" s="102"/>
      <c r="AU1737" s="102"/>
      <c r="AV1737" s="102"/>
      <c r="AX1737" s="102"/>
    </row>
    <row r="1738" spans="27:64">
      <c r="AA1738" s="102"/>
      <c r="AB1738" s="102"/>
      <c r="AC1738" s="102"/>
      <c r="AD1738" s="102"/>
      <c r="AE1738" s="102"/>
      <c r="AG1738" s="103"/>
      <c r="AN1738" s="102"/>
      <c r="AO1738" s="102"/>
      <c r="AP1738" s="102"/>
      <c r="AQ1738" s="102"/>
      <c r="AR1738" s="102"/>
      <c r="AS1738" s="102"/>
      <c r="AT1738" s="102"/>
      <c r="AU1738" s="102"/>
    </row>
    <row r="1739" spans="27:64">
      <c r="AA1739" s="102"/>
      <c r="AB1739" s="102"/>
      <c r="AC1739" s="102"/>
      <c r="AD1739" s="102"/>
      <c r="AE1739" s="102"/>
      <c r="AG1739" s="103"/>
      <c r="AN1739" s="102"/>
      <c r="AO1739" s="102"/>
      <c r="AP1739" s="102"/>
      <c r="AQ1739" s="102"/>
      <c r="AR1739" s="102"/>
      <c r="AS1739" s="102"/>
      <c r="AT1739" s="102"/>
      <c r="AU1739" s="102"/>
    </row>
    <row r="1740" spans="27:64">
      <c r="AA1740" s="102"/>
      <c r="AB1740" s="102"/>
      <c r="AC1740" s="102"/>
      <c r="AD1740" s="102"/>
      <c r="AE1740" s="102"/>
      <c r="AG1740" s="103"/>
      <c r="AN1740" s="102"/>
      <c r="AO1740" s="102"/>
      <c r="AP1740" s="102"/>
      <c r="AQ1740" s="102"/>
      <c r="AR1740" s="102"/>
      <c r="AS1740" s="102"/>
      <c r="AT1740" s="102"/>
      <c r="AU1740" s="102"/>
      <c r="AV1740" s="102"/>
      <c r="AW1740" s="102"/>
      <c r="AX1740" s="102"/>
      <c r="AY1740" s="102"/>
      <c r="AZ1740" s="102"/>
      <c r="BA1740" s="102"/>
      <c r="BB1740" s="102"/>
      <c r="BC1740" s="102"/>
      <c r="BD1740" s="102"/>
      <c r="BE1740" s="102"/>
      <c r="BF1740" s="102"/>
      <c r="BG1740" s="102"/>
      <c r="BH1740" s="102"/>
      <c r="BI1740" s="102"/>
      <c r="BJ1740" s="102"/>
      <c r="BK1740" s="102"/>
      <c r="BL1740" s="102"/>
    </row>
    <row r="1741" spans="27:64">
      <c r="AA1741" s="102"/>
      <c r="AB1741" s="102"/>
      <c r="AC1741" s="102"/>
      <c r="AD1741" s="102"/>
      <c r="AE1741" s="102"/>
      <c r="AG1741" s="103"/>
      <c r="AN1741" s="102"/>
      <c r="AO1741" s="102"/>
      <c r="AP1741" s="102"/>
      <c r="AQ1741" s="102"/>
      <c r="AR1741" s="102"/>
      <c r="AS1741" s="102"/>
      <c r="AT1741" s="102"/>
      <c r="AU1741" s="102"/>
      <c r="AV1741" s="102"/>
      <c r="AW1741" s="102"/>
      <c r="AX1741" s="102"/>
      <c r="AY1741" s="102"/>
      <c r="AZ1741" s="102"/>
      <c r="BA1741" s="102"/>
      <c r="BB1741" s="102"/>
      <c r="BC1741" s="102"/>
      <c r="BD1741" s="102"/>
      <c r="BE1741" s="102"/>
      <c r="BF1741" s="102"/>
      <c r="BG1741" s="102"/>
      <c r="BH1741" s="102"/>
      <c r="BI1741" s="102"/>
      <c r="BJ1741" s="102"/>
      <c r="BK1741" s="102"/>
      <c r="BL1741" s="102"/>
    </row>
    <row r="1742" spans="27:64">
      <c r="AA1742" s="102"/>
      <c r="AB1742" s="102"/>
      <c r="AC1742" s="102"/>
      <c r="AD1742" s="102"/>
      <c r="AE1742" s="102"/>
      <c r="AG1742" s="103"/>
      <c r="AN1742" s="102"/>
      <c r="AO1742" s="102"/>
      <c r="AP1742" s="102"/>
      <c r="AQ1742" s="102"/>
      <c r="AR1742" s="102"/>
      <c r="AS1742" s="102"/>
      <c r="AT1742" s="102"/>
      <c r="AU1742" s="102"/>
    </row>
    <row r="1743" spans="27:64">
      <c r="AA1743" s="102"/>
      <c r="AB1743" s="102"/>
      <c r="AC1743" s="102"/>
      <c r="AD1743" s="102"/>
      <c r="AE1743" s="102"/>
      <c r="AG1743" s="103"/>
      <c r="AN1743" s="102"/>
      <c r="AO1743" s="102"/>
      <c r="AP1743" s="102"/>
      <c r="AQ1743" s="102"/>
      <c r="AR1743" s="102"/>
      <c r="AS1743" s="102"/>
      <c r="AT1743" s="102"/>
      <c r="AU1743" s="102"/>
    </row>
    <row r="1744" spans="27:64">
      <c r="AA1744" s="102"/>
      <c r="AB1744" s="102"/>
      <c r="AC1744" s="102"/>
      <c r="AD1744" s="102"/>
      <c r="AE1744" s="102"/>
      <c r="AG1744" s="103"/>
      <c r="AN1744" s="102"/>
      <c r="AO1744" s="102"/>
      <c r="AP1744" s="102"/>
      <c r="AQ1744" s="102"/>
      <c r="AR1744" s="102"/>
      <c r="AS1744" s="102"/>
      <c r="AT1744" s="102"/>
      <c r="AU1744" s="102"/>
      <c r="AV1744" s="102"/>
    </row>
    <row r="1745" spans="27:64">
      <c r="AA1745" s="102"/>
      <c r="AB1745" s="102"/>
      <c r="AC1745" s="102"/>
      <c r="AD1745" s="102"/>
      <c r="AE1745" s="102"/>
      <c r="AG1745" s="103"/>
      <c r="AN1745" s="102"/>
      <c r="AO1745" s="102"/>
      <c r="AP1745" s="102"/>
      <c r="AQ1745" s="102"/>
      <c r="AR1745" s="102"/>
      <c r="AS1745" s="102"/>
      <c r="AT1745" s="102"/>
      <c r="AU1745" s="102"/>
    </row>
    <row r="1746" spans="27:64">
      <c r="AA1746" s="102"/>
      <c r="AB1746" s="102"/>
      <c r="AC1746" s="102"/>
      <c r="AD1746" s="102"/>
      <c r="AE1746" s="102"/>
      <c r="AG1746" s="103"/>
      <c r="AN1746" s="102"/>
      <c r="AO1746" s="102"/>
      <c r="AP1746" s="102"/>
      <c r="AQ1746" s="102"/>
      <c r="AR1746" s="102"/>
      <c r="AS1746" s="102"/>
      <c r="AT1746" s="102"/>
      <c r="AU1746" s="102"/>
    </row>
    <row r="1747" spans="27:64">
      <c r="AA1747" s="102"/>
      <c r="AB1747" s="102"/>
      <c r="AC1747" s="102"/>
      <c r="AD1747" s="102"/>
      <c r="AE1747" s="102"/>
      <c r="AG1747" s="103"/>
      <c r="AN1747" s="102"/>
      <c r="AO1747" s="102"/>
      <c r="AP1747" s="102"/>
      <c r="AQ1747" s="102"/>
      <c r="AR1747" s="102"/>
      <c r="AS1747" s="102"/>
      <c r="AT1747" s="102"/>
      <c r="AU1747" s="102"/>
    </row>
    <row r="1748" spans="27:64">
      <c r="AA1748" s="102"/>
      <c r="AB1748" s="102"/>
      <c r="AC1748" s="102"/>
      <c r="AD1748" s="102"/>
      <c r="AE1748" s="102"/>
      <c r="AG1748" s="103"/>
      <c r="AN1748" s="102"/>
      <c r="AO1748" s="102"/>
      <c r="AP1748" s="102"/>
      <c r="AQ1748" s="102"/>
      <c r="AR1748" s="102"/>
      <c r="AS1748" s="102"/>
      <c r="AT1748" s="102"/>
      <c r="AU1748" s="102"/>
    </row>
    <row r="1749" spans="27:64">
      <c r="AA1749" s="102"/>
      <c r="AB1749" s="102"/>
      <c r="AC1749" s="102"/>
      <c r="AD1749" s="102"/>
      <c r="AE1749" s="102"/>
      <c r="AG1749" s="103"/>
      <c r="AN1749" s="102"/>
      <c r="AO1749" s="102"/>
      <c r="AP1749" s="102"/>
      <c r="AQ1749" s="102"/>
      <c r="AR1749" s="102"/>
      <c r="AS1749" s="102"/>
      <c r="AT1749" s="102"/>
      <c r="AU1749" s="102"/>
    </row>
    <row r="1750" spans="27:64">
      <c r="AA1750" s="102"/>
      <c r="AB1750" s="102"/>
      <c r="AC1750" s="102"/>
      <c r="AD1750" s="102"/>
      <c r="AE1750" s="102"/>
      <c r="AG1750" s="103"/>
      <c r="AN1750" s="102"/>
      <c r="AO1750" s="102"/>
      <c r="AP1750" s="102"/>
      <c r="AQ1750" s="102"/>
      <c r="AR1750" s="102"/>
      <c r="AS1750" s="102"/>
      <c r="AT1750" s="102"/>
      <c r="AU1750" s="102"/>
      <c r="AV1750" s="102"/>
    </row>
    <row r="1751" spans="27:64">
      <c r="AA1751" s="102"/>
      <c r="AB1751" s="102"/>
      <c r="AC1751" s="102"/>
      <c r="AD1751" s="102"/>
      <c r="AE1751" s="102"/>
      <c r="AG1751" s="103"/>
      <c r="AN1751" s="102"/>
      <c r="AO1751" s="102"/>
      <c r="AP1751" s="102"/>
      <c r="AQ1751" s="102"/>
      <c r="AR1751" s="102"/>
      <c r="AS1751" s="102"/>
      <c r="AT1751" s="102"/>
      <c r="AU1751" s="102"/>
    </row>
    <row r="1752" spans="27:64">
      <c r="AA1752" s="102"/>
      <c r="AB1752" s="102"/>
      <c r="AC1752" s="102"/>
      <c r="AD1752" s="102"/>
      <c r="AE1752" s="102"/>
      <c r="AG1752" s="103"/>
      <c r="AN1752" s="102"/>
      <c r="AO1752" s="102"/>
      <c r="AP1752" s="102"/>
      <c r="AQ1752" s="102"/>
      <c r="AR1752" s="102"/>
      <c r="AS1752" s="102"/>
      <c r="AT1752" s="102"/>
      <c r="AU1752" s="102"/>
    </row>
    <row r="1753" spans="27:64">
      <c r="AA1753" s="102"/>
      <c r="AB1753" s="102"/>
      <c r="AC1753" s="102"/>
      <c r="AD1753" s="102"/>
      <c r="AE1753" s="102"/>
      <c r="AG1753" s="103"/>
      <c r="AN1753" s="102"/>
      <c r="AO1753" s="102"/>
      <c r="AP1753" s="102"/>
      <c r="AQ1753" s="102"/>
      <c r="AR1753" s="102"/>
      <c r="AS1753" s="102"/>
      <c r="AT1753" s="102"/>
      <c r="AU1753" s="102"/>
      <c r="AV1753" s="102"/>
      <c r="AW1753" s="102"/>
      <c r="AX1753" s="102"/>
      <c r="AY1753" s="102"/>
      <c r="AZ1753" s="102"/>
      <c r="BA1753" s="102"/>
      <c r="BB1753" s="102"/>
      <c r="BC1753" s="102"/>
      <c r="BD1753" s="102"/>
      <c r="BE1753" s="102"/>
      <c r="BF1753" s="102"/>
      <c r="BG1753" s="102"/>
      <c r="BH1753" s="102"/>
      <c r="BI1753" s="102"/>
      <c r="BJ1753" s="102"/>
      <c r="BK1753" s="102"/>
      <c r="BL1753" s="102"/>
    </row>
    <row r="1754" spans="27:64">
      <c r="AA1754" s="102"/>
      <c r="AB1754" s="102"/>
      <c r="AC1754" s="102"/>
      <c r="AD1754" s="102"/>
      <c r="AE1754" s="102"/>
      <c r="AG1754" s="103"/>
      <c r="AN1754" s="102"/>
      <c r="AO1754" s="102"/>
      <c r="AP1754" s="102"/>
      <c r="AQ1754" s="102"/>
      <c r="AR1754" s="102"/>
      <c r="AS1754" s="102"/>
      <c r="AT1754" s="102"/>
      <c r="AU1754" s="102"/>
    </row>
    <row r="1755" spans="27:64">
      <c r="AA1755" s="102"/>
      <c r="AB1755" s="102"/>
      <c r="AC1755" s="102"/>
      <c r="AD1755" s="102"/>
      <c r="AE1755" s="102"/>
      <c r="AG1755" s="103"/>
      <c r="AN1755" s="102"/>
      <c r="AO1755" s="102"/>
      <c r="AP1755" s="102"/>
      <c r="AQ1755" s="102"/>
      <c r="AR1755" s="102"/>
      <c r="AS1755" s="102"/>
      <c r="AT1755" s="102"/>
      <c r="AU1755" s="102"/>
    </row>
    <row r="1756" spans="27:64">
      <c r="AA1756" s="102"/>
      <c r="AB1756" s="102"/>
      <c r="AC1756" s="102"/>
      <c r="AD1756" s="102"/>
      <c r="AE1756" s="102"/>
      <c r="AG1756" s="103"/>
      <c r="AN1756" s="102"/>
      <c r="AO1756" s="102"/>
      <c r="AP1756" s="102"/>
      <c r="AQ1756" s="102"/>
      <c r="AR1756" s="102"/>
      <c r="AS1756" s="102"/>
      <c r="AT1756" s="102"/>
      <c r="AU1756" s="102"/>
    </row>
    <row r="1757" spans="27:64">
      <c r="AA1757" s="102"/>
      <c r="AB1757" s="102"/>
      <c r="AC1757" s="102"/>
      <c r="AD1757" s="102"/>
      <c r="AE1757" s="102"/>
      <c r="AG1757" s="103"/>
      <c r="AN1757" s="102"/>
      <c r="AO1757" s="102"/>
      <c r="AP1757" s="102"/>
      <c r="AQ1757" s="102"/>
      <c r="AR1757" s="102"/>
      <c r="AS1757" s="102"/>
      <c r="AT1757" s="102"/>
      <c r="AU1757" s="102"/>
    </row>
    <row r="1758" spans="27:64">
      <c r="AA1758" s="102"/>
      <c r="AB1758" s="102"/>
      <c r="AC1758" s="102"/>
      <c r="AD1758" s="102"/>
      <c r="AE1758" s="102"/>
      <c r="AG1758" s="103"/>
      <c r="AN1758" s="102"/>
      <c r="AO1758" s="102"/>
      <c r="AP1758" s="102"/>
      <c r="AQ1758" s="102"/>
      <c r="AR1758" s="102"/>
      <c r="AS1758" s="102"/>
      <c r="AT1758" s="102"/>
      <c r="AU1758" s="102"/>
    </row>
    <row r="1759" spans="27:64">
      <c r="AA1759" s="102"/>
      <c r="AB1759" s="102"/>
      <c r="AC1759" s="102"/>
      <c r="AD1759" s="102"/>
      <c r="AE1759" s="102"/>
      <c r="AG1759" s="103"/>
      <c r="AN1759" s="102"/>
      <c r="AO1759" s="102"/>
      <c r="AP1759" s="102"/>
      <c r="AQ1759" s="102"/>
      <c r="AR1759" s="102"/>
      <c r="AS1759" s="102"/>
      <c r="AT1759" s="102"/>
      <c r="AU1759" s="102"/>
      <c r="AV1759" s="102"/>
      <c r="AW1759" s="102"/>
      <c r="AX1759" s="102"/>
      <c r="AY1759" s="102"/>
      <c r="AZ1759" s="102"/>
      <c r="BA1759" s="102"/>
      <c r="BB1759" s="102"/>
      <c r="BC1759" s="102"/>
      <c r="BD1759" s="102"/>
      <c r="BE1759" s="102"/>
      <c r="BF1759" s="102"/>
      <c r="BG1759" s="102"/>
      <c r="BH1759" s="102"/>
      <c r="BI1759" s="102"/>
      <c r="BJ1759" s="102"/>
      <c r="BK1759" s="102"/>
      <c r="BL1759" s="102"/>
    </row>
    <row r="1760" spans="27:64">
      <c r="AA1760" s="102"/>
      <c r="AB1760" s="102"/>
      <c r="AC1760" s="102"/>
      <c r="AD1760" s="102"/>
      <c r="AE1760" s="102"/>
      <c r="AG1760" s="103"/>
      <c r="AN1760" s="102"/>
      <c r="AO1760" s="102"/>
      <c r="AP1760" s="102"/>
      <c r="AQ1760" s="102"/>
      <c r="AR1760" s="102"/>
      <c r="AS1760" s="102"/>
      <c r="AT1760" s="102"/>
      <c r="AU1760" s="102"/>
      <c r="AV1760" s="102"/>
      <c r="AW1760" s="102"/>
      <c r="AX1760" s="102"/>
      <c r="AY1760" s="102"/>
      <c r="AZ1760" s="102"/>
      <c r="BA1760" s="102"/>
      <c r="BB1760" s="102"/>
      <c r="BC1760" s="102"/>
      <c r="BD1760" s="102"/>
      <c r="BE1760" s="102"/>
      <c r="BF1760" s="102"/>
      <c r="BG1760" s="102"/>
      <c r="BH1760" s="102"/>
      <c r="BI1760" s="102"/>
      <c r="BJ1760" s="102"/>
      <c r="BK1760" s="102"/>
      <c r="BL1760" s="102"/>
    </row>
    <row r="1761" spans="27:64">
      <c r="AA1761" s="102"/>
      <c r="AB1761" s="102"/>
      <c r="AC1761" s="102"/>
      <c r="AD1761" s="102"/>
      <c r="AE1761" s="102"/>
      <c r="AG1761" s="103"/>
      <c r="AN1761" s="102"/>
      <c r="AO1761" s="102"/>
      <c r="AP1761" s="102"/>
      <c r="AQ1761" s="102"/>
      <c r="AR1761" s="102"/>
      <c r="AS1761" s="102"/>
      <c r="AT1761" s="102"/>
      <c r="AU1761" s="102"/>
      <c r="AV1761" s="102"/>
    </row>
    <row r="1762" spans="27:64">
      <c r="AA1762" s="102"/>
      <c r="AB1762" s="102"/>
      <c r="AC1762" s="102"/>
      <c r="AD1762" s="102"/>
      <c r="AE1762" s="102"/>
      <c r="AG1762" s="103"/>
      <c r="AN1762" s="102"/>
      <c r="AO1762" s="102"/>
      <c r="AP1762" s="102"/>
      <c r="AQ1762" s="102"/>
      <c r="AR1762" s="102"/>
      <c r="AS1762" s="102"/>
      <c r="AT1762" s="102"/>
      <c r="AU1762" s="102"/>
      <c r="AV1762" s="102"/>
    </row>
    <row r="1763" spans="27:64">
      <c r="AA1763" s="102"/>
      <c r="AB1763" s="102"/>
      <c r="AC1763" s="102"/>
      <c r="AD1763" s="102"/>
      <c r="AE1763" s="102"/>
      <c r="AG1763" s="103"/>
      <c r="AN1763" s="102"/>
      <c r="AO1763" s="102"/>
      <c r="AP1763" s="102"/>
      <c r="AQ1763" s="102"/>
      <c r="AR1763" s="102"/>
      <c r="AS1763" s="102"/>
      <c r="AT1763" s="102"/>
      <c r="AU1763" s="102"/>
    </row>
    <row r="1764" spans="27:64">
      <c r="AA1764" s="102"/>
      <c r="AB1764" s="102"/>
      <c r="AC1764" s="102"/>
      <c r="AD1764" s="102"/>
      <c r="AE1764" s="102"/>
      <c r="AG1764" s="103"/>
      <c r="AN1764" s="102"/>
      <c r="AO1764" s="102"/>
      <c r="AP1764" s="102"/>
      <c r="AQ1764" s="102"/>
      <c r="AR1764" s="102"/>
      <c r="AS1764" s="102"/>
      <c r="AT1764" s="102"/>
      <c r="AU1764" s="102"/>
    </row>
    <row r="1765" spans="27:64">
      <c r="AA1765" s="102"/>
      <c r="AB1765" s="102"/>
      <c r="AC1765" s="102"/>
      <c r="AD1765" s="102"/>
      <c r="AE1765" s="102"/>
      <c r="AG1765" s="103"/>
      <c r="AN1765" s="102"/>
      <c r="AO1765" s="102"/>
      <c r="AP1765" s="102"/>
      <c r="AQ1765" s="102"/>
      <c r="AR1765" s="102"/>
      <c r="AS1765" s="102"/>
      <c r="AT1765" s="102"/>
      <c r="AU1765" s="102"/>
      <c r="AV1765" s="102"/>
      <c r="AW1765" s="102"/>
      <c r="AX1765" s="102"/>
      <c r="AY1765" s="102"/>
      <c r="AZ1765" s="102"/>
      <c r="BA1765" s="102"/>
      <c r="BB1765" s="102"/>
      <c r="BC1765" s="102"/>
      <c r="BD1765" s="102"/>
      <c r="BE1765" s="102"/>
      <c r="BF1765" s="102"/>
      <c r="BG1765" s="102"/>
      <c r="BH1765" s="102"/>
      <c r="BI1765" s="102"/>
      <c r="BJ1765" s="102"/>
      <c r="BK1765" s="102"/>
      <c r="BL1765" s="102"/>
    </row>
    <row r="1766" spans="27:64">
      <c r="AA1766" s="102"/>
      <c r="AB1766" s="102"/>
      <c r="AC1766" s="102"/>
      <c r="AD1766" s="102"/>
      <c r="AE1766" s="102"/>
      <c r="AG1766" s="103"/>
      <c r="AN1766" s="102"/>
      <c r="AO1766" s="102"/>
      <c r="AP1766" s="102"/>
      <c r="AQ1766" s="102"/>
      <c r="AR1766" s="102"/>
      <c r="AS1766" s="102"/>
      <c r="AT1766" s="102"/>
      <c r="AU1766" s="102"/>
      <c r="AV1766" s="102"/>
      <c r="AX1766" s="102"/>
      <c r="AY1766" s="102"/>
      <c r="AZ1766" s="102"/>
      <c r="BA1766" s="102"/>
      <c r="BB1766" s="102"/>
      <c r="BC1766" s="102"/>
      <c r="BD1766" s="102"/>
      <c r="BE1766" s="102"/>
      <c r="BF1766" s="102"/>
      <c r="BG1766" s="102"/>
      <c r="BH1766" s="102"/>
      <c r="BI1766" s="102"/>
      <c r="BJ1766" s="102"/>
      <c r="BK1766" s="102"/>
      <c r="BL1766" s="102"/>
    </row>
    <row r="1767" spans="27:64">
      <c r="AA1767" s="102"/>
      <c r="AB1767" s="102"/>
      <c r="AC1767" s="102"/>
      <c r="AD1767" s="102"/>
      <c r="AE1767" s="102"/>
      <c r="AG1767" s="103"/>
      <c r="AN1767" s="102"/>
      <c r="AO1767" s="102"/>
      <c r="AP1767" s="102"/>
      <c r="AQ1767" s="102"/>
      <c r="AR1767" s="102"/>
      <c r="AS1767" s="102"/>
      <c r="AT1767" s="102"/>
      <c r="AU1767" s="102"/>
    </row>
    <row r="1768" spans="27:64">
      <c r="AA1768" s="102"/>
      <c r="AB1768" s="102"/>
      <c r="AC1768" s="102"/>
      <c r="AD1768" s="102"/>
      <c r="AE1768" s="102"/>
      <c r="AG1768" s="103"/>
      <c r="AN1768" s="102"/>
      <c r="AO1768" s="102"/>
      <c r="AP1768" s="102"/>
      <c r="AQ1768" s="102"/>
      <c r="AR1768" s="102"/>
      <c r="AS1768" s="102"/>
      <c r="AT1768" s="102"/>
      <c r="AU1768" s="102"/>
      <c r="AV1768" s="102"/>
    </row>
    <row r="1769" spans="27:64">
      <c r="AA1769" s="102"/>
      <c r="AB1769" s="102"/>
      <c r="AC1769" s="102"/>
      <c r="AD1769" s="102"/>
      <c r="AE1769" s="102"/>
      <c r="AG1769" s="103"/>
      <c r="AN1769" s="102"/>
      <c r="AO1769" s="102"/>
      <c r="AP1769" s="102"/>
      <c r="AQ1769" s="102"/>
      <c r="AR1769" s="102"/>
      <c r="AS1769" s="102"/>
      <c r="AT1769" s="102"/>
      <c r="AU1769" s="102"/>
    </row>
    <row r="1770" spans="27:64">
      <c r="AA1770" s="102"/>
      <c r="AB1770" s="102"/>
      <c r="AC1770" s="102"/>
      <c r="AD1770" s="102"/>
      <c r="AE1770" s="102"/>
      <c r="AG1770" s="103"/>
      <c r="AN1770" s="102"/>
      <c r="AO1770" s="102"/>
      <c r="AP1770" s="102"/>
      <c r="AQ1770" s="102"/>
      <c r="AR1770" s="102"/>
      <c r="AS1770" s="102"/>
      <c r="AT1770" s="102"/>
      <c r="AU1770" s="102"/>
      <c r="AV1770" s="102"/>
    </row>
    <row r="1771" spans="27:64">
      <c r="AA1771" s="102"/>
      <c r="AB1771" s="102"/>
      <c r="AC1771" s="102"/>
      <c r="AD1771" s="102"/>
      <c r="AE1771" s="102"/>
      <c r="AG1771" s="103"/>
      <c r="AN1771" s="102"/>
      <c r="AO1771" s="102"/>
      <c r="AP1771" s="102"/>
      <c r="AQ1771" s="102"/>
      <c r="AR1771" s="102"/>
      <c r="AS1771" s="102"/>
      <c r="AT1771" s="102"/>
      <c r="AU1771" s="102"/>
    </row>
    <row r="1772" spans="27:64">
      <c r="AA1772" s="102"/>
      <c r="AB1772" s="102"/>
      <c r="AC1772" s="102"/>
      <c r="AD1772" s="102"/>
      <c r="AE1772" s="102"/>
      <c r="AG1772" s="103"/>
      <c r="AN1772" s="102"/>
      <c r="AO1772" s="102"/>
      <c r="AP1772" s="102"/>
      <c r="AQ1772" s="102"/>
      <c r="AR1772" s="102"/>
      <c r="AS1772" s="102"/>
      <c r="AT1772" s="102"/>
      <c r="AU1772" s="102"/>
      <c r="AV1772" s="102"/>
    </row>
    <row r="1773" spans="27:64">
      <c r="AA1773" s="102"/>
      <c r="AB1773" s="102"/>
      <c r="AC1773" s="102"/>
      <c r="AD1773" s="102"/>
      <c r="AE1773" s="102"/>
      <c r="AG1773" s="103"/>
      <c r="AN1773" s="102"/>
      <c r="AO1773" s="102"/>
      <c r="AP1773" s="102"/>
      <c r="AQ1773" s="102"/>
      <c r="AR1773" s="102"/>
      <c r="AS1773" s="102"/>
      <c r="AT1773" s="102"/>
      <c r="AU1773" s="102"/>
      <c r="AV1773" s="102"/>
      <c r="AW1773" s="102"/>
      <c r="AX1773" s="102"/>
      <c r="AY1773" s="102"/>
      <c r="AZ1773" s="102"/>
      <c r="BA1773" s="102"/>
      <c r="BB1773" s="102"/>
      <c r="BC1773" s="102"/>
      <c r="BD1773" s="102"/>
      <c r="BE1773" s="102"/>
      <c r="BF1773" s="102"/>
      <c r="BG1773" s="102"/>
      <c r="BH1773" s="102"/>
      <c r="BI1773" s="102"/>
      <c r="BJ1773" s="102"/>
      <c r="BK1773" s="102"/>
      <c r="BL1773" s="102"/>
    </row>
    <row r="1774" spans="27:64">
      <c r="AA1774" s="102"/>
      <c r="AB1774" s="102"/>
      <c r="AC1774" s="102"/>
      <c r="AD1774" s="102"/>
      <c r="AE1774" s="102"/>
      <c r="AG1774" s="103"/>
      <c r="AN1774" s="102"/>
      <c r="AO1774" s="102"/>
      <c r="AP1774" s="102"/>
      <c r="AQ1774" s="102"/>
      <c r="AR1774" s="102"/>
      <c r="AS1774" s="102"/>
      <c r="AT1774" s="102"/>
      <c r="AU1774" s="102"/>
    </row>
    <row r="1775" spans="27:64">
      <c r="AA1775" s="102"/>
      <c r="AB1775" s="102"/>
      <c r="AC1775" s="102"/>
      <c r="AD1775" s="102"/>
      <c r="AE1775" s="102"/>
      <c r="AG1775" s="103"/>
      <c r="AN1775" s="102"/>
      <c r="AO1775" s="102"/>
      <c r="AP1775" s="102"/>
      <c r="AQ1775" s="102"/>
      <c r="AR1775" s="102"/>
      <c r="AS1775" s="102"/>
      <c r="AT1775" s="102"/>
      <c r="AU1775" s="102"/>
    </row>
    <row r="1776" spans="27:64">
      <c r="AA1776" s="102"/>
      <c r="AB1776" s="102"/>
      <c r="AC1776" s="102"/>
      <c r="AD1776" s="102"/>
      <c r="AE1776" s="102"/>
      <c r="AG1776" s="103"/>
      <c r="AN1776" s="102"/>
      <c r="AO1776" s="102"/>
      <c r="AP1776" s="102"/>
      <c r="AQ1776" s="102"/>
      <c r="AR1776" s="102"/>
      <c r="AS1776" s="102"/>
      <c r="AT1776" s="102"/>
      <c r="AU1776" s="102"/>
    </row>
    <row r="1777" spans="27:48">
      <c r="AA1777" s="102"/>
      <c r="AB1777" s="102"/>
      <c r="AC1777" s="102"/>
      <c r="AD1777" s="102"/>
      <c r="AE1777" s="102"/>
      <c r="AG1777" s="103"/>
      <c r="AN1777" s="102"/>
      <c r="AO1777" s="102"/>
      <c r="AP1777" s="102"/>
      <c r="AQ1777" s="102"/>
      <c r="AR1777" s="102"/>
      <c r="AS1777" s="102"/>
      <c r="AT1777" s="102"/>
      <c r="AU1777" s="102"/>
    </row>
    <row r="1778" spans="27:48">
      <c r="AA1778" s="102"/>
      <c r="AB1778" s="102"/>
      <c r="AC1778" s="102"/>
      <c r="AD1778" s="102"/>
      <c r="AE1778" s="102"/>
      <c r="AG1778" s="103"/>
      <c r="AN1778" s="102"/>
      <c r="AO1778" s="102"/>
      <c r="AP1778" s="102"/>
      <c r="AQ1778" s="102"/>
      <c r="AR1778" s="102"/>
      <c r="AS1778" s="102"/>
      <c r="AT1778" s="102"/>
      <c r="AU1778" s="102"/>
    </row>
    <row r="1779" spans="27:48">
      <c r="AA1779" s="102"/>
      <c r="AB1779" s="102"/>
      <c r="AC1779" s="102"/>
      <c r="AD1779" s="102"/>
      <c r="AE1779" s="102"/>
      <c r="AG1779" s="103"/>
      <c r="AN1779" s="102"/>
      <c r="AO1779" s="102"/>
      <c r="AP1779" s="102"/>
      <c r="AQ1779" s="102"/>
      <c r="AR1779" s="102"/>
      <c r="AS1779" s="102"/>
      <c r="AT1779" s="102"/>
      <c r="AU1779" s="102"/>
    </row>
    <row r="1780" spans="27:48">
      <c r="AA1780" s="102"/>
      <c r="AB1780" s="102"/>
      <c r="AC1780" s="102"/>
      <c r="AD1780" s="102"/>
      <c r="AE1780" s="102"/>
      <c r="AG1780" s="103"/>
      <c r="AN1780" s="102"/>
      <c r="AO1780" s="102"/>
      <c r="AP1780" s="102"/>
      <c r="AQ1780" s="102"/>
      <c r="AR1780" s="102"/>
      <c r="AS1780" s="102"/>
      <c r="AT1780" s="102"/>
      <c r="AU1780" s="102"/>
    </row>
    <row r="1781" spans="27:48">
      <c r="AA1781" s="102"/>
      <c r="AB1781" s="102"/>
      <c r="AC1781" s="102"/>
      <c r="AD1781" s="102"/>
      <c r="AE1781" s="102"/>
      <c r="AG1781" s="103"/>
      <c r="AN1781" s="102"/>
      <c r="AO1781" s="102"/>
      <c r="AP1781" s="102"/>
      <c r="AQ1781" s="102"/>
      <c r="AR1781" s="102"/>
      <c r="AS1781" s="102"/>
      <c r="AT1781" s="102"/>
      <c r="AU1781" s="102"/>
    </row>
    <row r="1782" spans="27:48">
      <c r="AA1782" s="102"/>
      <c r="AB1782" s="102"/>
      <c r="AC1782" s="102"/>
      <c r="AD1782" s="102"/>
      <c r="AE1782" s="102"/>
      <c r="AG1782" s="103"/>
      <c r="AN1782" s="102"/>
      <c r="AO1782" s="102"/>
      <c r="AP1782" s="102"/>
      <c r="AQ1782" s="102"/>
      <c r="AR1782" s="102"/>
      <c r="AS1782" s="102"/>
      <c r="AT1782" s="102"/>
      <c r="AU1782" s="102"/>
    </row>
    <row r="1783" spans="27:48">
      <c r="AA1783" s="102"/>
      <c r="AB1783" s="102"/>
      <c r="AC1783" s="102"/>
      <c r="AD1783" s="102"/>
      <c r="AE1783" s="102"/>
      <c r="AG1783" s="103"/>
      <c r="AN1783" s="102"/>
      <c r="AO1783" s="102"/>
      <c r="AP1783" s="102"/>
      <c r="AQ1783" s="102"/>
      <c r="AR1783" s="102"/>
      <c r="AS1783" s="102"/>
      <c r="AT1783" s="102"/>
      <c r="AU1783" s="102"/>
    </row>
    <row r="1784" spans="27:48">
      <c r="AA1784" s="102"/>
      <c r="AB1784" s="102"/>
      <c r="AC1784" s="102"/>
      <c r="AD1784" s="102"/>
      <c r="AE1784" s="102"/>
      <c r="AG1784" s="103"/>
      <c r="AN1784" s="102"/>
      <c r="AO1784" s="102"/>
      <c r="AP1784" s="102"/>
      <c r="AQ1784" s="102"/>
      <c r="AR1784" s="102"/>
      <c r="AS1784" s="102"/>
      <c r="AT1784" s="102"/>
      <c r="AU1784" s="102"/>
      <c r="AV1784" s="102"/>
    </row>
    <row r="1785" spans="27:48">
      <c r="AA1785" s="102"/>
      <c r="AB1785" s="102"/>
      <c r="AC1785" s="102"/>
      <c r="AD1785" s="102"/>
      <c r="AE1785" s="102"/>
      <c r="AG1785" s="103"/>
      <c r="AN1785" s="102"/>
      <c r="AO1785" s="102"/>
      <c r="AP1785" s="102"/>
      <c r="AQ1785" s="102"/>
      <c r="AR1785" s="102"/>
      <c r="AS1785" s="102"/>
      <c r="AT1785" s="102"/>
      <c r="AU1785" s="102"/>
    </row>
    <row r="1786" spans="27:48">
      <c r="AA1786" s="102"/>
      <c r="AB1786" s="102"/>
      <c r="AC1786" s="102"/>
      <c r="AD1786" s="102"/>
      <c r="AE1786" s="102"/>
      <c r="AG1786" s="103"/>
      <c r="AN1786" s="102"/>
      <c r="AO1786" s="102"/>
      <c r="AP1786" s="102"/>
      <c r="AQ1786" s="102"/>
      <c r="AR1786" s="102"/>
      <c r="AS1786" s="102"/>
      <c r="AT1786" s="102"/>
      <c r="AU1786" s="102"/>
    </row>
    <row r="1787" spans="27:48">
      <c r="AA1787" s="102"/>
      <c r="AB1787" s="102"/>
      <c r="AC1787" s="102"/>
      <c r="AD1787" s="102"/>
      <c r="AE1787" s="102"/>
      <c r="AG1787" s="103"/>
      <c r="AN1787" s="102"/>
      <c r="AO1787" s="102"/>
      <c r="AP1787" s="102"/>
      <c r="AQ1787" s="102"/>
      <c r="AR1787" s="102"/>
      <c r="AS1787" s="102"/>
      <c r="AT1787" s="102"/>
      <c r="AU1787" s="102"/>
    </row>
    <row r="1788" spans="27:48">
      <c r="AA1788" s="102"/>
      <c r="AB1788" s="102"/>
      <c r="AC1788" s="102"/>
      <c r="AD1788" s="102"/>
      <c r="AE1788" s="102"/>
      <c r="AG1788" s="103"/>
      <c r="AN1788" s="102"/>
      <c r="AO1788" s="102"/>
      <c r="AP1788" s="102"/>
      <c r="AQ1788" s="102"/>
      <c r="AR1788" s="102"/>
      <c r="AS1788" s="102"/>
      <c r="AT1788" s="102"/>
      <c r="AU1788" s="102"/>
    </row>
    <row r="1789" spans="27:48">
      <c r="AA1789" s="102"/>
      <c r="AB1789" s="102"/>
      <c r="AC1789" s="102"/>
      <c r="AD1789" s="102"/>
      <c r="AE1789" s="102"/>
      <c r="AG1789" s="103"/>
      <c r="AN1789" s="102"/>
      <c r="AO1789" s="102"/>
      <c r="AP1789" s="102"/>
      <c r="AQ1789" s="102"/>
      <c r="AR1789" s="102"/>
      <c r="AS1789" s="102"/>
      <c r="AT1789" s="102"/>
      <c r="AU1789" s="102"/>
      <c r="AV1789" s="102"/>
    </row>
    <row r="1790" spans="27:48">
      <c r="AA1790" s="102"/>
      <c r="AB1790" s="102"/>
      <c r="AC1790" s="102"/>
      <c r="AD1790" s="102"/>
      <c r="AE1790" s="102"/>
      <c r="AG1790" s="103"/>
      <c r="AN1790" s="102"/>
      <c r="AO1790" s="102"/>
      <c r="AP1790" s="102"/>
      <c r="AQ1790" s="102"/>
      <c r="AR1790" s="102"/>
      <c r="AS1790" s="102"/>
      <c r="AT1790" s="102"/>
      <c r="AU1790" s="102"/>
    </row>
    <row r="1791" spans="27:48">
      <c r="AA1791" s="102"/>
      <c r="AB1791" s="102"/>
      <c r="AC1791" s="102"/>
      <c r="AD1791" s="102"/>
      <c r="AE1791" s="102"/>
      <c r="AG1791" s="103"/>
      <c r="AN1791" s="102"/>
      <c r="AO1791" s="102"/>
      <c r="AP1791" s="102"/>
      <c r="AQ1791" s="102"/>
      <c r="AR1791" s="102"/>
      <c r="AS1791" s="102"/>
      <c r="AT1791" s="102"/>
      <c r="AU1791" s="102"/>
    </row>
    <row r="1792" spans="27:48">
      <c r="AA1792" s="102"/>
      <c r="AB1792" s="102"/>
      <c r="AC1792" s="102"/>
      <c r="AD1792" s="102"/>
      <c r="AE1792" s="102"/>
      <c r="AG1792" s="103"/>
      <c r="AN1792" s="102"/>
      <c r="AO1792" s="102"/>
      <c r="AP1792" s="102"/>
      <c r="AQ1792" s="102"/>
      <c r="AR1792" s="102"/>
      <c r="AS1792" s="102"/>
      <c r="AT1792" s="102"/>
      <c r="AU1792" s="102"/>
    </row>
    <row r="1793" spans="27:64">
      <c r="AA1793" s="102"/>
      <c r="AB1793" s="102"/>
      <c r="AC1793" s="102"/>
      <c r="AD1793" s="102"/>
      <c r="AE1793" s="102"/>
      <c r="AG1793" s="103"/>
      <c r="AN1793" s="102"/>
      <c r="AO1793" s="102"/>
      <c r="AP1793" s="102"/>
      <c r="AQ1793" s="102"/>
      <c r="AR1793" s="102"/>
      <c r="AS1793" s="102"/>
      <c r="AT1793" s="102"/>
      <c r="AU1793" s="102"/>
    </row>
    <row r="1794" spans="27:64">
      <c r="AA1794" s="102"/>
      <c r="AB1794" s="102"/>
      <c r="AC1794" s="102"/>
      <c r="AD1794" s="102"/>
      <c r="AE1794" s="102"/>
      <c r="AG1794" s="103"/>
      <c r="AN1794" s="102"/>
      <c r="AO1794" s="102"/>
      <c r="AP1794" s="102"/>
      <c r="AQ1794" s="102"/>
      <c r="AR1794" s="102"/>
      <c r="AS1794" s="102"/>
      <c r="AT1794" s="102"/>
      <c r="AU1794" s="102"/>
    </row>
    <row r="1795" spans="27:64">
      <c r="AA1795" s="102"/>
      <c r="AB1795" s="102"/>
      <c r="AC1795" s="102"/>
      <c r="AD1795" s="102"/>
      <c r="AE1795" s="102"/>
      <c r="AG1795" s="103"/>
      <c r="AN1795" s="102"/>
      <c r="AO1795" s="102"/>
      <c r="AP1795" s="102"/>
      <c r="AQ1795" s="102"/>
      <c r="AR1795" s="102"/>
      <c r="AS1795" s="102"/>
      <c r="AT1795" s="102"/>
      <c r="AU1795" s="102"/>
    </row>
    <row r="1796" spans="27:64">
      <c r="AA1796" s="102"/>
      <c r="AB1796" s="102"/>
      <c r="AC1796" s="102"/>
      <c r="AD1796" s="102"/>
      <c r="AE1796" s="102"/>
      <c r="AG1796" s="103"/>
      <c r="AN1796" s="102"/>
      <c r="AO1796" s="102"/>
      <c r="AP1796" s="102"/>
      <c r="AQ1796" s="102"/>
      <c r="AR1796" s="102"/>
      <c r="AS1796" s="102"/>
      <c r="AT1796" s="102"/>
      <c r="AU1796" s="102"/>
    </row>
    <row r="1797" spans="27:64">
      <c r="AA1797" s="102"/>
      <c r="AB1797" s="102"/>
      <c r="AC1797" s="102"/>
      <c r="AD1797" s="102"/>
      <c r="AE1797" s="102"/>
      <c r="AG1797" s="103"/>
      <c r="AN1797" s="102"/>
      <c r="AO1797" s="102"/>
      <c r="AP1797" s="102"/>
      <c r="AQ1797" s="102"/>
      <c r="AR1797" s="102"/>
      <c r="AS1797" s="102"/>
      <c r="AT1797" s="102"/>
      <c r="AU1797" s="102"/>
    </row>
    <row r="1798" spans="27:64">
      <c r="AA1798" s="102"/>
      <c r="AB1798" s="102"/>
      <c r="AC1798" s="102"/>
      <c r="AD1798" s="102"/>
      <c r="AE1798" s="102"/>
      <c r="AG1798" s="103"/>
      <c r="AN1798" s="102"/>
      <c r="AO1798" s="102"/>
      <c r="AP1798" s="102"/>
      <c r="AQ1798" s="102"/>
      <c r="AR1798" s="102"/>
      <c r="AS1798" s="102"/>
      <c r="AT1798" s="102"/>
      <c r="AU1798" s="102"/>
      <c r="AV1798" s="102"/>
    </row>
    <row r="1799" spans="27:64">
      <c r="AA1799" s="102"/>
      <c r="AB1799" s="102"/>
      <c r="AC1799" s="102"/>
      <c r="AD1799" s="102"/>
      <c r="AE1799" s="102"/>
      <c r="AG1799" s="103"/>
      <c r="AN1799" s="102"/>
      <c r="AO1799" s="102"/>
      <c r="AP1799" s="102"/>
      <c r="AQ1799" s="102"/>
      <c r="AR1799" s="102"/>
      <c r="AS1799" s="102"/>
      <c r="AT1799" s="102"/>
      <c r="AU1799" s="102"/>
    </row>
    <row r="1800" spans="27:64">
      <c r="AA1800" s="102"/>
      <c r="AB1800" s="102"/>
      <c r="AC1800" s="102"/>
      <c r="AD1800" s="102"/>
      <c r="AE1800" s="102"/>
      <c r="AG1800" s="103"/>
      <c r="AN1800" s="102"/>
      <c r="AO1800" s="102"/>
      <c r="AP1800" s="102"/>
      <c r="AQ1800" s="102"/>
      <c r="AR1800" s="102"/>
      <c r="AS1800" s="102"/>
      <c r="AT1800" s="102"/>
      <c r="AU1800" s="102"/>
      <c r="AV1800" s="102"/>
      <c r="AX1800" s="102"/>
    </row>
    <row r="1801" spans="27:64">
      <c r="AA1801" s="102"/>
      <c r="AB1801" s="102"/>
      <c r="AC1801" s="102"/>
      <c r="AD1801" s="102"/>
      <c r="AE1801" s="102"/>
      <c r="AG1801" s="103"/>
      <c r="AN1801" s="102"/>
      <c r="AO1801" s="102"/>
      <c r="AP1801" s="102"/>
      <c r="AQ1801" s="102"/>
      <c r="AR1801" s="102"/>
      <c r="AS1801" s="102"/>
      <c r="AT1801" s="102"/>
      <c r="AU1801" s="102"/>
      <c r="AV1801" s="102"/>
      <c r="AW1801" s="102"/>
      <c r="AX1801" s="102"/>
      <c r="AY1801" s="102"/>
      <c r="AZ1801" s="102"/>
      <c r="BA1801" s="102"/>
      <c r="BB1801" s="102"/>
      <c r="BC1801" s="102"/>
      <c r="BD1801" s="102"/>
      <c r="BE1801" s="102"/>
      <c r="BF1801" s="102"/>
      <c r="BG1801" s="102"/>
      <c r="BH1801" s="102"/>
      <c r="BI1801" s="102"/>
      <c r="BJ1801" s="102"/>
      <c r="BK1801" s="102"/>
      <c r="BL1801" s="102"/>
    </row>
    <row r="1802" spans="27:64">
      <c r="AA1802" s="102"/>
      <c r="AB1802" s="102"/>
      <c r="AC1802" s="102"/>
      <c r="AD1802" s="102"/>
      <c r="AE1802" s="102"/>
      <c r="AG1802" s="103"/>
      <c r="AN1802" s="102"/>
      <c r="AO1802" s="102"/>
      <c r="AP1802" s="102"/>
      <c r="AQ1802" s="102"/>
      <c r="AR1802" s="102"/>
      <c r="AS1802" s="102"/>
      <c r="AT1802" s="102"/>
      <c r="AU1802" s="102"/>
    </row>
    <row r="1803" spans="27:64">
      <c r="AA1803" s="102"/>
      <c r="AB1803" s="102"/>
      <c r="AC1803" s="102"/>
      <c r="AD1803" s="102"/>
      <c r="AE1803" s="102"/>
      <c r="AG1803" s="103"/>
      <c r="AN1803" s="102"/>
      <c r="AO1803" s="102"/>
      <c r="AP1803" s="102"/>
      <c r="AQ1803" s="102"/>
      <c r="AR1803" s="102"/>
      <c r="AS1803" s="102"/>
      <c r="AT1803" s="102"/>
      <c r="AU1803" s="102"/>
    </row>
    <row r="1804" spans="27:64">
      <c r="AA1804" s="102"/>
      <c r="AB1804" s="102"/>
      <c r="AC1804" s="102"/>
      <c r="AD1804" s="102"/>
      <c r="AE1804" s="102"/>
      <c r="AG1804" s="103"/>
      <c r="AN1804" s="102"/>
      <c r="AO1804" s="102"/>
      <c r="AP1804" s="102"/>
      <c r="AQ1804" s="102"/>
      <c r="AR1804" s="102"/>
      <c r="AS1804" s="102"/>
      <c r="AT1804" s="102"/>
      <c r="AU1804" s="102"/>
    </row>
    <row r="1805" spans="27:64">
      <c r="AA1805" s="102"/>
      <c r="AB1805" s="102"/>
      <c r="AC1805" s="102"/>
      <c r="AD1805" s="102"/>
      <c r="AE1805" s="102"/>
      <c r="AG1805" s="103"/>
      <c r="AN1805" s="102"/>
      <c r="AO1805" s="102"/>
      <c r="AP1805" s="102"/>
      <c r="AQ1805" s="102"/>
      <c r="AR1805" s="102"/>
      <c r="AS1805" s="102"/>
      <c r="AT1805" s="102"/>
      <c r="AU1805" s="102"/>
      <c r="AV1805" s="102"/>
      <c r="AX1805" s="102"/>
    </row>
    <row r="1806" spans="27:64">
      <c r="AA1806" s="102"/>
      <c r="AB1806" s="102"/>
      <c r="AC1806" s="102"/>
      <c r="AD1806" s="102"/>
      <c r="AE1806" s="102"/>
      <c r="AG1806" s="103"/>
      <c r="AN1806" s="102"/>
      <c r="AO1806" s="102"/>
      <c r="AP1806" s="102"/>
      <c r="AQ1806" s="102"/>
      <c r="AR1806" s="102"/>
      <c r="AS1806" s="102"/>
      <c r="AT1806" s="102"/>
      <c r="AU1806" s="102"/>
      <c r="AV1806" s="102"/>
      <c r="AW1806" s="102"/>
      <c r="AX1806" s="102"/>
      <c r="AY1806" s="102"/>
      <c r="AZ1806" s="102"/>
      <c r="BA1806" s="102"/>
      <c r="BB1806" s="102"/>
      <c r="BC1806" s="102"/>
      <c r="BD1806" s="102"/>
      <c r="BE1806" s="102"/>
      <c r="BF1806" s="102"/>
      <c r="BG1806" s="102"/>
      <c r="BH1806" s="102"/>
      <c r="BI1806" s="102"/>
      <c r="BJ1806" s="102"/>
      <c r="BK1806" s="102"/>
      <c r="BL1806" s="102"/>
    </row>
    <row r="1807" spans="27:64">
      <c r="AA1807" s="102"/>
      <c r="AB1807" s="102"/>
      <c r="AC1807" s="102"/>
      <c r="AD1807" s="102"/>
      <c r="AE1807" s="102"/>
      <c r="AG1807" s="103"/>
      <c r="AN1807" s="102"/>
      <c r="AO1807" s="102"/>
      <c r="AP1807" s="102"/>
      <c r="AQ1807" s="102"/>
      <c r="AR1807" s="102"/>
      <c r="AS1807" s="102"/>
      <c r="AT1807" s="102"/>
      <c r="AU1807" s="102"/>
    </row>
    <row r="1808" spans="27:64">
      <c r="AA1808" s="102"/>
      <c r="AB1808" s="102"/>
      <c r="AC1808" s="102"/>
      <c r="AD1808" s="102"/>
      <c r="AE1808" s="102"/>
      <c r="AG1808" s="103"/>
      <c r="AN1808" s="102"/>
      <c r="AO1808" s="102"/>
      <c r="AP1808" s="102"/>
      <c r="AQ1808" s="102"/>
      <c r="AR1808" s="102"/>
      <c r="AS1808" s="102"/>
      <c r="AT1808" s="102"/>
      <c r="AU1808" s="102"/>
    </row>
    <row r="1809" spans="27:64">
      <c r="AA1809" s="102"/>
      <c r="AB1809" s="102"/>
      <c r="AC1809" s="102"/>
      <c r="AD1809" s="102"/>
      <c r="AE1809" s="102"/>
      <c r="AG1809" s="103"/>
      <c r="AN1809" s="102"/>
      <c r="AO1809" s="102"/>
      <c r="AP1809" s="102"/>
      <c r="AQ1809" s="102"/>
      <c r="AR1809" s="102"/>
      <c r="AS1809" s="102"/>
      <c r="AT1809" s="102"/>
      <c r="AU1809" s="102"/>
    </row>
    <row r="1810" spans="27:64">
      <c r="AA1810" s="102"/>
      <c r="AB1810" s="102"/>
      <c r="AC1810" s="102"/>
      <c r="AD1810" s="102"/>
      <c r="AE1810" s="102"/>
      <c r="AG1810" s="103"/>
      <c r="AN1810" s="102"/>
      <c r="AO1810" s="102"/>
      <c r="AP1810" s="102"/>
      <c r="AQ1810" s="102"/>
      <c r="AR1810" s="102"/>
      <c r="AS1810" s="102"/>
      <c r="AT1810" s="102"/>
      <c r="AU1810" s="102"/>
    </row>
    <row r="1811" spans="27:64">
      <c r="AA1811" s="102"/>
      <c r="AB1811" s="102"/>
      <c r="AC1811" s="102"/>
      <c r="AD1811" s="102"/>
      <c r="AE1811" s="102"/>
      <c r="AG1811" s="103"/>
      <c r="AN1811" s="102"/>
      <c r="AO1811" s="102"/>
      <c r="AP1811" s="102"/>
      <c r="AQ1811" s="102"/>
      <c r="AR1811" s="102"/>
      <c r="AS1811" s="102"/>
      <c r="AT1811" s="102"/>
      <c r="AU1811" s="102"/>
      <c r="AV1811" s="102"/>
      <c r="AX1811" s="102"/>
    </row>
    <row r="1812" spans="27:64">
      <c r="AA1812" s="102"/>
      <c r="AB1812" s="102"/>
      <c r="AC1812" s="102"/>
      <c r="AD1812" s="102"/>
      <c r="AE1812" s="102"/>
      <c r="AG1812" s="103"/>
      <c r="AN1812" s="102"/>
      <c r="AO1812" s="102"/>
      <c r="AP1812" s="102"/>
      <c r="AQ1812" s="102"/>
      <c r="AR1812" s="102"/>
      <c r="AS1812" s="102"/>
      <c r="AT1812" s="102"/>
      <c r="AU1812" s="102"/>
    </row>
    <row r="1813" spans="27:64">
      <c r="AA1813" s="102"/>
      <c r="AB1813" s="102"/>
      <c r="AC1813" s="102"/>
      <c r="AD1813" s="102"/>
      <c r="AE1813" s="102"/>
      <c r="AG1813" s="103"/>
      <c r="AN1813" s="102"/>
      <c r="AO1813" s="102"/>
      <c r="AP1813" s="102"/>
      <c r="AQ1813" s="102"/>
      <c r="AR1813" s="102"/>
      <c r="AS1813" s="102"/>
      <c r="AT1813" s="102"/>
      <c r="AU1813" s="102"/>
    </row>
    <row r="1814" spans="27:64">
      <c r="AA1814" s="102"/>
      <c r="AB1814" s="102"/>
      <c r="AC1814" s="102"/>
      <c r="AD1814" s="102"/>
      <c r="AE1814" s="102"/>
      <c r="AG1814" s="103"/>
      <c r="AN1814" s="102"/>
      <c r="AO1814" s="102"/>
      <c r="AP1814" s="102"/>
      <c r="AQ1814" s="102"/>
      <c r="AR1814" s="102"/>
      <c r="AS1814" s="102"/>
      <c r="AT1814" s="102"/>
      <c r="AU1814" s="102"/>
    </row>
    <row r="1815" spans="27:64">
      <c r="AA1815" s="102"/>
      <c r="AB1815" s="102"/>
      <c r="AC1815" s="102"/>
      <c r="AD1815" s="102"/>
      <c r="AE1815" s="102"/>
      <c r="AG1815" s="103"/>
      <c r="AN1815" s="102"/>
      <c r="AO1815" s="102"/>
      <c r="AP1815" s="102"/>
      <c r="AQ1815" s="102"/>
      <c r="AR1815" s="102"/>
      <c r="AS1815" s="102"/>
      <c r="AT1815" s="102"/>
      <c r="AU1815" s="102"/>
    </row>
    <row r="1816" spans="27:64">
      <c r="AA1816" s="102"/>
      <c r="AB1816" s="102"/>
      <c r="AC1816" s="102"/>
      <c r="AD1816" s="102"/>
      <c r="AE1816" s="102"/>
      <c r="AG1816" s="103"/>
      <c r="AN1816" s="102"/>
      <c r="AO1816" s="102"/>
      <c r="AP1816" s="102"/>
      <c r="AQ1816" s="102"/>
      <c r="AR1816" s="102"/>
      <c r="AS1816" s="102"/>
      <c r="AT1816" s="102"/>
      <c r="AU1816" s="102"/>
    </row>
    <row r="1817" spans="27:64">
      <c r="AA1817" s="102"/>
      <c r="AB1817" s="102"/>
      <c r="AC1817" s="102"/>
      <c r="AD1817" s="102"/>
      <c r="AE1817" s="102"/>
      <c r="AG1817" s="103"/>
      <c r="AN1817" s="102"/>
      <c r="AO1817" s="102"/>
      <c r="AP1817" s="102"/>
      <c r="AQ1817" s="102"/>
      <c r="AR1817" s="102"/>
      <c r="AS1817" s="102"/>
      <c r="AT1817" s="102"/>
      <c r="AU1817" s="102"/>
    </row>
    <row r="1818" spans="27:64">
      <c r="AA1818" s="102"/>
      <c r="AB1818" s="102"/>
      <c r="AC1818" s="102"/>
      <c r="AD1818" s="102"/>
      <c r="AE1818" s="102"/>
      <c r="AG1818" s="103"/>
      <c r="AN1818" s="102"/>
      <c r="AO1818" s="102"/>
      <c r="AP1818" s="102"/>
      <c r="AQ1818" s="102"/>
      <c r="AR1818" s="102"/>
      <c r="AS1818" s="102"/>
      <c r="AT1818" s="102"/>
      <c r="AU1818" s="102"/>
      <c r="AV1818" s="102"/>
      <c r="AX1818" s="102"/>
      <c r="AY1818" s="102"/>
      <c r="AZ1818" s="102"/>
      <c r="BA1818" s="102"/>
      <c r="BB1818" s="102"/>
      <c r="BC1818" s="102"/>
      <c r="BD1818" s="102"/>
      <c r="BE1818" s="102"/>
      <c r="BF1818" s="102"/>
      <c r="BG1818" s="102"/>
      <c r="BH1818" s="102"/>
      <c r="BI1818" s="102"/>
      <c r="BJ1818" s="102"/>
      <c r="BK1818" s="102"/>
      <c r="BL1818" s="102"/>
    </row>
    <row r="1819" spans="27:64">
      <c r="AA1819" s="102"/>
      <c r="AB1819" s="102"/>
      <c r="AC1819" s="102"/>
      <c r="AD1819" s="102"/>
      <c r="AE1819" s="102"/>
      <c r="AG1819" s="103"/>
      <c r="AN1819" s="102"/>
      <c r="AO1819" s="102"/>
      <c r="AP1819" s="102"/>
      <c r="AQ1819" s="102"/>
      <c r="AR1819" s="102"/>
      <c r="AS1819" s="102"/>
      <c r="AT1819" s="102"/>
      <c r="AU1819" s="102"/>
      <c r="AV1819" s="102"/>
    </row>
    <row r="1820" spans="27:64">
      <c r="AA1820" s="102"/>
      <c r="AB1820" s="102"/>
      <c r="AC1820" s="102"/>
      <c r="AD1820" s="102"/>
      <c r="AE1820" s="102"/>
      <c r="AG1820" s="103"/>
      <c r="AN1820" s="102"/>
      <c r="AO1820" s="102"/>
      <c r="AP1820" s="102"/>
      <c r="AQ1820" s="102"/>
      <c r="AR1820" s="102"/>
      <c r="AS1820" s="102"/>
      <c r="AT1820" s="102"/>
      <c r="AU1820" s="102"/>
    </row>
    <row r="1821" spans="27:64">
      <c r="AA1821" s="102"/>
      <c r="AB1821" s="102"/>
      <c r="AC1821" s="102"/>
      <c r="AD1821" s="102"/>
      <c r="AE1821" s="102"/>
      <c r="AG1821" s="103"/>
      <c r="AN1821" s="102"/>
      <c r="AO1821" s="102"/>
      <c r="AP1821" s="102"/>
      <c r="AQ1821" s="102"/>
      <c r="AR1821" s="102"/>
      <c r="AS1821" s="102"/>
      <c r="AT1821" s="102"/>
      <c r="AU1821" s="102"/>
      <c r="AV1821" s="102"/>
    </row>
    <row r="1822" spans="27:64">
      <c r="AA1822" s="102"/>
      <c r="AB1822" s="102"/>
      <c r="AC1822" s="102"/>
      <c r="AD1822" s="102"/>
      <c r="AE1822" s="102"/>
      <c r="AG1822" s="103"/>
      <c r="AN1822" s="102"/>
      <c r="AO1822" s="102"/>
      <c r="AP1822" s="102"/>
      <c r="AQ1822" s="102"/>
      <c r="AR1822" s="102"/>
      <c r="AS1822" s="102"/>
      <c r="AT1822" s="102"/>
      <c r="AU1822" s="102"/>
    </row>
    <row r="1823" spans="27:64">
      <c r="AA1823" s="102"/>
      <c r="AB1823" s="102"/>
      <c r="AC1823" s="102"/>
      <c r="AD1823" s="102"/>
      <c r="AE1823" s="102"/>
      <c r="AG1823" s="103"/>
      <c r="AN1823" s="102"/>
      <c r="AO1823" s="102"/>
      <c r="AP1823" s="102"/>
      <c r="AQ1823" s="102"/>
      <c r="AR1823" s="102"/>
      <c r="AS1823" s="102"/>
      <c r="AT1823" s="102"/>
      <c r="AU1823" s="102"/>
    </row>
    <row r="1824" spans="27:64">
      <c r="AA1824" s="102"/>
      <c r="AB1824" s="102"/>
      <c r="AC1824" s="102"/>
      <c r="AD1824" s="102"/>
      <c r="AE1824" s="102"/>
      <c r="AG1824" s="103"/>
      <c r="AN1824" s="102"/>
      <c r="AO1824" s="102"/>
      <c r="AP1824" s="102"/>
      <c r="AQ1824" s="102"/>
      <c r="AR1824" s="102"/>
      <c r="AS1824" s="102"/>
      <c r="AT1824" s="102"/>
      <c r="AU1824" s="102"/>
    </row>
    <row r="1825" spans="27:64">
      <c r="AA1825" s="102"/>
      <c r="AB1825" s="102"/>
      <c r="AC1825" s="102"/>
      <c r="AD1825" s="102"/>
      <c r="AE1825" s="102"/>
      <c r="AG1825" s="103"/>
      <c r="AN1825" s="102"/>
      <c r="AO1825" s="102"/>
      <c r="AP1825" s="102"/>
      <c r="AQ1825" s="102"/>
      <c r="AR1825" s="102"/>
      <c r="AS1825" s="102"/>
      <c r="AT1825" s="102"/>
      <c r="AU1825" s="102"/>
    </row>
    <row r="1826" spans="27:64">
      <c r="AA1826" s="102"/>
      <c r="AB1826" s="102"/>
      <c r="AC1826" s="102"/>
      <c r="AD1826" s="102"/>
      <c r="AE1826" s="102"/>
      <c r="AG1826" s="103"/>
      <c r="AN1826" s="102"/>
      <c r="AO1826" s="102"/>
      <c r="AP1826" s="102"/>
      <c r="AQ1826" s="102"/>
      <c r="AR1826" s="102"/>
      <c r="AS1826" s="102"/>
      <c r="AT1826" s="102"/>
      <c r="AU1826" s="102"/>
    </row>
    <row r="1827" spans="27:64">
      <c r="AA1827" s="102"/>
      <c r="AB1827" s="102"/>
      <c r="AC1827" s="102"/>
      <c r="AD1827" s="102"/>
      <c r="AE1827" s="102"/>
      <c r="AG1827" s="103"/>
      <c r="AN1827" s="102"/>
      <c r="AO1827" s="102"/>
      <c r="AP1827" s="102"/>
      <c r="AQ1827" s="102"/>
      <c r="AR1827" s="102"/>
      <c r="AS1827" s="102"/>
      <c r="AT1827" s="102"/>
      <c r="AU1827" s="102"/>
    </row>
    <row r="1828" spans="27:64">
      <c r="AA1828" s="102"/>
      <c r="AB1828" s="102"/>
      <c r="AC1828" s="102"/>
      <c r="AD1828" s="102"/>
      <c r="AE1828" s="102"/>
      <c r="AG1828" s="103"/>
      <c r="AN1828" s="102"/>
      <c r="AO1828" s="102"/>
      <c r="AP1828" s="102"/>
      <c r="AQ1828" s="102"/>
      <c r="AR1828" s="102"/>
      <c r="AS1828" s="102"/>
      <c r="AT1828" s="102"/>
      <c r="AU1828" s="102"/>
    </row>
    <row r="1829" spans="27:64">
      <c r="AA1829" s="102"/>
      <c r="AB1829" s="102"/>
      <c r="AC1829" s="102"/>
      <c r="AD1829" s="102"/>
      <c r="AE1829" s="102"/>
      <c r="AG1829" s="103"/>
      <c r="AN1829" s="102"/>
      <c r="AO1829" s="102"/>
      <c r="AP1829" s="102"/>
      <c r="AQ1829" s="102"/>
      <c r="AR1829" s="102"/>
      <c r="AS1829" s="102"/>
      <c r="AT1829" s="102"/>
      <c r="AU1829" s="102"/>
    </row>
    <row r="1830" spans="27:64">
      <c r="AA1830" s="102"/>
      <c r="AB1830" s="102"/>
      <c r="AC1830" s="102"/>
      <c r="AD1830" s="102"/>
      <c r="AE1830" s="102"/>
      <c r="AG1830" s="103"/>
      <c r="AN1830" s="102"/>
      <c r="AO1830" s="102"/>
      <c r="AP1830" s="102"/>
      <c r="AQ1830" s="102"/>
      <c r="AR1830" s="102"/>
      <c r="AS1830" s="102"/>
      <c r="AT1830" s="102"/>
      <c r="AU1830" s="102"/>
    </row>
    <row r="1831" spans="27:64">
      <c r="AA1831" s="102"/>
      <c r="AB1831" s="102"/>
      <c r="AC1831" s="102"/>
      <c r="AD1831" s="102"/>
      <c r="AE1831" s="102"/>
      <c r="AG1831" s="103"/>
      <c r="AN1831" s="102"/>
      <c r="AO1831" s="102"/>
      <c r="AP1831" s="102"/>
      <c r="AQ1831" s="102"/>
      <c r="AR1831" s="102"/>
      <c r="AS1831" s="102"/>
      <c r="AT1831" s="102"/>
      <c r="AU1831" s="102"/>
      <c r="AV1831" s="102"/>
      <c r="AW1831" s="102"/>
      <c r="AX1831" s="102"/>
      <c r="AY1831" s="102"/>
      <c r="AZ1831" s="102"/>
      <c r="BA1831" s="102"/>
      <c r="BB1831" s="102"/>
      <c r="BC1831" s="102"/>
      <c r="BD1831" s="102"/>
      <c r="BE1831" s="102"/>
      <c r="BF1831" s="102"/>
      <c r="BG1831" s="102"/>
      <c r="BH1831" s="102"/>
      <c r="BI1831" s="102"/>
      <c r="BJ1831" s="102"/>
      <c r="BK1831" s="102"/>
      <c r="BL1831" s="102"/>
    </row>
    <row r="1832" spans="27:64">
      <c r="AA1832" s="102"/>
      <c r="AB1832" s="102"/>
      <c r="AC1832" s="102"/>
      <c r="AD1832" s="102"/>
      <c r="AE1832" s="102"/>
      <c r="AG1832" s="103"/>
      <c r="AN1832" s="102"/>
      <c r="AO1832" s="102"/>
      <c r="AP1832" s="102"/>
      <c r="AQ1832" s="102"/>
      <c r="AR1832" s="102"/>
      <c r="AS1832" s="102"/>
      <c r="AT1832" s="102"/>
      <c r="AU1832" s="102"/>
    </row>
    <row r="1833" spans="27:64">
      <c r="AA1833" s="102"/>
      <c r="AB1833" s="102"/>
      <c r="AC1833" s="102"/>
      <c r="AD1833" s="102"/>
      <c r="AE1833" s="102"/>
      <c r="AG1833" s="103"/>
      <c r="AN1833" s="102"/>
      <c r="AO1833" s="102"/>
      <c r="AP1833" s="102"/>
      <c r="AQ1833" s="102"/>
      <c r="AR1833" s="102"/>
      <c r="AS1833" s="102"/>
      <c r="AT1833" s="102"/>
      <c r="AU1833" s="102"/>
    </row>
    <row r="1834" spans="27:64">
      <c r="AA1834" s="102"/>
      <c r="AB1834" s="102"/>
      <c r="AC1834" s="102"/>
      <c r="AD1834" s="102"/>
      <c r="AE1834" s="102"/>
      <c r="AG1834" s="103"/>
      <c r="AN1834" s="102"/>
      <c r="AO1834" s="102"/>
      <c r="AP1834" s="102"/>
      <c r="AQ1834" s="102"/>
      <c r="AR1834" s="102"/>
      <c r="AS1834" s="102"/>
      <c r="AT1834" s="102"/>
      <c r="AU1834" s="102"/>
    </row>
    <row r="1835" spans="27:64">
      <c r="AA1835" s="102"/>
      <c r="AB1835" s="102"/>
      <c r="AC1835" s="102"/>
      <c r="AD1835" s="102"/>
      <c r="AE1835" s="102"/>
      <c r="AG1835" s="103"/>
      <c r="AN1835" s="102"/>
      <c r="AO1835" s="102"/>
      <c r="AP1835" s="102"/>
      <c r="AQ1835" s="102"/>
      <c r="AR1835" s="102"/>
      <c r="AS1835" s="102"/>
      <c r="AT1835" s="102"/>
      <c r="AU1835" s="102"/>
    </row>
    <row r="1836" spans="27:64">
      <c r="AA1836" s="102"/>
      <c r="AB1836" s="102"/>
      <c r="AC1836" s="102"/>
      <c r="AD1836" s="102"/>
      <c r="AE1836" s="102"/>
      <c r="AG1836" s="103"/>
      <c r="AN1836" s="102"/>
      <c r="AO1836" s="102"/>
      <c r="AP1836" s="102"/>
      <c r="AQ1836" s="102"/>
      <c r="AR1836" s="102"/>
      <c r="AS1836" s="102"/>
      <c r="AT1836" s="102"/>
      <c r="AU1836" s="102"/>
    </row>
    <row r="1837" spans="27:64">
      <c r="AA1837" s="102"/>
      <c r="AB1837" s="102"/>
      <c r="AC1837" s="102"/>
      <c r="AD1837" s="102"/>
      <c r="AE1837" s="102"/>
      <c r="AG1837" s="103"/>
      <c r="AN1837" s="102"/>
      <c r="AO1837" s="102"/>
      <c r="AP1837" s="102"/>
      <c r="AQ1837" s="102"/>
      <c r="AR1837" s="102"/>
      <c r="AS1837" s="102"/>
      <c r="AT1837" s="102"/>
      <c r="AU1837" s="102"/>
    </row>
    <row r="1838" spans="27:64">
      <c r="AA1838" s="102"/>
      <c r="AB1838" s="102"/>
      <c r="AC1838" s="102"/>
      <c r="AD1838" s="102"/>
      <c r="AE1838" s="102"/>
      <c r="AG1838" s="103"/>
      <c r="AN1838" s="102"/>
      <c r="AO1838" s="102"/>
      <c r="AP1838" s="102"/>
      <c r="AQ1838" s="102"/>
      <c r="AR1838" s="102"/>
      <c r="AS1838" s="102"/>
      <c r="AT1838" s="102"/>
      <c r="AU1838" s="102"/>
    </row>
    <row r="1839" spans="27:64">
      <c r="AA1839" s="102"/>
      <c r="AB1839" s="102"/>
      <c r="AC1839" s="102"/>
      <c r="AD1839" s="102"/>
      <c r="AE1839" s="102"/>
      <c r="AG1839" s="103"/>
      <c r="AN1839" s="102"/>
      <c r="AO1839" s="102"/>
      <c r="AP1839" s="102"/>
      <c r="AQ1839" s="102"/>
      <c r="AR1839" s="102"/>
      <c r="AS1839" s="102"/>
      <c r="AT1839" s="102"/>
      <c r="AU1839" s="102"/>
    </row>
    <row r="1840" spans="27:64">
      <c r="AA1840" s="102"/>
      <c r="AB1840" s="102"/>
      <c r="AC1840" s="102"/>
      <c r="AD1840" s="102"/>
      <c r="AE1840" s="102"/>
      <c r="AG1840" s="103"/>
      <c r="AN1840" s="102"/>
      <c r="AO1840" s="102"/>
      <c r="AP1840" s="102"/>
      <c r="AQ1840" s="102"/>
      <c r="AR1840" s="102"/>
      <c r="AS1840" s="102"/>
      <c r="AT1840" s="102"/>
      <c r="AU1840" s="102"/>
    </row>
    <row r="1841" spans="27:64">
      <c r="AA1841" s="102"/>
      <c r="AB1841" s="102"/>
      <c r="AC1841" s="102"/>
      <c r="AD1841" s="102"/>
      <c r="AE1841" s="102"/>
      <c r="AG1841" s="103"/>
      <c r="AN1841" s="102"/>
      <c r="AO1841" s="102"/>
      <c r="AP1841" s="102"/>
      <c r="AQ1841" s="102"/>
      <c r="AR1841" s="102"/>
      <c r="AS1841" s="102"/>
      <c r="AT1841" s="102"/>
      <c r="AU1841" s="102"/>
    </row>
    <row r="1842" spans="27:64">
      <c r="AA1842" s="102"/>
      <c r="AB1842" s="102"/>
      <c r="AC1842" s="102"/>
      <c r="AD1842" s="102"/>
      <c r="AE1842" s="102"/>
      <c r="AG1842" s="103"/>
      <c r="AN1842" s="102"/>
      <c r="AO1842" s="102"/>
      <c r="AP1842" s="102"/>
      <c r="AQ1842" s="102"/>
      <c r="AR1842" s="102"/>
      <c r="AS1842" s="102"/>
      <c r="AT1842" s="102"/>
      <c r="AU1842" s="102"/>
    </row>
    <row r="1843" spans="27:64">
      <c r="AA1843" s="102"/>
      <c r="AB1843" s="102"/>
      <c r="AC1843" s="102"/>
      <c r="AD1843" s="102"/>
      <c r="AE1843" s="102"/>
      <c r="AG1843" s="103"/>
      <c r="AN1843" s="102"/>
      <c r="AO1843" s="102"/>
      <c r="AP1843" s="102"/>
      <c r="AQ1843" s="102"/>
      <c r="AR1843" s="102"/>
      <c r="AS1843" s="102"/>
      <c r="AT1843" s="102"/>
      <c r="AU1843" s="102"/>
    </row>
    <row r="1844" spans="27:64">
      <c r="AA1844" s="102"/>
      <c r="AB1844" s="102"/>
      <c r="AC1844" s="102"/>
      <c r="AD1844" s="102"/>
      <c r="AE1844" s="102"/>
      <c r="AG1844" s="103"/>
      <c r="AN1844" s="102"/>
      <c r="AO1844" s="102"/>
      <c r="AP1844" s="102"/>
      <c r="AQ1844" s="102"/>
      <c r="AR1844" s="102"/>
      <c r="AS1844" s="102"/>
      <c r="AT1844" s="102"/>
      <c r="AU1844" s="102"/>
    </row>
    <row r="1845" spans="27:64">
      <c r="AA1845" s="102"/>
      <c r="AB1845" s="102"/>
      <c r="AC1845" s="102"/>
      <c r="AD1845" s="102"/>
      <c r="AE1845" s="102"/>
      <c r="AG1845" s="103"/>
      <c r="AN1845" s="102"/>
      <c r="AO1845" s="102"/>
      <c r="AP1845" s="102"/>
      <c r="AQ1845" s="102"/>
      <c r="AR1845" s="102"/>
      <c r="AS1845" s="102"/>
      <c r="AT1845" s="102"/>
      <c r="AU1845" s="102"/>
    </row>
    <row r="1846" spans="27:64">
      <c r="AA1846" s="102"/>
      <c r="AB1846" s="102"/>
      <c r="AC1846" s="102"/>
      <c r="AD1846" s="102"/>
      <c r="AE1846" s="102"/>
      <c r="AG1846" s="103"/>
      <c r="AN1846" s="102"/>
      <c r="AO1846" s="102"/>
      <c r="AP1846" s="102"/>
      <c r="AQ1846" s="102"/>
      <c r="AR1846" s="102"/>
      <c r="AS1846" s="102"/>
      <c r="AT1846" s="102"/>
      <c r="AU1846" s="102"/>
    </row>
    <row r="1847" spans="27:64">
      <c r="AA1847" s="102"/>
      <c r="AB1847" s="102"/>
      <c r="AC1847" s="102"/>
      <c r="AD1847" s="102"/>
      <c r="AE1847" s="102"/>
      <c r="AG1847" s="103"/>
      <c r="AN1847" s="102"/>
      <c r="AO1847" s="102"/>
      <c r="AP1847" s="102"/>
      <c r="AQ1847" s="102"/>
      <c r="AR1847" s="102"/>
      <c r="AS1847" s="102"/>
      <c r="AT1847" s="102"/>
      <c r="AU1847" s="102"/>
    </row>
    <row r="1848" spans="27:64">
      <c r="AA1848" s="102"/>
      <c r="AB1848" s="102"/>
      <c r="AC1848" s="102"/>
      <c r="AD1848" s="102"/>
      <c r="AE1848" s="102"/>
      <c r="AG1848" s="103"/>
      <c r="AN1848" s="102"/>
      <c r="AO1848" s="102"/>
      <c r="AP1848" s="102"/>
      <c r="AQ1848" s="102"/>
      <c r="AR1848" s="102"/>
      <c r="AS1848" s="102"/>
      <c r="AT1848" s="102"/>
      <c r="AU1848" s="102"/>
    </row>
    <row r="1849" spans="27:64">
      <c r="AA1849" s="102"/>
      <c r="AB1849" s="102"/>
      <c r="AC1849" s="102"/>
      <c r="AD1849" s="102"/>
      <c r="AE1849" s="102"/>
      <c r="AG1849" s="103"/>
      <c r="AN1849" s="102"/>
      <c r="AO1849" s="102"/>
      <c r="AP1849" s="102"/>
      <c r="AQ1849" s="102"/>
      <c r="AR1849" s="102"/>
      <c r="AS1849" s="102"/>
      <c r="AT1849" s="102"/>
      <c r="AU1849" s="102"/>
    </row>
    <row r="1850" spans="27:64">
      <c r="AA1850" s="102"/>
      <c r="AB1850" s="102"/>
      <c r="AC1850" s="102"/>
      <c r="AD1850" s="102"/>
      <c r="AE1850" s="102"/>
      <c r="AG1850" s="103"/>
      <c r="AN1850" s="102"/>
      <c r="AO1850" s="102"/>
      <c r="AP1850" s="102"/>
      <c r="AQ1850" s="102"/>
      <c r="AR1850" s="102"/>
      <c r="AS1850" s="102"/>
      <c r="AT1850" s="102"/>
      <c r="AU1850" s="102"/>
      <c r="AV1850" s="102"/>
    </row>
    <row r="1851" spans="27:64">
      <c r="AA1851" s="102"/>
      <c r="AB1851" s="102"/>
      <c r="AC1851" s="102"/>
      <c r="AD1851" s="102"/>
      <c r="AE1851" s="102"/>
      <c r="AG1851" s="103"/>
      <c r="AN1851" s="102"/>
      <c r="AO1851" s="102"/>
      <c r="AP1851" s="102"/>
      <c r="AQ1851" s="102"/>
      <c r="AR1851" s="102"/>
      <c r="AS1851" s="102"/>
      <c r="AT1851" s="102"/>
      <c r="AU1851" s="102"/>
    </row>
    <row r="1852" spans="27:64">
      <c r="AA1852" s="102"/>
      <c r="AB1852" s="102"/>
      <c r="AC1852" s="102"/>
      <c r="AD1852" s="102"/>
      <c r="AE1852" s="102"/>
      <c r="AG1852" s="103"/>
      <c r="AN1852" s="102"/>
      <c r="AO1852" s="102"/>
      <c r="AP1852" s="102"/>
      <c r="AQ1852" s="102"/>
      <c r="AR1852" s="102"/>
      <c r="AS1852" s="102"/>
      <c r="AT1852" s="102"/>
      <c r="AU1852" s="102"/>
      <c r="AV1852" s="102"/>
      <c r="AW1852" s="102"/>
      <c r="AX1852" s="102"/>
      <c r="AY1852" s="102"/>
      <c r="AZ1852" s="102"/>
      <c r="BA1852" s="102"/>
      <c r="BB1852" s="102"/>
      <c r="BC1852" s="102"/>
      <c r="BD1852" s="102"/>
      <c r="BE1852" s="102"/>
      <c r="BF1852" s="102"/>
      <c r="BG1852" s="102"/>
      <c r="BH1852" s="102"/>
      <c r="BI1852" s="102"/>
      <c r="BJ1852" s="102"/>
      <c r="BK1852" s="102"/>
      <c r="BL1852" s="102"/>
    </row>
    <row r="1853" spans="27:64">
      <c r="AA1853" s="102"/>
      <c r="AB1853" s="102"/>
      <c r="AC1853" s="102"/>
      <c r="AD1853" s="102"/>
      <c r="AE1853" s="102"/>
      <c r="AG1853" s="103"/>
      <c r="AN1853" s="102"/>
      <c r="AO1853" s="102"/>
      <c r="AP1853" s="102"/>
      <c r="AQ1853" s="102"/>
      <c r="AR1853" s="102"/>
      <c r="AS1853" s="102"/>
      <c r="AT1853" s="102"/>
      <c r="AU1853" s="102"/>
      <c r="AV1853" s="102"/>
    </row>
    <row r="1854" spans="27:64">
      <c r="AA1854" s="102"/>
      <c r="AB1854" s="102"/>
      <c r="AC1854" s="102"/>
      <c r="AD1854" s="102"/>
      <c r="AE1854" s="102"/>
      <c r="AG1854" s="103"/>
      <c r="AN1854" s="102"/>
      <c r="AO1854" s="102"/>
      <c r="AP1854" s="102"/>
      <c r="AQ1854" s="102"/>
      <c r="AR1854" s="102"/>
      <c r="AS1854" s="102"/>
      <c r="AT1854" s="102"/>
      <c r="AU1854" s="102"/>
    </row>
    <row r="1855" spans="27:64">
      <c r="AA1855" s="102"/>
      <c r="AB1855" s="102"/>
      <c r="AC1855" s="102"/>
      <c r="AD1855" s="102"/>
      <c r="AE1855" s="102"/>
      <c r="AG1855" s="103"/>
      <c r="AN1855" s="102"/>
      <c r="AO1855" s="102"/>
      <c r="AP1855" s="102"/>
      <c r="AQ1855" s="102"/>
      <c r="AR1855" s="102"/>
      <c r="AS1855" s="102"/>
      <c r="AT1855" s="102"/>
      <c r="AU1855" s="102"/>
    </row>
    <row r="1856" spans="27:64">
      <c r="AA1856" s="102"/>
      <c r="AB1856" s="102"/>
      <c r="AC1856" s="102"/>
      <c r="AD1856" s="102"/>
      <c r="AE1856" s="102"/>
      <c r="AG1856" s="103"/>
      <c r="AN1856" s="102"/>
      <c r="AO1856" s="102"/>
      <c r="AP1856" s="102"/>
      <c r="AQ1856" s="102"/>
      <c r="AR1856" s="102"/>
      <c r="AS1856" s="102"/>
      <c r="AT1856" s="102"/>
      <c r="AU1856" s="102"/>
    </row>
    <row r="1857" spans="27:47">
      <c r="AA1857" s="102"/>
      <c r="AB1857" s="102"/>
      <c r="AC1857" s="102"/>
      <c r="AD1857" s="102"/>
      <c r="AE1857" s="102"/>
      <c r="AG1857" s="103"/>
      <c r="AN1857" s="102"/>
      <c r="AO1857" s="102"/>
      <c r="AP1857" s="102"/>
      <c r="AQ1857" s="102"/>
      <c r="AR1857" s="102"/>
      <c r="AS1857" s="102"/>
      <c r="AT1857" s="102"/>
      <c r="AU1857" s="102"/>
    </row>
    <row r="1858" spans="27:47">
      <c r="AA1858" s="102"/>
      <c r="AB1858" s="102"/>
      <c r="AC1858" s="102"/>
      <c r="AD1858" s="102"/>
      <c r="AE1858" s="102"/>
      <c r="AG1858" s="103"/>
      <c r="AN1858" s="102"/>
      <c r="AO1858" s="102"/>
      <c r="AP1858" s="102"/>
      <c r="AQ1858" s="102"/>
      <c r="AR1858" s="102"/>
      <c r="AS1858" s="102"/>
      <c r="AT1858" s="102"/>
      <c r="AU1858" s="102"/>
    </row>
    <row r="1859" spans="27:47">
      <c r="AA1859" s="102"/>
      <c r="AB1859" s="102"/>
      <c r="AC1859" s="102"/>
      <c r="AD1859" s="102"/>
      <c r="AE1859" s="102"/>
      <c r="AG1859" s="103"/>
      <c r="AN1859" s="102"/>
      <c r="AO1859" s="102"/>
      <c r="AP1859" s="102"/>
      <c r="AQ1859" s="102"/>
      <c r="AR1859" s="102"/>
      <c r="AS1859" s="102"/>
      <c r="AT1859" s="102"/>
      <c r="AU1859" s="102"/>
    </row>
    <row r="1860" spans="27:47">
      <c r="AA1860" s="102"/>
      <c r="AB1860" s="102"/>
      <c r="AC1860" s="102"/>
      <c r="AD1860" s="102"/>
      <c r="AE1860" s="102"/>
      <c r="AG1860" s="103"/>
      <c r="AN1860" s="102"/>
      <c r="AO1860" s="102"/>
      <c r="AP1860" s="102"/>
      <c r="AQ1860" s="102"/>
      <c r="AR1860" s="102"/>
      <c r="AS1860" s="102"/>
      <c r="AT1860" s="102"/>
      <c r="AU1860" s="102"/>
    </row>
    <row r="1861" spans="27:47">
      <c r="AA1861" s="102"/>
      <c r="AB1861" s="102"/>
      <c r="AC1861" s="102"/>
      <c r="AD1861" s="102"/>
      <c r="AE1861" s="102"/>
      <c r="AG1861" s="103"/>
      <c r="AN1861" s="102"/>
      <c r="AO1861" s="102"/>
      <c r="AP1861" s="102"/>
      <c r="AQ1861" s="102"/>
      <c r="AR1861" s="102"/>
      <c r="AS1861" s="102"/>
      <c r="AT1861" s="102"/>
      <c r="AU1861" s="102"/>
    </row>
    <row r="1862" spans="27:47">
      <c r="AA1862" s="102"/>
      <c r="AB1862" s="102"/>
      <c r="AC1862" s="102"/>
      <c r="AD1862" s="102"/>
      <c r="AE1862" s="102"/>
      <c r="AG1862" s="103"/>
      <c r="AN1862" s="102"/>
      <c r="AO1862" s="102"/>
      <c r="AP1862" s="102"/>
      <c r="AQ1862" s="102"/>
      <c r="AR1862" s="102"/>
      <c r="AS1862" s="102"/>
      <c r="AT1862" s="102"/>
      <c r="AU1862" s="102"/>
    </row>
    <row r="1863" spans="27:47">
      <c r="AA1863" s="102"/>
      <c r="AB1863" s="102"/>
      <c r="AC1863" s="102"/>
      <c r="AD1863" s="102"/>
      <c r="AE1863" s="102"/>
      <c r="AG1863" s="103"/>
      <c r="AN1863" s="102"/>
      <c r="AO1863" s="102"/>
      <c r="AP1863" s="102"/>
      <c r="AQ1863" s="102"/>
      <c r="AR1863" s="102"/>
      <c r="AS1863" s="102"/>
      <c r="AT1863" s="102"/>
      <c r="AU1863" s="102"/>
    </row>
    <row r="1864" spans="27:47">
      <c r="AA1864" s="102"/>
      <c r="AB1864" s="102"/>
      <c r="AC1864" s="102"/>
      <c r="AD1864" s="102"/>
      <c r="AE1864" s="102"/>
      <c r="AG1864" s="103"/>
      <c r="AN1864" s="102"/>
      <c r="AO1864" s="102"/>
      <c r="AP1864" s="102"/>
      <c r="AQ1864" s="102"/>
      <c r="AR1864" s="102"/>
      <c r="AS1864" s="102"/>
      <c r="AT1864" s="102"/>
      <c r="AU1864" s="102"/>
    </row>
    <row r="1865" spans="27:47">
      <c r="AA1865" s="102"/>
      <c r="AB1865" s="102"/>
      <c r="AC1865" s="102"/>
      <c r="AD1865" s="102"/>
      <c r="AE1865" s="102"/>
      <c r="AG1865" s="103"/>
      <c r="AN1865" s="102"/>
      <c r="AO1865" s="102"/>
      <c r="AP1865" s="102"/>
      <c r="AQ1865" s="102"/>
      <c r="AR1865" s="102"/>
      <c r="AS1865" s="102"/>
      <c r="AT1865" s="102"/>
      <c r="AU1865" s="102"/>
    </row>
    <row r="1866" spans="27:47">
      <c r="AA1866" s="102"/>
      <c r="AB1866" s="102"/>
      <c r="AC1866" s="102"/>
      <c r="AD1866" s="102"/>
      <c r="AE1866" s="102"/>
      <c r="AG1866" s="103"/>
      <c r="AN1866" s="102"/>
      <c r="AO1866" s="102"/>
      <c r="AP1866" s="102"/>
      <c r="AQ1866" s="102"/>
      <c r="AR1866" s="102"/>
      <c r="AS1866" s="102"/>
      <c r="AT1866" s="102"/>
      <c r="AU1866" s="102"/>
    </row>
    <row r="1867" spans="27:47">
      <c r="AA1867" s="102"/>
      <c r="AB1867" s="102"/>
      <c r="AC1867" s="102"/>
      <c r="AD1867" s="102"/>
      <c r="AE1867" s="102"/>
      <c r="AG1867" s="103"/>
      <c r="AN1867" s="102"/>
      <c r="AO1867" s="102"/>
      <c r="AP1867" s="102"/>
      <c r="AQ1867" s="102"/>
      <c r="AR1867" s="102"/>
      <c r="AS1867" s="102"/>
      <c r="AT1867" s="102"/>
      <c r="AU1867" s="102"/>
    </row>
    <row r="1868" spans="27:47">
      <c r="AA1868" s="102"/>
      <c r="AB1868" s="102"/>
      <c r="AC1868" s="102"/>
      <c r="AD1868" s="102"/>
      <c r="AE1868" s="102"/>
      <c r="AG1868" s="103"/>
      <c r="AN1868" s="102"/>
      <c r="AO1868" s="102"/>
      <c r="AP1868" s="102"/>
      <c r="AQ1868" s="102"/>
      <c r="AR1868" s="102"/>
      <c r="AS1868" s="102"/>
      <c r="AT1868" s="102"/>
      <c r="AU1868" s="102"/>
    </row>
    <row r="1869" spans="27:47">
      <c r="AA1869" s="102"/>
      <c r="AB1869" s="102"/>
      <c r="AC1869" s="102"/>
      <c r="AD1869" s="102"/>
      <c r="AE1869" s="102"/>
      <c r="AG1869" s="103"/>
      <c r="AN1869" s="102"/>
      <c r="AO1869" s="102"/>
      <c r="AP1869" s="102"/>
      <c r="AQ1869" s="102"/>
      <c r="AR1869" s="102"/>
      <c r="AS1869" s="102"/>
      <c r="AT1869" s="102"/>
      <c r="AU1869" s="102"/>
    </row>
    <row r="1870" spans="27:47">
      <c r="AA1870" s="102"/>
      <c r="AB1870" s="102"/>
      <c r="AC1870" s="102"/>
      <c r="AD1870" s="102"/>
      <c r="AE1870" s="102"/>
      <c r="AG1870" s="103"/>
      <c r="AN1870" s="102"/>
      <c r="AO1870" s="102"/>
      <c r="AP1870" s="102"/>
      <c r="AQ1870" s="102"/>
      <c r="AR1870" s="102"/>
      <c r="AS1870" s="102"/>
      <c r="AT1870" s="102"/>
      <c r="AU1870" s="102"/>
    </row>
    <row r="1871" spans="27:47">
      <c r="AA1871" s="102"/>
      <c r="AB1871" s="102"/>
      <c r="AC1871" s="102"/>
      <c r="AD1871" s="102"/>
      <c r="AE1871" s="102"/>
      <c r="AG1871" s="103"/>
      <c r="AN1871" s="102"/>
      <c r="AO1871" s="102"/>
      <c r="AP1871" s="102"/>
      <c r="AQ1871" s="102"/>
      <c r="AR1871" s="102"/>
      <c r="AS1871" s="102"/>
      <c r="AT1871" s="102"/>
      <c r="AU1871" s="102"/>
    </row>
    <row r="1872" spans="27:47">
      <c r="AA1872" s="102"/>
      <c r="AB1872" s="102"/>
      <c r="AC1872" s="102"/>
      <c r="AD1872" s="102"/>
      <c r="AE1872" s="102"/>
      <c r="AG1872" s="103"/>
      <c r="AN1872" s="102"/>
      <c r="AO1872" s="102"/>
      <c r="AP1872" s="102"/>
      <c r="AQ1872" s="102"/>
      <c r="AR1872" s="102"/>
      <c r="AS1872" s="102"/>
      <c r="AT1872" s="102"/>
      <c r="AU1872" s="102"/>
    </row>
    <row r="1873" spans="27:47">
      <c r="AA1873" s="102"/>
      <c r="AB1873" s="102"/>
      <c r="AC1873" s="102"/>
      <c r="AD1873" s="102"/>
      <c r="AE1873" s="102"/>
      <c r="AG1873" s="103"/>
      <c r="AN1873" s="102"/>
      <c r="AO1873" s="102"/>
      <c r="AP1873" s="102"/>
      <c r="AQ1873" s="102"/>
      <c r="AR1873" s="102"/>
      <c r="AS1873" s="102"/>
      <c r="AT1873" s="102"/>
      <c r="AU1873" s="102"/>
    </row>
    <row r="1874" spans="27:47">
      <c r="AA1874" s="102"/>
      <c r="AB1874" s="102"/>
      <c r="AC1874" s="102"/>
      <c r="AD1874" s="102"/>
      <c r="AE1874" s="102"/>
      <c r="AG1874" s="103"/>
      <c r="AN1874" s="102"/>
      <c r="AO1874" s="102"/>
      <c r="AP1874" s="102"/>
      <c r="AQ1874" s="102"/>
      <c r="AR1874" s="102"/>
      <c r="AS1874" s="102"/>
      <c r="AT1874" s="102"/>
      <c r="AU1874" s="102"/>
    </row>
    <row r="1875" spans="27:47">
      <c r="AA1875" s="102"/>
      <c r="AB1875" s="102"/>
      <c r="AC1875" s="102"/>
      <c r="AD1875" s="102"/>
      <c r="AE1875" s="102"/>
      <c r="AG1875" s="103"/>
      <c r="AN1875" s="102"/>
      <c r="AO1875" s="102"/>
      <c r="AP1875" s="102"/>
      <c r="AQ1875" s="102"/>
      <c r="AR1875" s="102"/>
      <c r="AS1875" s="102"/>
      <c r="AT1875" s="102"/>
      <c r="AU1875" s="102"/>
    </row>
    <row r="1876" spans="27:47">
      <c r="AA1876" s="102"/>
      <c r="AB1876" s="102"/>
      <c r="AC1876" s="102"/>
      <c r="AD1876" s="102"/>
      <c r="AE1876" s="102"/>
      <c r="AG1876" s="103"/>
      <c r="AN1876" s="102"/>
      <c r="AO1876" s="102"/>
      <c r="AP1876" s="102"/>
      <c r="AQ1876" s="102"/>
      <c r="AR1876" s="102"/>
      <c r="AS1876" s="102"/>
      <c r="AT1876" s="102"/>
      <c r="AU1876" s="102"/>
    </row>
    <row r="1877" spans="27:47">
      <c r="AA1877" s="102"/>
      <c r="AB1877" s="102"/>
      <c r="AC1877" s="102"/>
      <c r="AD1877" s="102"/>
      <c r="AE1877" s="102"/>
      <c r="AG1877" s="103"/>
      <c r="AN1877" s="102"/>
      <c r="AO1877" s="102"/>
      <c r="AP1877" s="102"/>
      <c r="AQ1877" s="102"/>
      <c r="AR1877" s="102"/>
      <c r="AS1877" s="102"/>
      <c r="AT1877" s="102"/>
      <c r="AU1877" s="102"/>
    </row>
    <row r="1878" spans="27:47">
      <c r="AA1878" s="102"/>
      <c r="AB1878" s="102"/>
      <c r="AC1878" s="102"/>
      <c r="AD1878" s="102"/>
      <c r="AE1878" s="102"/>
      <c r="AG1878" s="103"/>
      <c r="AN1878" s="102"/>
      <c r="AO1878" s="102"/>
      <c r="AP1878" s="102"/>
      <c r="AQ1878" s="102"/>
      <c r="AR1878" s="102"/>
      <c r="AS1878" s="102"/>
      <c r="AT1878" s="102"/>
      <c r="AU1878" s="102"/>
    </row>
    <row r="1879" spans="27:47">
      <c r="AA1879" s="102"/>
      <c r="AB1879" s="102"/>
      <c r="AC1879" s="102"/>
      <c r="AD1879" s="102"/>
      <c r="AE1879" s="102"/>
      <c r="AG1879" s="103"/>
      <c r="AN1879" s="102"/>
      <c r="AO1879" s="102"/>
      <c r="AP1879" s="102"/>
      <c r="AQ1879" s="102"/>
      <c r="AR1879" s="102"/>
      <c r="AS1879" s="102"/>
      <c r="AT1879" s="102"/>
      <c r="AU1879" s="102"/>
    </row>
    <row r="1880" spans="27:47">
      <c r="AA1880" s="102"/>
      <c r="AB1880" s="102"/>
      <c r="AC1880" s="102"/>
      <c r="AD1880" s="102"/>
      <c r="AE1880" s="102"/>
      <c r="AG1880" s="103"/>
      <c r="AN1880" s="102"/>
      <c r="AO1880" s="102"/>
      <c r="AP1880" s="102"/>
      <c r="AQ1880" s="102"/>
      <c r="AR1880" s="102"/>
      <c r="AS1880" s="102"/>
      <c r="AT1880" s="102"/>
      <c r="AU1880" s="102"/>
    </row>
    <row r="1881" spans="27:47">
      <c r="AA1881" s="102"/>
      <c r="AB1881" s="102"/>
      <c r="AC1881" s="102"/>
      <c r="AD1881" s="102"/>
      <c r="AE1881" s="102"/>
      <c r="AG1881" s="103"/>
      <c r="AN1881" s="102"/>
      <c r="AO1881" s="102"/>
      <c r="AP1881" s="102"/>
      <c r="AQ1881" s="102"/>
      <c r="AR1881" s="102"/>
      <c r="AS1881" s="102"/>
      <c r="AT1881" s="102"/>
      <c r="AU1881" s="102"/>
    </row>
    <row r="1882" spans="27:47">
      <c r="AA1882" s="102"/>
      <c r="AB1882" s="102"/>
      <c r="AC1882" s="102"/>
      <c r="AD1882" s="102"/>
      <c r="AE1882" s="102"/>
      <c r="AG1882" s="103"/>
      <c r="AN1882" s="102"/>
      <c r="AO1882" s="102"/>
      <c r="AP1882" s="102"/>
      <c r="AQ1882" s="102"/>
      <c r="AR1882" s="102"/>
      <c r="AS1882" s="102"/>
      <c r="AT1882" s="102"/>
      <c r="AU1882" s="102"/>
    </row>
    <row r="1883" spans="27:47">
      <c r="AA1883" s="102"/>
      <c r="AB1883" s="102"/>
      <c r="AC1883" s="102"/>
      <c r="AD1883" s="102"/>
      <c r="AE1883" s="102"/>
      <c r="AG1883" s="103"/>
      <c r="AN1883" s="102"/>
      <c r="AO1883" s="102"/>
      <c r="AP1883" s="102"/>
      <c r="AQ1883" s="102"/>
      <c r="AR1883" s="102"/>
      <c r="AS1883" s="102"/>
      <c r="AT1883" s="102"/>
      <c r="AU1883" s="102"/>
    </row>
    <row r="1884" spans="27:47">
      <c r="AA1884" s="102"/>
      <c r="AB1884" s="102"/>
      <c r="AC1884" s="102"/>
      <c r="AD1884" s="102"/>
      <c r="AE1884" s="102"/>
      <c r="AG1884" s="103"/>
      <c r="AN1884" s="102"/>
      <c r="AO1884" s="102"/>
      <c r="AP1884" s="102"/>
      <c r="AQ1884" s="102"/>
      <c r="AR1884" s="102"/>
      <c r="AS1884" s="102"/>
      <c r="AT1884" s="102"/>
      <c r="AU1884" s="102"/>
    </row>
    <row r="1885" spans="27:47">
      <c r="AA1885" s="102"/>
      <c r="AB1885" s="102"/>
      <c r="AC1885" s="102"/>
      <c r="AD1885" s="102"/>
      <c r="AE1885" s="102"/>
      <c r="AG1885" s="103"/>
      <c r="AN1885" s="102"/>
      <c r="AO1885" s="102"/>
      <c r="AP1885" s="102"/>
      <c r="AQ1885" s="102"/>
      <c r="AR1885" s="102"/>
      <c r="AS1885" s="102"/>
      <c r="AT1885" s="102"/>
      <c r="AU1885" s="102"/>
    </row>
    <row r="1886" spans="27:47">
      <c r="AA1886" s="102"/>
      <c r="AB1886" s="102"/>
      <c r="AC1886" s="102"/>
      <c r="AD1886" s="102"/>
      <c r="AE1886" s="102"/>
      <c r="AG1886" s="103"/>
      <c r="AN1886" s="102"/>
      <c r="AO1886" s="102"/>
      <c r="AP1886" s="102"/>
      <c r="AQ1886" s="102"/>
      <c r="AR1886" s="102"/>
      <c r="AS1886" s="102"/>
      <c r="AT1886" s="102"/>
      <c r="AU1886" s="102"/>
    </row>
    <row r="1887" spans="27:47">
      <c r="AA1887" s="102"/>
      <c r="AB1887" s="102"/>
      <c r="AC1887" s="102"/>
      <c r="AD1887" s="102"/>
      <c r="AE1887" s="102"/>
      <c r="AG1887" s="103"/>
      <c r="AN1887" s="102"/>
      <c r="AO1887" s="102"/>
      <c r="AP1887" s="102"/>
      <c r="AQ1887" s="102"/>
      <c r="AR1887" s="102"/>
      <c r="AS1887" s="102"/>
      <c r="AT1887" s="102"/>
      <c r="AU1887" s="102"/>
    </row>
    <row r="1888" spans="27:47">
      <c r="AA1888" s="102"/>
      <c r="AB1888" s="102"/>
      <c r="AC1888" s="102"/>
      <c r="AD1888" s="102"/>
      <c r="AE1888" s="102"/>
      <c r="AG1888" s="103"/>
      <c r="AN1888" s="102"/>
      <c r="AO1888" s="102"/>
      <c r="AP1888" s="102"/>
      <c r="AQ1888" s="102"/>
      <c r="AR1888" s="102"/>
      <c r="AS1888" s="102"/>
      <c r="AT1888" s="102"/>
      <c r="AU1888" s="102"/>
    </row>
    <row r="1889" spans="27:47">
      <c r="AA1889" s="102"/>
      <c r="AB1889" s="102"/>
      <c r="AC1889" s="102"/>
      <c r="AD1889" s="102"/>
      <c r="AE1889" s="102"/>
      <c r="AG1889" s="103"/>
      <c r="AN1889" s="102"/>
      <c r="AO1889" s="102"/>
      <c r="AP1889" s="102"/>
      <c r="AQ1889" s="102"/>
      <c r="AR1889" s="102"/>
      <c r="AS1889" s="102"/>
      <c r="AT1889" s="102"/>
      <c r="AU1889" s="102"/>
    </row>
    <row r="1890" spans="27:47">
      <c r="AA1890" s="102"/>
      <c r="AB1890" s="102"/>
      <c r="AC1890" s="102"/>
      <c r="AD1890" s="102"/>
      <c r="AE1890" s="102"/>
      <c r="AG1890" s="103"/>
      <c r="AN1890" s="102"/>
      <c r="AO1890" s="102"/>
      <c r="AP1890" s="102"/>
      <c r="AQ1890" s="102"/>
      <c r="AR1890" s="102"/>
      <c r="AS1890" s="102"/>
      <c r="AT1890" s="102"/>
      <c r="AU1890" s="102"/>
    </row>
    <row r="1891" spans="27:47">
      <c r="AA1891" s="102"/>
      <c r="AB1891" s="102"/>
      <c r="AC1891" s="102"/>
      <c r="AD1891" s="102"/>
      <c r="AE1891" s="102"/>
      <c r="AG1891" s="103"/>
      <c r="AN1891" s="102"/>
      <c r="AO1891" s="102"/>
      <c r="AP1891" s="102"/>
      <c r="AQ1891" s="102"/>
      <c r="AR1891" s="102"/>
      <c r="AS1891" s="102"/>
      <c r="AT1891" s="102"/>
      <c r="AU1891" s="102"/>
    </row>
    <row r="1892" spans="27:47">
      <c r="AA1892" s="102"/>
      <c r="AB1892" s="102"/>
      <c r="AC1892" s="102"/>
      <c r="AD1892" s="102"/>
      <c r="AE1892" s="102"/>
      <c r="AG1892" s="103"/>
      <c r="AN1892" s="102"/>
      <c r="AO1892" s="102"/>
      <c r="AP1892" s="102"/>
      <c r="AQ1892" s="102"/>
      <c r="AR1892" s="102"/>
      <c r="AS1892" s="102"/>
      <c r="AT1892" s="102"/>
      <c r="AU1892" s="102"/>
    </row>
    <row r="1893" spans="27:47">
      <c r="AA1893" s="102"/>
      <c r="AB1893" s="102"/>
      <c r="AC1893" s="102"/>
      <c r="AD1893" s="102"/>
      <c r="AE1893" s="102"/>
      <c r="AG1893" s="103"/>
      <c r="AN1893" s="102"/>
      <c r="AO1893" s="102"/>
      <c r="AP1893" s="102"/>
      <c r="AQ1893" s="102"/>
      <c r="AR1893" s="102"/>
      <c r="AS1893" s="102"/>
      <c r="AT1893" s="102"/>
      <c r="AU1893" s="102"/>
    </row>
    <row r="1894" spans="27:47">
      <c r="AA1894" s="102"/>
      <c r="AB1894" s="102"/>
      <c r="AC1894" s="102"/>
      <c r="AD1894" s="102"/>
      <c r="AE1894" s="102"/>
      <c r="AG1894" s="103"/>
      <c r="AN1894" s="102"/>
      <c r="AO1894" s="102"/>
      <c r="AP1894" s="102"/>
      <c r="AQ1894" s="102"/>
      <c r="AR1894" s="102"/>
      <c r="AS1894" s="102"/>
      <c r="AT1894" s="102"/>
      <c r="AU1894" s="102"/>
    </row>
    <row r="1895" spans="27:47">
      <c r="AA1895" s="102"/>
      <c r="AB1895" s="102"/>
      <c r="AC1895" s="102"/>
      <c r="AD1895" s="102"/>
      <c r="AE1895" s="102"/>
      <c r="AG1895" s="103"/>
      <c r="AN1895" s="102"/>
      <c r="AO1895" s="102"/>
      <c r="AP1895" s="102"/>
      <c r="AQ1895" s="102"/>
      <c r="AR1895" s="102"/>
      <c r="AS1895" s="102"/>
      <c r="AT1895" s="102"/>
      <c r="AU1895" s="102"/>
    </row>
    <row r="1896" spans="27:47">
      <c r="AA1896" s="102"/>
      <c r="AB1896" s="102"/>
      <c r="AC1896" s="102"/>
      <c r="AD1896" s="102"/>
      <c r="AE1896" s="102"/>
      <c r="AG1896" s="103"/>
      <c r="AN1896" s="102"/>
      <c r="AO1896" s="102"/>
      <c r="AP1896" s="102"/>
      <c r="AQ1896" s="102"/>
      <c r="AR1896" s="102"/>
      <c r="AS1896" s="102"/>
      <c r="AT1896" s="102"/>
      <c r="AU1896" s="102"/>
    </row>
    <row r="1897" spans="27:47">
      <c r="AA1897" s="102"/>
      <c r="AB1897" s="102"/>
      <c r="AC1897" s="102"/>
      <c r="AD1897" s="102"/>
      <c r="AE1897" s="102"/>
      <c r="AG1897" s="103"/>
      <c r="AN1897" s="102"/>
      <c r="AO1897" s="102"/>
      <c r="AP1897" s="102"/>
      <c r="AQ1897" s="102"/>
      <c r="AR1897" s="102"/>
      <c r="AS1897" s="102"/>
      <c r="AT1897" s="102"/>
      <c r="AU1897" s="102"/>
    </row>
    <row r="1898" spans="27:47">
      <c r="AA1898" s="102"/>
      <c r="AB1898" s="102"/>
      <c r="AC1898" s="102"/>
      <c r="AD1898" s="102"/>
      <c r="AE1898" s="102"/>
      <c r="AG1898" s="103"/>
      <c r="AN1898" s="102"/>
      <c r="AO1898" s="102"/>
      <c r="AP1898" s="102"/>
      <c r="AQ1898" s="102"/>
      <c r="AR1898" s="102"/>
      <c r="AS1898" s="102"/>
      <c r="AT1898" s="102"/>
      <c r="AU1898" s="102"/>
    </row>
    <row r="1899" spans="27:47">
      <c r="AA1899" s="102"/>
      <c r="AB1899" s="102"/>
      <c r="AC1899" s="102"/>
      <c r="AD1899" s="102"/>
      <c r="AE1899" s="102"/>
      <c r="AG1899" s="103"/>
      <c r="AN1899" s="102"/>
      <c r="AO1899" s="102"/>
      <c r="AP1899" s="102"/>
      <c r="AQ1899" s="102"/>
      <c r="AR1899" s="102"/>
      <c r="AS1899" s="102"/>
      <c r="AT1899" s="102"/>
      <c r="AU1899" s="102"/>
    </row>
    <row r="1900" spans="27:47">
      <c r="AA1900" s="102"/>
      <c r="AB1900" s="102"/>
      <c r="AC1900" s="102"/>
      <c r="AD1900" s="102"/>
      <c r="AE1900" s="102"/>
      <c r="AG1900" s="103"/>
      <c r="AN1900" s="102"/>
      <c r="AO1900" s="102"/>
      <c r="AP1900" s="102"/>
      <c r="AQ1900" s="102"/>
      <c r="AR1900" s="102"/>
      <c r="AS1900" s="102"/>
      <c r="AT1900" s="102"/>
      <c r="AU1900" s="102"/>
    </row>
    <row r="1901" spans="27:47">
      <c r="AA1901" s="102"/>
      <c r="AB1901" s="102"/>
      <c r="AC1901" s="102"/>
      <c r="AD1901" s="102"/>
      <c r="AE1901" s="102"/>
      <c r="AG1901" s="103"/>
      <c r="AN1901" s="102"/>
      <c r="AO1901" s="102"/>
      <c r="AP1901" s="102"/>
      <c r="AQ1901" s="102"/>
      <c r="AR1901" s="102"/>
      <c r="AS1901" s="102"/>
      <c r="AT1901" s="102"/>
      <c r="AU1901" s="102"/>
    </row>
    <row r="1902" spans="27:47">
      <c r="AA1902" s="102"/>
      <c r="AB1902" s="102"/>
      <c r="AC1902" s="102"/>
      <c r="AD1902" s="102"/>
      <c r="AE1902" s="102"/>
      <c r="AG1902" s="103"/>
      <c r="AN1902" s="102"/>
      <c r="AO1902" s="102"/>
      <c r="AP1902" s="102"/>
      <c r="AQ1902" s="102"/>
      <c r="AR1902" s="102"/>
      <c r="AS1902" s="102"/>
      <c r="AT1902" s="102"/>
      <c r="AU1902" s="102"/>
    </row>
    <row r="1903" spans="27:47">
      <c r="AA1903" s="102"/>
      <c r="AB1903" s="102"/>
      <c r="AC1903" s="102"/>
      <c r="AD1903" s="102"/>
      <c r="AE1903" s="102"/>
      <c r="AG1903" s="103"/>
      <c r="AN1903" s="102"/>
      <c r="AO1903" s="102"/>
      <c r="AP1903" s="102"/>
      <c r="AQ1903" s="102"/>
      <c r="AR1903" s="102"/>
      <c r="AS1903" s="102"/>
      <c r="AT1903" s="102"/>
      <c r="AU1903" s="102"/>
    </row>
    <row r="1904" spans="27:47">
      <c r="AA1904" s="102"/>
      <c r="AB1904" s="102"/>
      <c r="AC1904" s="102"/>
      <c r="AD1904" s="102"/>
      <c r="AE1904" s="102"/>
      <c r="AG1904" s="103"/>
      <c r="AN1904" s="102"/>
      <c r="AO1904" s="102"/>
      <c r="AP1904" s="102"/>
      <c r="AQ1904" s="102"/>
      <c r="AR1904" s="102"/>
      <c r="AS1904" s="102"/>
      <c r="AT1904" s="102"/>
      <c r="AU1904" s="102"/>
    </row>
    <row r="1905" spans="27:48">
      <c r="AA1905" s="102"/>
      <c r="AB1905" s="102"/>
      <c r="AC1905" s="102"/>
      <c r="AD1905" s="102"/>
      <c r="AE1905" s="102"/>
      <c r="AG1905" s="103"/>
      <c r="AN1905" s="102"/>
      <c r="AO1905" s="102"/>
      <c r="AP1905" s="102"/>
      <c r="AQ1905" s="102"/>
      <c r="AR1905" s="102"/>
      <c r="AS1905" s="102"/>
      <c r="AT1905" s="102"/>
      <c r="AU1905" s="102"/>
    </row>
    <row r="1906" spans="27:48">
      <c r="AA1906" s="102"/>
      <c r="AB1906" s="102"/>
      <c r="AC1906" s="102"/>
      <c r="AD1906" s="102"/>
      <c r="AE1906" s="102"/>
      <c r="AG1906" s="103"/>
      <c r="AN1906" s="102"/>
      <c r="AO1906" s="102"/>
      <c r="AP1906" s="102"/>
      <c r="AQ1906" s="102"/>
      <c r="AR1906" s="102"/>
      <c r="AS1906" s="102"/>
      <c r="AT1906" s="102"/>
      <c r="AU1906" s="102"/>
    </row>
    <row r="1907" spans="27:48">
      <c r="AA1907" s="102"/>
      <c r="AB1907" s="102"/>
      <c r="AC1907" s="102"/>
      <c r="AD1907" s="102"/>
      <c r="AE1907" s="102"/>
      <c r="AG1907" s="103"/>
      <c r="AN1907" s="102"/>
      <c r="AO1907" s="102"/>
      <c r="AP1907" s="102"/>
      <c r="AQ1907" s="102"/>
      <c r="AR1907" s="102"/>
      <c r="AS1907" s="102"/>
      <c r="AT1907" s="102"/>
      <c r="AU1907" s="102"/>
    </row>
    <row r="1908" spans="27:48">
      <c r="AA1908" s="102"/>
      <c r="AB1908" s="102"/>
      <c r="AC1908" s="102"/>
      <c r="AD1908" s="102"/>
      <c r="AE1908" s="102"/>
      <c r="AG1908" s="103"/>
      <c r="AN1908" s="102"/>
      <c r="AO1908" s="102"/>
      <c r="AP1908" s="102"/>
      <c r="AQ1908" s="102"/>
      <c r="AR1908" s="102"/>
      <c r="AS1908" s="102"/>
      <c r="AT1908" s="102"/>
      <c r="AU1908" s="102"/>
    </row>
    <row r="1909" spans="27:48">
      <c r="AA1909" s="102"/>
      <c r="AB1909" s="102"/>
      <c r="AC1909" s="102"/>
      <c r="AD1909" s="102"/>
      <c r="AE1909" s="102"/>
      <c r="AG1909" s="103"/>
      <c r="AN1909" s="102"/>
      <c r="AO1909" s="102"/>
      <c r="AP1909" s="102"/>
      <c r="AQ1909" s="102"/>
      <c r="AR1909" s="102"/>
      <c r="AS1909" s="102"/>
      <c r="AT1909" s="102"/>
      <c r="AU1909" s="102"/>
    </row>
    <row r="1910" spans="27:48">
      <c r="AA1910" s="102"/>
      <c r="AB1910" s="102"/>
      <c r="AC1910" s="102"/>
      <c r="AD1910" s="102"/>
      <c r="AE1910" s="102"/>
      <c r="AG1910" s="103"/>
      <c r="AN1910" s="102"/>
      <c r="AO1910" s="102"/>
      <c r="AP1910" s="102"/>
      <c r="AQ1910" s="102"/>
      <c r="AR1910" s="102"/>
      <c r="AS1910" s="102"/>
      <c r="AT1910" s="102"/>
      <c r="AU1910" s="102"/>
    </row>
    <row r="1911" spans="27:48">
      <c r="AA1911" s="102"/>
      <c r="AB1911" s="102"/>
      <c r="AC1911" s="102"/>
      <c r="AD1911" s="102"/>
      <c r="AE1911" s="102"/>
      <c r="AG1911" s="103"/>
      <c r="AN1911" s="102"/>
      <c r="AO1911" s="102"/>
      <c r="AP1911" s="102"/>
      <c r="AQ1911" s="102"/>
      <c r="AR1911" s="102"/>
      <c r="AS1911" s="102"/>
      <c r="AT1911" s="102"/>
      <c r="AU1911" s="102"/>
    </row>
    <row r="1912" spans="27:48">
      <c r="AA1912" s="102"/>
      <c r="AB1912" s="102"/>
      <c r="AC1912" s="102"/>
      <c r="AD1912" s="102"/>
      <c r="AE1912" s="102"/>
      <c r="AG1912" s="103"/>
      <c r="AN1912" s="102"/>
      <c r="AO1912" s="102"/>
      <c r="AP1912" s="102"/>
      <c r="AQ1912" s="102"/>
      <c r="AR1912" s="102"/>
      <c r="AS1912" s="102"/>
      <c r="AT1912" s="102"/>
      <c r="AU1912" s="102"/>
    </row>
    <row r="1913" spans="27:48">
      <c r="AA1913" s="102"/>
      <c r="AB1913" s="102"/>
      <c r="AC1913" s="102"/>
      <c r="AD1913" s="102"/>
      <c r="AE1913" s="102"/>
      <c r="AG1913" s="103"/>
      <c r="AN1913" s="102"/>
      <c r="AO1913" s="102"/>
      <c r="AP1913" s="102"/>
      <c r="AQ1913" s="102"/>
      <c r="AR1913" s="102"/>
      <c r="AS1913" s="102"/>
      <c r="AT1913" s="102"/>
      <c r="AU1913" s="102"/>
    </row>
    <row r="1914" spans="27:48">
      <c r="AA1914" s="102"/>
      <c r="AB1914" s="102"/>
      <c r="AC1914" s="102"/>
      <c r="AD1914" s="102"/>
      <c r="AE1914" s="102"/>
      <c r="AG1914" s="103"/>
      <c r="AN1914" s="102"/>
      <c r="AO1914" s="102"/>
      <c r="AP1914" s="102"/>
      <c r="AQ1914" s="102"/>
      <c r="AR1914" s="102"/>
      <c r="AS1914" s="102"/>
      <c r="AT1914" s="102"/>
      <c r="AU1914" s="102"/>
    </row>
    <row r="1915" spans="27:48">
      <c r="AA1915" s="102"/>
      <c r="AB1915" s="102"/>
      <c r="AC1915" s="102"/>
      <c r="AD1915" s="102"/>
      <c r="AE1915" s="102"/>
      <c r="AG1915" s="103"/>
      <c r="AN1915" s="102"/>
      <c r="AO1915" s="102"/>
      <c r="AP1915" s="102"/>
      <c r="AQ1915" s="102"/>
      <c r="AR1915" s="102"/>
      <c r="AS1915" s="102"/>
      <c r="AT1915" s="102"/>
      <c r="AU1915" s="102"/>
    </row>
    <row r="1916" spans="27:48">
      <c r="AA1916" s="102"/>
      <c r="AB1916" s="102"/>
      <c r="AC1916" s="102"/>
      <c r="AD1916" s="102"/>
      <c r="AE1916" s="102"/>
      <c r="AG1916" s="103"/>
      <c r="AN1916" s="102"/>
      <c r="AO1916" s="102"/>
      <c r="AP1916" s="102"/>
      <c r="AQ1916" s="102"/>
      <c r="AR1916" s="102"/>
      <c r="AS1916" s="102"/>
      <c r="AT1916" s="102"/>
      <c r="AU1916" s="102"/>
      <c r="AV1916" s="102"/>
    </row>
    <row r="1917" spans="27:48">
      <c r="AA1917" s="102"/>
      <c r="AB1917" s="102"/>
      <c r="AC1917" s="102"/>
      <c r="AD1917" s="102"/>
      <c r="AE1917" s="102"/>
      <c r="AG1917" s="103"/>
      <c r="AN1917" s="102"/>
      <c r="AO1917" s="102"/>
      <c r="AP1917" s="102"/>
      <c r="AQ1917" s="102"/>
      <c r="AR1917" s="102"/>
      <c r="AS1917" s="102"/>
      <c r="AT1917" s="102"/>
      <c r="AU1917" s="102"/>
    </row>
    <row r="1918" spans="27:48">
      <c r="AA1918" s="102"/>
      <c r="AB1918" s="102"/>
      <c r="AC1918" s="102"/>
      <c r="AD1918" s="102"/>
      <c r="AE1918" s="102"/>
      <c r="AG1918" s="103"/>
      <c r="AN1918" s="102"/>
      <c r="AO1918" s="102"/>
      <c r="AP1918" s="102"/>
      <c r="AQ1918" s="102"/>
      <c r="AR1918" s="102"/>
      <c r="AS1918" s="102"/>
      <c r="AT1918" s="102"/>
      <c r="AU1918" s="102"/>
    </row>
    <row r="1919" spans="27:48">
      <c r="AA1919" s="102"/>
      <c r="AB1919" s="102"/>
      <c r="AC1919" s="102"/>
      <c r="AD1919" s="102"/>
      <c r="AE1919" s="102"/>
      <c r="AG1919" s="103"/>
      <c r="AN1919" s="102"/>
      <c r="AO1919" s="102"/>
      <c r="AP1919" s="102"/>
      <c r="AQ1919" s="102"/>
      <c r="AR1919" s="102"/>
      <c r="AS1919" s="102"/>
      <c r="AT1919" s="102"/>
      <c r="AU1919" s="102"/>
    </row>
    <row r="1920" spans="27:48">
      <c r="AA1920" s="102"/>
      <c r="AB1920" s="102"/>
      <c r="AC1920" s="102"/>
      <c r="AD1920" s="102"/>
      <c r="AE1920" s="102"/>
      <c r="AG1920" s="103"/>
      <c r="AN1920" s="102"/>
      <c r="AO1920" s="102"/>
      <c r="AP1920" s="102"/>
      <c r="AQ1920" s="102"/>
      <c r="AR1920" s="102"/>
      <c r="AS1920" s="102"/>
      <c r="AT1920" s="102"/>
      <c r="AU1920" s="102"/>
      <c r="AV1920" s="102"/>
    </row>
    <row r="1921" spans="27:48">
      <c r="AA1921" s="102"/>
      <c r="AB1921" s="102"/>
      <c r="AC1921" s="102"/>
      <c r="AD1921" s="102"/>
      <c r="AE1921" s="102"/>
      <c r="AG1921" s="103"/>
      <c r="AN1921" s="102"/>
      <c r="AO1921" s="102"/>
      <c r="AP1921" s="102"/>
      <c r="AQ1921" s="102"/>
      <c r="AR1921" s="102"/>
      <c r="AS1921" s="102"/>
      <c r="AT1921" s="102"/>
      <c r="AU1921" s="102"/>
    </row>
    <row r="1922" spans="27:48">
      <c r="AA1922" s="102"/>
      <c r="AB1922" s="102"/>
      <c r="AC1922" s="102"/>
      <c r="AD1922" s="102"/>
      <c r="AE1922" s="102"/>
      <c r="AG1922" s="103"/>
      <c r="AN1922" s="102"/>
      <c r="AO1922" s="102"/>
      <c r="AP1922" s="102"/>
      <c r="AQ1922" s="102"/>
      <c r="AR1922" s="102"/>
      <c r="AS1922" s="102"/>
      <c r="AT1922" s="102"/>
      <c r="AU1922" s="102"/>
    </row>
    <row r="1923" spans="27:48">
      <c r="AA1923" s="102"/>
      <c r="AB1923" s="102"/>
      <c r="AC1923" s="102"/>
      <c r="AD1923" s="102"/>
      <c r="AE1923" s="102"/>
      <c r="AG1923" s="103"/>
      <c r="AN1923" s="102"/>
      <c r="AO1923" s="102"/>
      <c r="AP1923" s="102"/>
      <c r="AQ1923" s="102"/>
      <c r="AR1923" s="102"/>
      <c r="AS1923" s="102"/>
      <c r="AT1923" s="102"/>
      <c r="AU1923" s="102"/>
      <c r="AV1923" s="102"/>
    </row>
    <row r="1924" spans="27:48">
      <c r="AA1924" s="102"/>
      <c r="AB1924" s="102"/>
      <c r="AC1924" s="102"/>
      <c r="AD1924" s="102"/>
      <c r="AE1924" s="102"/>
      <c r="AG1924" s="103"/>
      <c r="AN1924" s="102"/>
      <c r="AO1924" s="102"/>
      <c r="AP1924" s="102"/>
      <c r="AQ1924" s="102"/>
      <c r="AR1924" s="102"/>
      <c r="AS1924" s="102"/>
      <c r="AT1924" s="102"/>
      <c r="AU1924" s="102"/>
    </row>
    <row r="1925" spans="27:48">
      <c r="AA1925" s="102"/>
      <c r="AB1925" s="102"/>
      <c r="AC1925" s="102"/>
      <c r="AD1925" s="102"/>
      <c r="AE1925" s="102"/>
      <c r="AG1925" s="103"/>
      <c r="AN1925" s="102"/>
      <c r="AO1925" s="102"/>
      <c r="AP1925" s="102"/>
      <c r="AQ1925" s="102"/>
      <c r="AR1925" s="102"/>
      <c r="AS1925" s="102"/>
      <c r="AT1925" s="102"/>
      <c r="AU1925" s="102"/>
    </row>
    <row r="1926" spans="27:48">
      <c r="AA1926" s="102"/>
      <c r="AB1926" s="102"/>
      <c r="AC1926" s="102"/>
      <c r="AD1926" s="102"/>
      <c r="AE1926" s="102"/>
      <c r="AG1926" s="103"/>
      <c r="AN1926" s="102"/>
      <c r="AO1926" s="102"/>
      <c r="AP1926" s="102"/>
      <c r="AQ1926" s="102"/>
      <c r="AR1926" s="102"/>
      <c r="AS1926" s="102"/>
      <c r="AT1926" s="102"/>
      <c r="AU1926" s="102"/>
    </row>
    <row r="1927" spans="27:48">
      <c r="AA1927" s="102"/>
      <c r="AB1927" s="102"/>
      <c r="AC1927" s="102"/>
      <c r="AD1927" s="102"/>
      <c r="AE1927" s="102"/>
      <c r="AG1927" s="103"/>
      <c r="AN1927" s="102"/>
      <c r="AO1927" s="102"/>
      <c r="AP1927" s="102"/>
      <c r="AQ1927" s="102"/>
      <c r="AR1927" s="102"/>
      <c r="AS1927" s="102"/>
      <c r="AT1927" s="102"/>
      <c r="AU1927" s="102"/>
    </row>
    <row r="1928" spans="27:48">
      <c r="AA1928" s="102"/>
      <c r="AB1928" s="102"/>
      <c r="AC1928" s="102"/>
      <c r="AD1928" s="102"/>
      <c r="AE1928" s="102"/>
      <c r="AG1928" s="103"/>
      <c r="AN1928" s="102"/>
      <c r="AO1928" s="102"/>
      <c r="AP1928" s="102"/>
      <c r="AQ1928" s="102"/>
      <c r="AR1928" s="102"/>
      <c r="AS1928" s="102"/>
      <c r="AT1928" s="102"/>
      <c r="AU1928" s="102"/>
    </row>
    <row r="1929" spans="27:48">
      <c r="AA1929" s="102"/>
      <c r="AB1929" s="102"/>
      <c r="AC1929" s="102"/>
      <c r="AD1929" s="102"/>
      <c r="AE1929" s="102"/>
      <c r="AG1929" s="103"/>
      <c r="AN1929" s="102"/>
      <c r="AO1929" s="102"/>
      <c r="AP1929" s="102"/>
      <c r="AQ1929" s="102"/>
      <c r="AR1929" s="102"/>
      <c r="AS1929" s="102"/>
      <c r="AT1929" s="102"/>
      <c r="AU1929" s="102"/>
    </row>
    <row r="1930" spans="27:48">
      <c r="AA1930" s="102"/>
      <c r="AB1930" s="102"/>
      <c r="AC1930" s="102"/>
      <c r="AD1930" s="102"/>
      <c r="AE1930" s="102"/>
      <c r="AG1930" s="103"/>
      <c r="AN1930" s="102"/>
      <c r="AO1930" s="102"/>
      <c r="AP1930" s="102"/>
      <c r="AQ1930" s="102"/>
      <c r="AR1930" s="102"/>
      <c r="AS1930" s="102"/>
      <c r="AT1930" s="102"/>
      <c r="AU1930" s="102"/>
    </row>
    <row r="1931" spans="27:48">
      <c r="AA1931" s="102"/>
      <c r="AB1931" s="102"/>
      <c r="AC1931" s="102"/>
      <c r="AD1931" s="102"/>
      <c r="AE1931" s="102"/>
      <c r="AG1931" s="103"/>
      <c r="AN1931" s="102"/>
      <c r="AO1931" s="102"/>
      <c r="AP1931" s="102"/>
      <c r="AQ1931" s="102"/>
      <c r="AR1931" s="102"/>
      <c r="AS1931" s="102"/>
      <c r="AT1931" s="102"/>
      <c r="AU1931" s="102"/>
    </row>
    <row r="1932" spans="27:48">
      <c r="AA1932" s="102"/>
      <c r="AB1932" s="102"/>
      <c r="AC1932" s="102"/>
      <c r="AD1932" s="102"/>
      <c r="AE1932" s="102"/>
      <c r="AG1932" s="103"/>
      <c r="AN1932" s="102"/>
      <c r="AO1932" s="102"/>
      <c r="AP1932" s="102"/>
      <c r="AQ1932" s="102"/>
      <c r="AR1932" s="102"/>
      <c r="AS1932" s="102"/>
      <c r="AT1932" s="102"/>
      <c r="AU1932" s="102"/>
    </row>
    <row r="1933" spans="27:48">
      <c r="AA1933" s="102"/>
      <c r="AB1933" s="102"/>
      <c r="AC1933" s="102"/>
      <c r="AD1933" s="102"/>
      <c r="AE1933" s="102"/>
      <c r="AG1933" s="103"/>
      <c r="AN1933" s="102"/>
      <c r="AO1933" s="102"/>
      <c r="AP1933" s="102"/>
      <c r="AQ1933" s="102"/>
      <c r="AR1933" s="102"/>
      <c r="AS1933" s="102"/>
      <c r="AT1933" s="102"/>
      <c r="AU1933" s="102"/>
    </row>
    <row r="1934" spans="27:48">
      <c r="AA1934" s="102"/>
      <c r="AB1934" s="102"/>
      <c r="AC1934" s="102"/>
      <c r="AD1934" s="102"/>
      <c r="AE1934" s="102"/>
      <c r="AG1934" s="103"/>
      <c r="AN1934" s="102"/>
      <c r="AO1934" s="102"/>
      <c r="AP1934" s="102"/>
      <c r="AQ1934" s="102"/>
      <c r="AR1934" s="102"/>
      <c r="AS1934" s="102"/>
      <c r="AT1934" s="102"/>
      <c r="AU1934" s="102"/>
    </row>
    <row r="1935" spans="27:48">
      <c r="AA1935" s="102"/>
      <c r="AB1935" s="102"/>
      <c r="AC1935" s="102"/>
      <c r="AD1935" s="102"/>
      <c r="AE1935" s="102"/>
      <c r="AG1935" s="103"/>
      <c r="AN1935" s="102"/>
      <c r="AO1935" s="102"/>
      <c r="AP1935" s="102"/>
      <c r="AQ1935" s="102"/>
      <c r="AR1935" s="102"/>
      <c r="AS1935" s="102"/>
      <c r="AT1935" s="102"/>
      <c r="AU1935" s="102"/>
    </row>
    <row r="1936" spans="27:48">
      <c r="AA1936" s="102"/>
      <c r="AB1936" s="102"/>
      <c r="AC1936" s="102"/>
      <c r="AD1936" s="102"/>
      <c r="AE1936" s="102"/>
      <c r="AG1936" s="103"/>
      <c r="AN1936" s="102"/>
      <c r="AO1936" s="102"/>
      <c r="AP1936" s="102"/>
      <c r="AQ1936" s="102"/>
      <c r="AR1936" s="102"/>
      <c r="AS1936" s="102"/>
      <c r="AT1936" s="102"/>
      <c r="AU1936" s="102"/>
    </row>
    <row r="1937" spans="27:47">
      <c r="AA1937" s="102"/>
      <c r="AB1937" s="102"/>
      <c r="AC1937" s="102"/>
      <c r="AD1937" s="102"/>
      <c r="AE1937" s="102"/>
      <c r="AG1937" s="103"/>
      <c r="AN1937" s="102"/>
      <c r="AO1937" s="102"/>
      <c r="AP1937" s="102"/>
      <c r="AQ1937" s="102"/>
      <c r="AR1937" s="102"/>
      <c r="AS1937" s="102"/>
      <c r="AT1937" s="102"/>
      <c r="AU1937" s="102"/>
    </row>
    <row r="1938" spans="27:47">
      <c r="AA1938" s="102"/>
      <c r="AB1938" s="102"/>
      <c r="AC1938" s="102"/>
      <c r="AD1938" s="102"/>
      <c r="AE1938" s="102"/>
      <c r="AG1938" s="103"/>
      <c r="AN1938" s="102"/>
      <c r="AO1938" s="102"/>
      <c r="AP1938" s="102"/>
      <c r="AQ1938" s="102"/>
      <c r="AR1938" s="102"/>
      <c r="AS1938" s="102"/>
      <c r="AT1938" s="102"/>
      <c r="AU1938" s="102"/>
    </row>
    <row r="1939" spans="27:47">
      <c r="AA1939" s="102"/>
      <c r="AB1939" s="102"/>
      <c r="AC1939" s="102"/>
      <c r="AD1939" s="102"/>
      <c r="AE1939" s="102"/>
      <c r="AG1939" s="103"/>
      <c r="AN1939" s="102"/>
      <c r="AO1939" s="102"/>
      <c r="AP1939" s="102"/>
      <c r="AQ1939" s="102"/>
      <c r="AR1939" s="102"/>
      <c r="AS1939" s="102"/>
      <c r="AT1939" s="102"/>
      <c r="AU1939" s="102"/>
    </row>
    <row r="1940" spans="27:47">
      <c r="AA1940" s="102"/>
      <c r="AB1940" s="102"/>
      <c r="AC1940" s="102"/>
      <c r="AD1940" s="102"/>
      <c r="AE1940" s="102"/>
      <c r="AG1940" s="103"/>
      <c r="AN1940" s="102"/>
      <c r="AO1940" s="102"/>
      <c r="AP1940" s="102"/>
      <c r="AQ1940" s="102"/>
      <c r="AR1940" s="102"/>
      <c r="AS1940" s="102"/>
      <c r="AT1940" s="102"/>
      <c r="AU1940" s="102"/>
    </row>
    <row r="1941" spans="27:47">
      <c r="AA1941" s="102"/>
      <c r="AB1941" s="102"/>
      <c r="AC1941" s="102"/>
      <c r="AD1941" s="102"/>
      <c r="AE1941" s="102"/>
      <c r="AG1941" s="103"/>
      <c r="AN1941" s="102"/>
      <c r="AO1941" s="102"/>
      <c r="AP1941" s="102"/>
      <c r="AQ1941" s="102"/>
      <c r="AR1941" s="102"/>
      <c r="AS1941" s="102"/>
      <c r="AT1941" s="102"/>
      <c r="AU1941" s="102"/>
    </row>
    <row r="1942" spans="27:47">
      <c r="AA1942" s="102"/>
      <c r="AB1942" s="102"/>
      <c r="AC1942" s="102"/>
      <c r="AD1942" s="102"/>
      <c r="AE1942" s="102"/>
      <c r="AG1942" s="103"/>
      <c r="AN1942" s="102"/>
      <c r="AO1942" s="102"/>
      <c r="AP1942" s="102"/>
      <c r="AQ1942" s="102"/>
      <c r="AR1942" s="102"/>
      <c r="AS1942" s="102"/>
      <c r="AT1942" s="102"/>
      <c r="AU1942" s="102"/>
    </row>
    <row r="1943" spans="27:47">
      <c r="AA1943" s="102"/>
      <c r="AB1943" s="102"/>
      <c r="AC1943" s="102"/>
      <c r="AD1943" s="102"/>
      <c r="AE1943" s="102"/>
      <c r="AG1943" s="103"/>
      <c r="AN1943" s="102"/>
      <c r="AO1943" s="102"/>
      <c r="AP1943" s="102"/>
      <c r="AQ1943" s="102"/>
      <c r="AR1943" s="102"/>
      <c r="AS1943" s="102"/>
      <c r="AT1943" s="102"/>
      <c r="AU1943" s="102"/>
    </row>
    <row r="1944" spans="27:47">
      <c r="AA1944" s="102"/>
      <c r="AB1944" s="102"/>
      <c r="AC1944" s="102"/>
      <c r="AD1944" s="102"/>
      <c r="AE1944" s="102"/>
      <c r="AG1944" s="103"/>
      <c r="AN1944" s="102"/>
      <c r="AO1944" s="102"/>
      <c r="AP1944" s="102"/>
      <c r="AQ1944" s="102"/>
      <c r="AR1944" s="102"/>
      <c r="AS1944" s="102"/>
      <c r="AT1944" s="102"/>
      <c r="AU1944" s="102"/>
    </row>
    <row r="1945" spans="27:47">
      <c r="AA1945" s="102"/>
      <c r="AB1945" s="102"/>
      <c r="AC1945" s="102"/>
      <c r="AD1945" s="102"/>
      <c r="AE1945" s="102"/>
      <c r="AG1945" s="103"/>
      <c r="AN1945" s="102"/>
      <c r="AO1945" s="102"/>
      <c r="AP1945" s="102"/>
      <c r="AQ1945" s="102"/>
      <c r="AR1945" s="102"/>
      <c r="AS1945" s="102"/>
      <c r="AT1945" s="102"/>
      <c r="AU1945" s="102"/>
    </row>
    <row r="1946" spans="27:47">
      <c r="AA1946" s="102"/>
      <c r="AB1946" s="102"/>
      <c r="AC1946" s="102"/>
      <c r="AD1946" s="102"/>
      <c r="AE1946" s="102"/>
      <c r="AG1946" s="103"/>
      <c r="AN1946" s="102"/>
      <c r="AO1946" s="102"/>
      <c r="AP1946" s="102"/>
      <c r="AQ1946" s="102"/>
      <c r="AR1946" s="102"/>
      <c r="AS1946" s="102"/>
      <c r="AT1946" s="102"/>
      <c r="AU1946" s="102"/>
    </row>
    <row r="1947" spans="27:47">
      <c r="AA1947" s="102"/>
      <c r="AB1947" s="102"/>
      <c r="AC1947" s="102"/>
      <c r="AD1947" s="102"/>
      <c r="AE1947" s="102"/>
      <c r="AG1947" s="103"/>
      <c r="AN1947" s="102"/>
      <c r="AO1947" s="102"/>
      <c r="AP1947" s="102"/>
      <c r="AQ1947" s="102"/>
      <c r="AR1947" s="102"/>
      <c r="AS1947" s="102"/>
      <c r="AT1947" s="102"/>
      <c r="AU1947" s="102"/>
    </row>
    <row r="1948" spans="27:47">
      <c r="AA1948" s="102"/>
      <c r="AB1948" s="102"/>
      <c r="AC1948" s="102"/>
      <c r="AD1948" s="102"/>
      <c r="AE1948" s="102"/>
      <c r="AG1948" s="103"/>
      <c r="AN1948" s="102"/>
      <c r="AO1948" s="102"/>
      <c r="AP1948" s="102"/>
      <c r="AQ1948" s="102"/>
      <c r="AR1948" s="102"/>
      <c r="AS1948" s="102"/>
      <c r="AT1948" s="102"/>
      <c r="AU1948" s="102"/>
    </row>
    <row r="1949" spans="27:47">
      <c r="AA1949" s="102"/>
      <c r="AB1949" s="102"/>
      <c r="AC1949" s="102"/>
      <c r="AD1949" s="102"/>
      <c r="AE1949" s="102"/>
      <c r="AG1949" s="103"/>
      <c r="AN1949" s="102"/>
      <c r="AO1949" s="102"/>
      <c r="AP1949" s="102"/>
      <c r="AQ1949" s="102"/>
      <c r="AR1949" s="102"/>
      <c r="AS1949" s="102"/>
      <c r="AT1949" s="102"/>
      <c r="AU1949" s="102"/>
    </row>
    <row r="1950" spans="27:47">
      <c r="AA1950" s="102"/>
      <c r="AB1950" s="102"/>
      <c r="AC1950" s="102"/>
      <c r="AD1950" s="102"/>
      <c r="AE1950" s="102"/>
      <c r="AG1950" s="103"/>
      <c r="AN1950" s="102"/>
      <c r="AO1950" s="102"/>
      <c r="AP1950" s="102"/>
      <c r="AQ1950" s="102"/>
      <c r="AR1950" s="102"/>
      <c r="AS1950" s="102"/>
      <c r="AT1950" s="102"/>
      <c r="AU1950" s="102"/>
    </row>
    <row r="1951" spans="27:47">
      <c r="AA1951" s="102"/>
      <c r="AB1951" s="102"/>
      <c r="AC1951" s="102"/>
      <c r="AD1951" s="102"/>
      <c r="AE1951" s="102"/>
      <c r="AG1951" s="103"/>
      <c r="AN1951" s="102"/>
      <c r="AO1951" s="102"/>
      <c r="AP1951" s="102"/>
      <c r="AQ1951" s="102"/>
      <c r="AR1951" s="102"/>
      <c r="AS1951" s="102"/>
      <c r="AT1951" s="102"/>
      <c r="AU1951" s="102"/>
    </row>
    <row r="1952" spans="27:47">
      <c r="AA1952" s="102"/>
      <c r="AB1952" s="102"/>
      <c r="AC1952" s="102"/>
      <c r="AD1952" s="102"/>
      <c r="AE1952" s="102"/>
      <c r="AG1952" s="103"/>
      <c r="AN1952" s="102"/>
      <c r="AO1952" s="102"/>
      <c r="AP1952" s="102"/>
      <c r="AQ1952" s="102"/>
      <c r="AR1952" s="102"/>
      <c r="AS1952" s="102"/>
      <c r="AT1952" s="102"/>
      <c r="AU1952" s="102"/>
    </row>
    <row r="1953" spans="26:80">
      <c r="Z1953" s="104"/>
      <c r="AA1953" s="104"/>
      <c r="AB1953" s="104"/>
      <c r="AC1953" s="104"/>
      <c r="AD1953" s="104"/>
      <c r="AE1953" s="104"/>
      <c r="AF1953" s="104"/>
      <c r="AG1953" s="105"/>
      <c r="AH1953" s="104"/>
      <c r="AI1953" s="104"/>
      <c r="AJ1953" s="104"/>
      <c r="AK1953" s="104"/>
      <c r="AL1953" s="104"/>
      <c r="AM1953" s="104"/>
      <c r="AN1953" s="104"/>
      <c r="AO1953" s="104"/>
      <c r="AP1953" s="104"/>
      <c r="AQ1953" s="104"/>
      <c r="AR1953" s="104"/>
      <c r="AS1953" s="104"/>
      <c r="AT1953" s="104"/>
      <c r="AU1953" s="104"/>
      <c r="AV1953" s="104"/>
      <c r="AW1953" s="104"/>
      <c r="AX1953" s="104"/>
      <c r="AY1953" s="104"/>
      <c r="AZ1953" s="104"/>
      <c r="BA1953" s="104"/>
      <c r="BB1953" s="104"/>
      <c r="BC1953" s="104"/>
      <c r="BD1953" s="104"/>
      <c r="BE1953" s="104"/>
      <c r="BF1953" s="104"/>
      <c r="BG1953" s="104"/>
      <c r="BH1953" s="104"/>
      <c r="BI1953" s="104"/>
      <c r="BJ1953" s="104"/>
      <c r="BK1953" s="104"/>
      <c r="BL1953" s="104"/>
      <c r="BM1953" s="104"/>
      <c r="BN1953" s="104"/>
      <c r="BO1953" s="104"/>
      <c r="BP1953" s="104"/>
      <c r="BQ1953" s="104"/>
      <c r="BR1953" s="104"/>
      <c r="BS1953" s="104"/>
      <c r="BT1953" s="104"/>
      <c r="BU1953" s="104"/>
      <c r="BV1953" s="104"/>
      <c r="BW1953" s="104"/>
      <c r="BX1953" s="104"/>
      <c r="BY1953" s="104"/>
      <c r="BZ1953" s="104"/>
      <c r="CA1953" s="104"/>
      <c r="CB1953" s="104"/>
    </row>
    <row r="1954" spans="26:80">
      <c r="Z1954" s="104"/>
      <c r="AA1954" s="104"/>
      <c r="AB1954" s="104"/>
      <c r="AC1954" s="104"/>
      <c r="AD1954" s="104"/>
      <c r="AE1954" s="104"/>
      <c r="AF1954" s="104"/>
      <c r="AG1954" s="105"/>
      <c r="AH1954" s="104"/>
      <c r="AI1954" s="104"/>
      <c r="AJ1954" s="104"/>
      <c r="AK1954" s="104"/>
      <c r="AL1954" s="104"/>
      <c r="AM1954" s="104"/>
      <c r="AN1954" s="104"/>
      <c r="AO1954" s="104"/>
      <c r="AP1954" s="104"/>
      <c r="AQ1954" s="104"/>
      <c r="AR1954" s="104"/>
      <c r="AS1954" s="104"/>
      <c r="AT1954" s="104"/>
      <c r="AU1954" s="104"/>
      <c r="AV1954" s="104"/>
      <c r="AW1954" s="104"/>
      <c r="AX1954" s="104"/>
      <c r="AY1954" s="104"/>
      <c r="AZ1954" s="104"/>
      <c r="BA1954" s="104"/>
      <c r="BB1954" s="104"/>
      <c r="BC1954" s="104"/>
      <c r="BD1954" s="104"/>
      <c r="BE1954" s="104"/>
      <c r="BF1954" s="104"/>
      <c r="BG1954" s="104"/>
      <c r="BH1954" s="104"/>
      <c r="BI1954" s="104"/>
      <c r="BJ1954" s="104"/>
      <c r="BK1954" s="104"/>
      <c r="BL1954" s="104"/>
      <c r="BM1954" s="104"/>
      <c r="BN1954" s="104"/>
      <c r="BO1954" s="104"/>
      <c r="BP1954" s="104"/>
      <c r="BQ1954" s="104"/>
      <c r="BR1954" s="104"/>
      <c r="BS1954" s="104"/>
      <c r="BT1954" s="104"/>
      <c r="BU1954" s="104"/>
      <c r="BV1954" s="104"/>
      <c r="BW1954" s="104"/>
      <c r="BX1954" s="104"/>
      <c r="BY1954" s="104"/>
      <c r="BZ1954" s="104"/>
      <c r="CA1954" s="104"/>
      <c r="CB1954" s="104"/>
    </row>
    <row r="1955" spans="26:80">
      <c r="Z1955" s="104"/>
      <c r="AA1955" s="104"/>
      <c r="AB1955" s="104"/>
      <c r="AC1955" s="104"/>
      <c r="AD1955" s="104"/>
      <c r="AE1955" s="104"/>
      <c r="AF1955" s="104"/>
      <c r="AG1955" s="105"/>
      <c r="AH1955" s="104"/>
      <c r="AI1955" s="104"/>
      <c r="AJ1955" s="104"/>
      <c r="AK1955" s="104"/>
      <c r="AL1955" s="104"/>
      <c r="AM1955" s="104"/>
      <c r="AN1955" s="104"/>
      <c r="AO1955" s="104"/>
      <c r="AP1955" s="104"/>
      <c r="AQ1955" s="104"/>
      <c r="AR1955" s="104"/>
      <c r="AS1955" s="104"/>
      <c r="AT1955" s="104"/>
      <c r="AU1955" s="104"/>
      <c r="AV1955" s="104"/>
      <c r="AW1955" s="104"/>
      <c r="AX1955" s="104"/>
      <c r="AY1955" s="104"/>
      <c r="AZ1955" s="104"/>
      <c r="BA1955" s="104"/>
      <c r="BB1955" s="104"/>
      <c r="BC1955" s="104"/>
      <c r="BD1955" s="104"/>
      <c r="BE1955" s="104"/>
      <c r="BF1955" s="104"/>
      <c r="BG1955" s="104"/>
      <c r="BH1955" s="104"/>
      <c r="BI1955" s="104"/>
      <c r="BJ1955" s="104"/>
      <c r="BK1955" s="104"/>
      <c r="BL1955" s="104"/>
      <c r="BM1955" s="104"/>
      <c r="BN1955" s="104"/>
      <c r="BO1955" s="104"/>
      <c r="BP1955" s="104"/>
      <c r="BQ1955" s="104"/>
      <c r="BR1955" s="104"/>
      <c r="BS1955" s="104"/>
      <c r="BT1955" s="104"/>
      <c r="BU1955" s="104"/>
      <c r="BV1955" s="104"/>
      <c r="BW1955" s="104"/>
      <c r="BX1955" s="104"/>
      <c r="BY1955" s="104"/>
      <c r="BZ1955" s="104"/>
      <c r="CA1955" s="104"/>
      <c r="CB1955" s="104"/>
    </row>
    <row r="1956" spans="26:80">
      <c r="Z1956" s="104"/>
      <c r="AA1956" s="104"/>
      <c r="AB1956" s="104"/>
      <c r="AC1956" s="104"/>
      <c r="AD1956" s="104"/>
      <c r="AE1956" s="104"/>
      <c r="AF1956" s="104"/>
      <c r="AG1956" s="105"/>
      <c r="AH1956" s="104"/>
      <c r="AI1956" s="104"/>
      <c r="AJ1956" s="104"/>
      <c r="AK1956" s="104"/>
      <c r="AL1956" s="104"/>
      <c r="AM1956" s="104"/>
      <c r="AN1956" s="104"/>
      <c r="AO1956" s="104"/>
      <c r="AP1956" s="104"/>
      <c r="AQ1956" s="104"/>
      <c r="AR1956" s="104"/>
      <c r="AS1956" s="104"/>
      <c r="AT1956" s="104"/>
      <c r="AU1956" s="104"/>
      <c r="AV1956" s="104"/>
      <c r="AW1956" s="104"/>
      <c r="AX1956" s="104"/>
      <c r="AY1956" s="104"/>
      <c r="AZ1956" s="104"/>
      <c r="BA1956" s="104"/>
      <c r="BB1956" s="104"/>
      <c r="BC1956" s="104"/>
      <c r="BD1956" s="104"/>
      <c r="BE1956" s="104"/>
      <c r="BF1956" s="104"/>
      <c r="BG1956" s="104"/>
      <c r="BH1956" s="104"/>
      <c r="BI1956" s="104"/>
      <c r="BJ1956" s="104"/>
      <c r="BK1956" s="104"/>
      <c r="BL1956" s="104"/>
      <c r="BM1956" s="104"/>
      <c r="BN1956" s="104"/>
      <c r="BO1956" s="104"/>
      <c r="BP1956" s="104"/>
      <c r="BQ1956" s="104"/>
      <c r="BR1956" s="104"/>
      <c r="BS1956" s="104"/>
      <c r="BT1956" s="104"/>
      <c r="BU1956" s="104"/>
      <c r="BV1956" s="104"/>
      <c r="BW1956" s="104"/>
      <c r="BX1956" s="104"/>
      <c r="BY1956" s="104"/>
      <c r="BZ1956" s="104"/>
      <c r="CA1956" s="104"/>
      <c r="CB1956" s="104"/>
    </row>
    <row r="1957" spans="26:80">
      <c r="Z1957" s="104"/>
      <c r="AA1957" s="104"/>
      <c r="AB1957" s="104"/>
      <c r="AC1957" s="104"/>
      <c r="AD1957" s="104"/>
      <c r="AE1957" s="104"/>
      <c r="AF1957" s="104"/>
      <c r="AG1957" s="105"/>
      <c r="AH1957" s="104"/>
      <c r="AI1957" s="104"/>
      <c r="AJ1957" s="104"/>
      <c r="AK1957" s="104"/>
      <c r="AL1957" s="104"/>
      <c r="AM1957" s="104"/>
      <c r="AN1957" s="104"/>
      <c r="AO1957" s="104"/>
      <c r="AP1957" s="104"/>
      <c r="AQ1957" s="104"/>
      <c r="AR1957" s="104"/>
      <c r="AS1957" s="104"/>
      <c r="AT1957" s="104"/>
      <c r="AU1957" s="104"/>
      <c r="AV1957" s="104"/>
      <c r="AW1957" s="104"/>
      <c r="AX1957" s="104"/>
      <c r="AY1957" s="104"/>
      <c r="AZ1957" s="104"/>
      <c r="BA1957" s="104"/>
      <c r="BB1957" s="104"/>
      <c r="BC1957" s="104"/>
      <c r="BD1957" s="104"/>
      <c r="BE1957" s="104"/>
      <c r="BF1957" s="104"/>
      <c r="BG1957" s="104"/>
      <c r="BH1957" s="104"/>
      <c r="BI1957" s="104"/>
      <c r="BJ1957" s="104"/>
      <c r="BK1957" s="104"/>
      <c r="BL1957" s="104"/>
      <c r="BM1957" s="104"/>
      <c r="BN1957" s="104"/>
      <c r="BO1957" s="104"/>
      <c r="BP1957" s="104"/>
      <c r="BQ1957" s="104"/>
      <c r="BR1957" s="104"/>
      <c r="BS1957" s="104"/>
      <c r="BT1957" s="104"/>
      <c r="BU1957" s="104"/>
      <c r="BV1957" s="104"/>
      <c r="BW1957" s="104"/>
      <c r="BX1957" s="104"/>
      <c r="BY1957" s="104"/>
      <c r="BZ1957" s="104"/>
      <c r="CA1957" s="104"/>
      <c r="CB1957" s="104"/>
    </row>
    <row r="1958" spans="26:80">
      <c r="Z1958" s="104"/>
      <c r="AA1958" s="104"/>
      <c r="AB1958" s="104"/>
      <c r="AC1958" s="104"/>
      <c r="AD1958" s="104"/>
      <c r="AE1958" s="104"/>
      <c r="AF1958" s="104"/>
      <c r="AG1958" s="105"/>
      <c r="AH1958" s="104"/>
      <c r="AI1958" s="104"/>
      <c r="AJ1958" s="104"/>
      <c r="AK1958" s="104"/>
      <c r="AL1958" s="104"/>
      <c r="AM1958" s="104"/>
      <c r="AN1958" s="104"/>
      <c r="AO1958" s="104"/>
      <c r="AP1958" s="104"/>
      <c r="AQ1958" s="104"/>
      <c r="AR1958" s="104"/>
      <c r="AS1958" s="104"/>
      <c r="AT1958" s="104"/>
      <c r="AU1958" s="104"/>
      <c r="AV1958" s="104"/>
      <c r="AW1958" s="104"/>
      <c r="AX1958" s="104"/>
      <c r="AY1958" s="104"/>
      <c r="AZ1958" s="104"/>
      <c r="BA1958" s="104"/>
      <c r="BB1958" s="104"/>
      <c r="BC1958" s="104"/>
      <c r="BD1958" s="104"/>
      <c r="BE1958" s="104"/>
      <c r="BF1958" s="104"/>
      <c r="BG1958" s="104"/>
      <c r="BH1958" s="104"/>
      <c r="BI1958" s="104"/>
      <c r="BJ1958" s="104"/>
      <c r="BK1958" s="104"/>
      <c r="BL1958" s="104"/>
      <c r="BM1958" s="104"/>
      <c r="BN1958" s="104"/>
      <c r="BO1958" s="104"/>
      <c r="BP1958" s="104"/>
      <c r="BQ1958" s="104"/>
      <c r="BR1958" s="104"/>
      <c r="BS1958" s="104"/>
      <c r="BT1958" s="104"/>
      <c r="BU1958" s="104"/>
      <c r="BV1958" s="104"/>
      <c r="BW1958" s="104"/>
      <c r="BX1958" s="104"/>
      <c r="BY1958" s="104"/>
      <c r="BZ1958" s="104"/>
      <c r="CA1958" s="104"/>
      <c r="CB1958" s="104"/>
    </row>
    <row r="1959" spans="26:80">
      <c r="Z1959" s="104"/>
      <c r="AA1959" s="104"/>
      <c r="AB1959" s="104"/>
      <c r="AC1959" s="104"/>
      <c r="AD1959" s="104"/>
      <c r="AE1959" s="104"/>
      <c r="AF1959" s="104"/>
      <c r="AG1959" s="105"/>
      <c r="AH1959" s="104"/>
      <c r="AI1959" s="104"/>
      <c r="AJ1959" s="104"/>
      <c r="AK1959" s="104"/>
      <c r="AL1959" s="104"/>
      <c r="AM1959" s="104"/>
      <c r="AN1959" s="104"/>
      <c r="AO1959" s="104"/>
      <c r="AP1959" s="104"/>
      <c r="AQ1959" s="104"/>
      <c r="AR1959" s="104"/>
      <c r="AS1959" s="104"/>
      <c r="AT1959" s="104"/>
      <c r="AU1959" s="104"/>
    </row>
    <row r="1960" spans="26:80">
      <c r="Z1960" s="104"/>
      <c r="AA1960" s="104"/>
      <c r="AB1960" s="104"/>
      <c r="AC1960" s="104"/>
      <c r="AD1960" s="104"/>
      <c r="AE1960" s="104"/>
      <c r="AF1960" s="104"/>
      <c r="AG1960" s="105"/>
      <c r="AH1960" s="104"/>
      <c r="AI1960" s="104"/>
      <c r="AJ1960" s="104"/>
      <c r="AK1960" s="104"/>
      <c r="AL1960" s="104"/>
      <c r="AM1960" s="104"/>
      <c r="AN1960" s="104"/>
      <c r="AO1960" s="104"/>
      <c r="AP1960" s="104"/>
      <c r="AQ1960" s="104"/>
      <c r="AR1960" s="104"/>
      <c r="AS1960" s="104"/>
      <c r="AT1960" s="104"/>
      <c r="AU1960" s="104"/>
    </row>
    <row r="1961" spans="26:80">
      <c r="Z1961" s="104"/>
      <c r="AA1961" s="104"/>
      <c r="AB1961" s="104"/>
      <c r="AC1961" s="104"/>
      <c r="AD1961" s="104"/>
      <c r="AE1961" s="104"/>
      <c r="AF1961" s="104"/>
      <c r="AG1961" s="105"/>
      <c r="AH1961" s="104"/>
      <c r="AI1961" s="104"/>
      <c r="AJ1961" s="104"/>
      <c r="AK1961" s="104"/>
      <c r="AL1961" s="104"/>
      <c r="AM1961" s="104"/>
      <c r="AN1961" s="104"/>
      <c r="AO1961" s="104"/>
      <c r="AP1961" s="104"/>
      <c r="AQ1961" s="104"/>
      <c r="AR1961" s="104"/>
      <c r="AS1961" s="104"/>
      <c r="AT1961" s="104"/>
      <c r="AU1961" s="104"/>
    </row>
    <row r="1962" spans="26:80">
      <c r="Z1962" s="104"/>
      <c r="AA1962" s="104"/>
      <c r="AB1962" s="104"/>
      <c r="AC1962" s="104"/>
      <c r="AD1962" s="104"/>
      <c r="AE1962" s="104"/>
      <c r="AF1962" s="104"/>
      <c r="AG1962" s="105"/>
      <c r="AH1962" s="104"/>
      <c r="AI1962" s="104"/>
      <c r="AJ1962" s="104"/>
      <c r="AK1962" s="104"/>
      <c r="AL1962" s="104"/>
      <c r="AM1962" s="104"/>
      <c r="AN1962" s="104"/>
      <c r="AO1962" s="104"/>
      <c r="AP1962" s="104"/>
      <c r="AQ1962" s="104"/>
      <c r="AR1962" s="104"/>
      <c r="AS1962" s="104"/>
      <c r="AT1962" s="104"/>
      <c r="AU1962" s="104"/>
    </row>
    <row r="1963" spans="26:80">
      <c r="Z1963" s="104"/>
      <c r="AA1963" s="104"/>
      <c r="AB1963" s="104"/>
      <c r="AC1963" s="104"/>
      <c r="AD1963" s="104"/>
      <c r="AE1963" s="104"/>
      <c r="AF1963" s="104"/>
      <c r="AG1963" s="105"/>
      <c r="AH1963" s="104"/>
      <c r="AI1963" s="104"/>
      <c r="AJ1963" s="104"/>
      <c r="AK1963" s="104"/>
      <c r="AL1963" s="104"/>
      <c r="AM1963" s="104"/>
      <c r="AN1963" s="104"/>
      <c r="AO1963" s="104"/>
      <c r="AP1963" s="104"/>
      <c r="AQ1963" s="104"/>
      <c r="AR1963" s="104"/>
      <c r="AS1963" s="104"/>
      <c r="AT1963" s="104"/>
      <c r="AU1963" s="104"/>
    </row>
    <row r="1964" spans="26:80">
      <c r="Z1964" s="104"/>
      <c r="AA1964" s="104"/>
      <c r="AB1964" s="104"/>
      <c r="AC1964" s="104"/>
      <c r="AD1964" s="104"/>
      <c r="AE1964" s="104"/>
      <c r="AF1964" s="104"/>
      <c r="AG1964" s="105"/>
      <c r="AH1964" s="104"/>
      <c r="AI1964" s="104"/>
      <c r="AJ1964" s="104"/>
      <c r="AK1964" s="104"/>
      <c r="AL1964" s="104"/>
      <c r="AM1964" s="104"/>
      <c r="AN1964" s="104"/>
      <c r="AO1964" s="104"/>
      <c r="AP1964" s="104"/>
      <c r="AQ1964" s="104"/>
      <c r="AR1964" s="104"/>
      <c r="AS1964" s="104"/>
      <c r="AT1964" s="104"/>
      <c r="AU1964" s="104"/>
    </row>
    <row r="1965" spans="26:80">
      <c r="Z1965" s="104"/>
      <c r="AA1965" s="104"/>
      <c r="AB1965" s="104"/>
      <c r="AC1965" s="104"/>
      <c r="AD1965" s="104"/>
      <c r="AE1965" s="104"/>
      <c r="AF1965" s="104"/>
      <c r="AG1965" s="105"/>
      <c r="AH1965" s="104"/>
      <c r="AI1965" s="104"/>
      <c r="AJ1965" s="104"/>
      <c r="AK1965" s="104"/>
      <c r="AL1965" s="104"/>
      <c r="AM1965" s="104"/>
      <c r="AN1965" s="104"/>
      <c r="AO1965" s="104"/>
      <c r="AP1965" s="104"/>
      <c r="AQ1965" s="104"/>
      <c r="AR1965" s="104"/>
      <c r="AS1965" s="104"/>
      <c r="AT1965" s="104"/>
      <c r="AU1965" s="104"/>
    </row>
    <row r="1966" spans="26:80">
      <c r="Z1966" s="104"/>
      <c r="AA1966" s="104"/>
      <c r="AB1966" s="104"/>
      <c r="AC1966" s="104"/>
      <c r="AD1966" s="104"/>
      <c r="AE1966" s="104"/>
      <c r="AF1966" s="104"/>
      <c r="AG1966" s="105"/>
      <c r="AH1966" s="104"/>
      <c r="AI1966" s="104"/>
      <c r="AJ1966" s="104"/>
      <c r="AK1966" s="104"/>
      <c r="AL1966" s="104"/>
      <c r="AM1966" s="104"/>
      <c r="AN1966" s="104"/>
      <c r="AO1966" s="104"/>
      <c r="AP1966" s="104"/>
      <c r="AQ1966" s="104"/>
      <c r="AR1966" s="104"/>
      <c r="AS1966" s="104"/>
      <c r="AT1966" s="104"/>
      <c r="AU1966" s="104"/>
    </row>
    <row r="1967" spans="26:80">
      <c r="Z1967" s="104"/>
      <c r="AA1967" s="104"/>
      <c r="AB1967" s="104"/>
      <c r="AC1967" s="104"/>
      <c r="AD1967" s="104"/>
      <c r="AE1967" s="104"/>
      <c r="AF1967" s="104"/>
      <c r="AG1967" s="105"/>
      <c r="AH1967" s="104"/>
      <c r="AI1967" s="104"/>
      <c r="AJ1967" s="104"/>
      <c r="AK1967" s="104"/>
      <c r="AL1967" s="104"/>
      <c r="AM1967" s="104"/>
      <c r="AN1967" s="104"/>
      <c r="AO1967" s="104"/>
      <c r="AP1967" s="104"/>
      <c r="AQ1967" s="104"/>
      <c r="AR1967" s="104"/>
      <c r="AS1967" s="104"/>
      <c r="AT1967" s="104"/>
      <c r="AU1967" s="104"/>
    </row>
    <row r="1968" spans="26:80">
      <c r="Z1968" s="104"/>
      <c r="AA1968" s="104"/>
      <c r="AB1968" s="104"/>
      <c r="AC1968" s="104"/>
      <c r="AD1968" s="104"/>
      <c r="AE1968" s="104"/>
      <c r="AF1968" s="104"/>
      <c r="AG1968" s="105"/>
      <c r="AH1968" s="104"/>
      <c r="AI1968" s="104"/>
      <c r="AJ1968" s="104"/>
      <c r="AK1968" s="104"/>
      <c r="AL1968" s="104"/>
      <c r="AM1968" s="104"/>
      <c r="AN1968" s="104"/>
      <c r="AO1968" s="104"/>
      <c r="AP1968" s="104"/>
      <c r="AQ1968" s="104"/>
      <c r="AR1968" s="104"/>
      <c r="AS1968" s="104"/>
      <c r="AT1968" s="104"/>
      <c r="AU1968" s="104"/>
    </row>
    <row r="1969" spans="26:47">
      <c r="Z1969" s="104"/>
      <c r="AA1969" s="104"/>
      <c r="AB1969" s="104"/>
      <c r="AC1969" s="104"/>
      <c r="AD1969" s="104"/>
      <c r="AE1969" s="104"/>
      <c r="AF1969" s="104"/>
      <c r="AG1969" s="105"/>
      <c r="AH1969" s="104"/>
      <c r="AI1969" s="104"/>
      <c r="AJ1969" s="104"/>
      <c r="AK1969" s="104"/>
      <c r="AL1969" s="104"/>
      <c r="AM1969" s="104"/>
      <c r="AN1969" s="104"/>
      <c r="AO1969" s="104"/>
      <c r="AP1969" s="104"/>
      <c r="AQ1969" s="104"/>
      <c r="AR1969" s="104"/>
      <c r="AS1969" s="104"/>
      <c r="AT1969" s="104"/>
      <c r="AU1969" s="104"/>
    </row>
    <row r="1970" spans="26:47">
      <c r="Z1970" s="104"/>
      <c r="AA1970" s="104"/>
      <c r="AB1970" s="104"/>
      <c r="AC1970" s="104"/>
      <c r="AD1970" s="104"/>
      <c r="AE1970" s="104"/>
      <c r="AF1970" s="104"/>
      <c r="AG1970" s="105"/>
      <c r="AH1970" s="104"/>
      <c r="AI1970" s="104"/>
      <c r="AJ1970" s="104"/>
      <c r="AK1970" s="104"/>
      <c r="AL1970" s="104"/>
      <c r="AM1970" s="104"/>
      <c r="AN1970" s="104"/>
      <c r="AO1970" s="104"/>
      <c r="AP1970" s="104"/>
      <c r="AQ1970" s="104"/>
      <c r="AR1970" s="104"/>
      <c r="AS1970" s="104"/>
      <c r="AT1970" s="104"/>
      <c r="AU1970" s="104"/>
    </row>
    <row r="1971" spans="26:47">
      <c r="Z1971" s="104"/>
      <c r="AA1971" s="104"/>
      <c r="AB1971" s="104"/>
      <c r="AC1971" s="104"/>
      <c r="AD1971" s="104"/>
      <c r="AE1971" s="104"/>
      <c r="AF1971" s="104"/>
      <c r="AG1971" s="105"/>
      <c r="AH1971" s="104"/>
      <c r="AI1971" s="104"/>
      <c r="AJ1971" s="104"/>
      <c r="AK1971" s="104"/>
      <c r="AL1971" s="104"/>
      <c r="AM1971" s="104"/>
      <c r="AN1971" s="104"/>
      <c r="AO1971" s="104"/>
      <c r="AP1971" s="104"/>
      <c r="AQ1971" s="104"/>
      <c r="AR1971" s="104"/>
      <c r="AS1971" s="104"/>
      <c r="AT1971" s="104"/>
      <c r="AU1971" s="104"/>
    </row>
    <row r="1972" spans="26:47">
      <c r="Z1972" s="104"/>
      <c r="AA1972" s="104"/>
      <c r="AB1972" s="104"/>
      <c r="AC1972" s="104"/>
      <c r="AD1972" s="104"/>
      <c r="AE1972" s="104"/>
      <c r="AF1972" s="104"/>
      <c r="AG1972" s="105"/>
      <c r="AH1972" s="104"/>
      <c r="AI1972" s="104"/>
      <c r="AJ1972" s="104"/>
      <c r="AK1972" s="104"/>
      <c r="AL1972" s="104"/>
      <c r="AM1972" s="104"/>
      <c r="AN1972" s="104"/>
      <c r="AO1972" s="104"/>
      <c r="AP1972" s="104"/>
      <c r="AQ1972" s="104"/>
      <c r="AR1972" s="104"/>
      <c r="AS1972" s="104"/>
      <c r="AT1972" s="104"/>
      <c r="AU1972" s="104"/>
    </row>
    <row r="1973" spans="26:47">
      <c r="Z1973" s="104"/>
      <c r="AA1973" s="104"/>
      <c r="AB1973" s="104"/>
      <c r="AC1973" s="104"/>
      <c r="AD1973" s="104"/>
      <c r="AE1973" s="104"/>
      <c r="AF1973" s="104"/>
      <c r="AG1973" s="105"/>
      <c r="AH1973" s="104"/>
      <c r="AI1973" s="104"/>
      <c r="AJ1973" s="104"/>
      <c r="AK1973" s="104"/>
      <c r="AL1973" s="104"/>
      <c r="AM1973" s="104"/>
      <c r="AN1973" s="104"/>
      <c r="AO1973" s="104"/>
      <c r="AP1973" s="104"/>
      <c r="AQ1973" s="104"/>
      <c r="AR1973" s="104"/>
      <c r="AS1973" s="104"/>
      <c r="AT1973" s="104"/>
      <c r="AU1973" s="104"/>
    </row>
    <row r="1974" spans="26:47">
      <c r="Z1974" s="104"/>
      <c r="AA1974" s="104"/>
      <c r="AB1974" s="104"/>
      <c r="AC1974" s="104"/>
      <c r="AD1974" s="104"/>
      <c r="AE1974" s="104"/>
      <c r="AF1974" s="104"/>
      <c r="AG1974" s="105"/>
      <c r="AH1974" s="104"/>
      <c r="AI1974" s="104"/>
      <c r="AJ1974" s="104"/>
      <c r="AK1974" s="104"/>
      <c r="AL1974" s="104"/>
      <c r="AM1974" s="104"/>
      <c r="AN1974" s="104"/>
      <c r="AO1974" s="104"/>
      <c r="AP1974" s="104"/>
      <c r="AQ1974" s="104"/>
      <c r="AR1974" s="104"/>
      <c r="AS1974" s="104"/>
      <c r="AT1974" s="104"/>
      <c r="AU1974" s="104"/>
    </row>
    <row r="1975" spans="26:47">
      <c r="Z1975" s="104"/>
      <c r="AA1975" s="104"/>
      <c r="AB1975" s="104"/>
      <c r="AC1975" s="104"/>
      <c r="AD1975" s="104"/>
      <c r="AE1975" s="104"/>
      <c r="AF1975" s="104"/>
      <c r="AG1975" s="105"/>
      <c r="AH1975" s="104"/>
      <c r="AI1975" s="104"/>
      <c r="AJ1975" s="104"/>
      <c r="AK1975" s="104"/>
      <c r="AL1975" s="104"/>
      <c r="AM1975" s="104"/>
      <c r="AN1975" s="104"/>
      <c r="AO1975" s="104"/>
      <c r="AP1975" s="104"/>
      <c r="AQ1975" s="104"/>
      <c r="AR1975" s="104"/>
      <c r="AS1975" s="104"/>
      <c r="AT1975" s="104"/>
      <c r="AU1975" s="104"/>
    </row>
    <row r="1976" spans="26:47">
      <c r="Z1976" s="104"/>
      <c r="AA1976" s="104"/>
      <c r="AB1976" s="104"/>
      <c r="AC1976" s="104"/>
      <c r="AD1976" s="104"/>
      <c r="AE1976" s="104"/>
      <c r="AF1976" s="104"/>
      <c r="AG1976" s="105"/>
      <c r="AH1976" s="104"/>
      <c r="AI1976" s="104"/>
      <c r="AJ1976" s="104"/>
      <c r="AK1976" s="104"/>
      <c r="AL1976" s="104"/>
      <c r="AM1976" s="104"/>
      <c r="AN1976" s="104"/>
      <c r="AO1976" s="104"/>
      <c r="AP1976" s="104"/>
      <c r="AQ1976" s="104"/>
      <c r="AR1976" s="104"/>
      <c r="AS1976" s="104"/>
      <c r="AT1976" s="104"/>
      <c r="AU1976" s="104"/>
    </row>
    <row r="1977" spans="26:47">
      <c r="Z1977" s="104"/>
      <c r="AA1977" s="104"/>
      <c r="AB1977" s="104"/>
      <c r="AC1977" s="104"/>
      <c r="AD1977" s="104"/>
      <c r="AE1977" s="104"/>
      <c r="AF1977" s="104"/>
      <c r="AG1977" s="105"/>
      <c r="AH1977" s="104"/>
      <c r="AI1977" s="104"/>
      <c r="AJ1977" s="104"/>
      <c r="AK1977" s="104"/>
      <c r="AL1977" s="104"/>
      <c r="AM1977" s="104"/>
      <c r="AN1977" s="104"/>
      <c r="AO1977" s="104"/>
      <c r="AP1977" s="104"/>
      <c r="AQ1977" s="104"/>
      <c r="AR1977" s="104"/>
      <c r="AS1977" s="104"/>
      <c r="AT1977" s="104"/>
      <c r="AU1977" s="104"/>
    </row>
    <row r="1978" spans="26:47">
      <c r="Z1978" s="104"/>
      <c r="AA1978" s="104"/>
      <c r="AB1978" s="104"/>
      <c r="AC1978" s="104"/>
      <c r="AD1978" s="104"/>
      <c r="AE1978" s="104"/>
      <c r="AF1978" s="104"/>
      <c r="AG1978" s="105"/>
      <c r="AH1978" s="104"/>
      <c r="AI1978" s="104"/>
      <c r="AJ1978" s="104"/>
      <c r="AK1978" s="104"/>
      <c r="AL1978" s="104"/>
      <c r="AM1978" s="104"/>
      <c r="AN1978" s="104"/>
      <c r="AO1978" s="104"/>
      <c r="AP1978" s="104"/>
      <c r="AQ1978" s="104"/>
      <c r="AR1978" s="104"/>
      <c r="AS1978" s="104"/>
      <c r="AT1978" s="104"/>
      <c r="AU1978" s="104"/>
    </row>
    <row r="1979" spans="26:47">
      <c r="Z1979" s="104"/>
      <c r="AA1979" s="104"/>
      <c r="AB1979" s="104"/>
      <c r="AC1979" s="104"/>
      <c r="AD1979" s="104"/>
      <c r="AE1979" s="104"/>
      <c r="AF1979" s="104"/>
      <c r="AG1979" s="105"/>
      <c r="AH1979" s="104"/>
      <c r="AI1979" s="104"/>
      <c r="AJ1979" s="104"/>
      <c r="AK1979" s="104"/>
      <c r="AL1979" s="104"/>
      <c r="AM1979" s="104"/>
      <c r="AN1979" s="104"/>
      <c r="AO1979" s="104"/>
      <c r="AP1979" s="104"/>
      <c r="AQ1979" s="104"/>
      <c r="AR1979" s="104"/>
      <c r="AS1979" s="104"/>
      <c r="AT1979" s="104"/>
      <c r="AU1979" s="104"/>
    </row>
    <row r="1980" spans="26:47">
      <c r="Z1980" s="104"/>
      <c r="AA1980" s="104"/>
      <c r="AB1980" s="104"/>
      <c r="AC1980" s="104"/>
      <c r="AD1980" s="104"/>
      <c r="AE1980" s="104"/>
      <c r="AF1980" s="104"/>
      <c r="AG1980" s="105"/>
      <c r="AH1980" s="104"/>
      <c r="AI1980" s="104"/>
      <c r="AJ1980" s="104"/>
      <c r="AK1980" s="104"/>
      <c r="AL1980" s="104"/>
      <c r="AM1980" s="104"/>
      <c r="AN1980" s="104"/>
      <c r="AO1980" s="104"/>
      <c r="AP1980" s="104"/>
      <c r="AQ1980" s="104"/>
      <c r="AR1980" s="104"/>
      <c r="AS1980" s="104"/>
      <c r="AT1980" s="104"/>
      <c r="AU1980" s="104"/>
    </row>
    <row r="1981" spans="26:47">
      <c r="Z1981" s="104"/>
      <c r="AA1981" s="104"/>
      <c r="AB1981" s="104"/>
      <c r="AC1981" s="104"/>
      <c r="AD1981" s="104"/>
      <c r="AE1981" s="104"/>
      <c r="AF1981" s="104"/>
      <c r="AG1981" s="105"/>
      <c r="AH1981" s="104"/>
      <c r="AI1981" s="104"/>
      <c r="AJ1981" s="104"/>
      <c r="AK1981" s="104"/>
      <c r="AL1981" s="104"/>
      <c r="AM1981" s="104"/>
      <c r="AN1981" s="104"/>
      <c r="AO1981" s="104"/>
      <c r="AP1981" s="104"/>
      <c r="AQ1981" s="104"/>
      <c r="AR1981" s="104"/>
      <c r="AS1981" s="104"/>
      <c r="AT1981" s="104"/>
      <c r="AU1981" s="104"/>
    </row>
    <row r="1982" spans="26:47">
      <c r="Z1982" s="104"/>
      <c r="AA1982" s="104"/>
      <c r="AB1982" s="104"/>
      <c r="AC1982" s="104"/>
      <c r="AD1982" s="104"/>
      <c r="AE1982" s="104"/>
      <c r="AF1982" s="104"/>
      <c r="AG1982" s="105"/>
      <c r="AH1982" s="104"/>
      <c r="AI1982" s="104"/>
      <c r="AJ1982" s="104"/>
      <c r="AK1982" s="104"/>
      <c r="AL1982" s="104"/>
      <c r="AM1982" s="104"/>
      <c r="AN1982" s="104"/>
      <c r="AO1982" s="104"/>
      <c r="AP1982" s="104"/>
      <c r="AQ1982" s="104"/>
      <c r="AR1982" s="104"/>
      <c r="AS1982" s="104"/>
      <c r="AT1982" s="104"/>
      <c r="AU1982" s="104"/>
    </row>
    <row r="1983" spans="26:47">
      <c r="Z1983" s="104"/>
      <c r="AA1983" s="104"/>
      <c r="AB1983" s="104"/>
      <c r="AC1983" s="104"/>
      <c r="AD1983" s="104"/>
      <c r="AE1983" s="104"/>
      <c r="AF1983" s="104"/>
      <c r="AG1983" s="105"/>
      <c r="AH1983" s="104"/>
      <c r="AI1983" s="104"/>
      <c r="AJ1983" s="104"/>
      <c r="AK1983" s="104"/>
      <c r="AL1983" s="104"/>
      <c r="AM1983" s="104"/>
      <c r="AN1983" s="104"/>
      <c r="AO1983" s="104"/>
      <c r="AP1983" s="104"/>
      <c r="AQ1983" s="104"/>
      <c r="AR1983" s="104"/>
      <c r="AS1983" s="104"/>
      <c r="AT1983" s="104"/>
      <c r="AU1983" s="104"/>
    </row>
    <row r="1984" spans="26:47">
      <c r="Z1984" s="104"/>
      <c r="AA1984" s="104"/>
      <c r="AB1984" s="104"/>
      <c r="AC1984" s="104"/>
      <c r="AD1984" s="104"/>
      <c r="AE1984" s="104"/>
      <c r="AF1984" s="104"/>
      <c r="AG1984" s="105"/>
      <c r="AH1984" s="104"/>
      <c r="AI1984" s="104"/>
      <c r="AJ1984" s="104"/>
      <c r="AK1984" s="104"/>
      <c r="AL1984" s="104"/>
      <c r="AM1984" s="104"/>
      <c r="AN1984" s="104"/>
      <c r="AO1984" s="104"/>
      <c r="AP1984" s="104"/>
      <c r="AQ1984" s="104"/>
      <c r="AR1984" s="104"/>
      <c r="AS1984" s="104"/>
      <c r="AT1984" s="104"/>
      <c r="AU1984" s="104"/>
    </row>
    <row r="1985" spans="26:47">
      <c r="Z1985" s="104"/>
      <c r="AA1985" s="104"/>
      <c r="AB1985" s="104"/>
      <c r="AC1985" s="104"/>
      <c r="AD1985" s="104"/>
      <c r="AE1985" s="104"/>
      <c r="AF1985" s="104"/>
      <c r="AG1985" s="105"/>
      <c r="AH1985" s="104"/>
      <c r="AI1985" s="104"/>
      <c r="AJ1985" s="104"/>
      <c r="AK1985" s="104"/>
      <c r="AL1985" s="104"/>
      <c r="AM1985" s="104"/>
      <c r="AN1985" s="104"/>
      <c r="AO1985" s="104"/>
      <c r="AP1985" s="104"/>
      <c r="AQ1985" s="104"/>
      <c r="AR1985" s="104"/>
      <c r="AS1985" s="104"/>
      <c r="AT1985" s="104"/>
      <c r="AU1985" s="104"/>
    </row>
    <row r="1986" spans="26:47">
      <c r="Z1986" s="104"/>
      <c r="AA1986" s="104"/>
      <c r="AB1986" s="104"/>
      <c r="AC1986" s="104"/>
      <c r="AD1986" s="104"/>
      <c r="AE1986" s="104"/>
      <c r="AF1986" s="104"/>
      <c r="AG1986" s="105"/>
      <c r="AH1986" s="104"/>
      <c r="AI1986" s="104"/>
      <c r="AJ1986" s="104"/>
      <c r="AK1986" s="104"/>
      <c r="AL1986" s="104"/>
      <c r="AM1986" s="104"/>
      <c r="AN1986" s="104"/>
      <c r="AO1986" s="104"/>
      <c r="AP1986" s="104"/>
      <c r="AQ1986" s="104"/>
      <c r="AR1986" s="104"/>
      <c r="AS1986" s="104"/>
      <c r="AT1986" s="104"/>
      <c r="AU1986" s="104"/>
    </row>
    <row r="1987" spans="26:47">
      <c r="Z1987" s="104"/>
      <c r="AA1987" s="104"/>
      <c r="AB1987" s="104"/>
      <c r="AC1987" s="104"/>
      <c r="AD1987" s="104"/>
      <c r="AE1987" s="104"/>
      <c r="AF1987" s="104"/>
      <c r="AG1987" s="105"/>
      <c r="AH1987" s="104"/>
      <c r="AI1987" s="104"/>
      <c r="AJ1987" s="104"/>
      <c r="AK1987" s="104"/>
      <c r="AL1987" s="104"/>
      <c r="AM1987" s="104"/>
      <c r="AN1987" s="104"/>
      <c r="AO1987" s="104"/>
      <c r="AP1987" s="104"/>
      <c r="AQ1987" s="104"/>
      <c r="AR1987" s="104"/>
      <c r="AS1987" s="104"/>
      <c r="AT1987" s="104"/>
      <c r="AU1987" s="104"/>
    </row>
    <row r="1988" spans="26:47">
      <c r="Z1988" s="104"/>
      <c r="AA1988" s="104"/>
      <c r="AB1988" s="104"/>
      <c r="AC1988" s="104"/>
      <c r="AD1988" s="104"/>
      <c r="AE1988" s="104"/>
      <c r="AF1988" s="104"/>
      <c r="AG1988" s="105"/>
      <c r="AH1988" s="104"/>
      <c r="AI1988" s="104"/>
      <c r="AJ1988" s="104"/>
      <c r="AK1988" s="104"/>
      <c r="AL1988" s="104"/>
      <c r="AM1988" s="104"/>
      <c r="AN1988" s="104"/>
      <c r="AO1988" s="104"/>
      <c r="AP1988" s="104"/>
      <c r="AQ1988" s="104"/>
      <c r="AR1988" s="104"/>
      <c r="AS1988" s="104"/>
      <c r="AT1988" s="104"/>
      <c r="AU1988" s="104"/>
    </row>
    <row r="1989" spans="26:47">
      <c r="Z1989" s="104"/>
      <c r="AA1989" s="104"/>
      <c r="AB1989" s="104"/>
      <c r="AC1989" s="104"/>
      <c r="AD1989" s="104"/>
      <c r="AE1989" s="104"/>
      <c r="AF1989" s="104"/>
      <c r="AG1989" s="105"/>
      <c r="AH1989" s="104"/>
      <c r="AI1989" s="104"/>
      <c r="AJ1989" s="104"/>
      <c r="AK1989" s="104"/>
      <c r="AL1989" s="104"/>
      <c r="AM1989" s="104"/>
      <c r="AN1989" s="104"/>
      <c r="AO1989" s="104"/>
      <c r="AP1989" s="104"/>
      <c r="AQ1989" s="104"/>
      <c r="AR1989" s="104"/>
      <c r="AS1989" s="104"/>
      <c r="AT1989" s="104"/>
      <c r="AU1989" s="104"/>
    </row>
    <row r="1990" spans="26:47">
      <c r="AA1990" s="102"/>
      <c r="AB1990" s="102"/>
      <c r="AC1990" s="102"/>
      <c r="AD1990" s="102"/>
      <c r="AE1990" s="102"/>
      <c r="AG1990" s="103"/>
      <c r="AN1990" s="102"/>
      <c r="AO1990" s="102"/>
      <c r="AP1990" s="102"/>
      <c r="AQ1990" s="102"/>
      <c r="AR1990" s="102"/>
      <c r="AS1990" s="102"/>
      <c r="AT1990" s="102"/>
      <c r="AU1990" s="102"/>
    </row>
    <row r="1991" spans="26:47">
      <c r="AA1991" s="102"/>
      <c r="AB1991" s="102"/>
      <c r="AC1991" s="102"/>
      <c r="AD1991" s="102"/>
      <c r="AE1991" s="102"/>
      <c r="AG1991" s="103"/>
      <c r="AN1991" s="102"/>
      <c r="AO1991" s="102"/>
      <c r="AP1991" s="102"/>
      <c r="AQ1991" s="102"/>
      <c r="AR1991" s="102"/>
      <c r="AS1991" s="102"/>
      <c r="AT1991" s="102"/>
      <c r="AU1991" s="102"/>
    </row>
    <row r="1992" spans="26:47">
      <c r="AA1992" s="102"/>
      <c r="AB1992" s="102"/>
      <c r="AC1992" s="102"/>
      <c r="AD1992" s="102"/>
      <c r="AE1992" s="102"/>
      <c r="AG1992" s="103"/>
      <c r="AN1992" s="102"/>
      <c r="AO1992" s="102"/>
      <c r="AP1992" s="102"/>
      <c r="AQ1992" s="102"/>
      <c r="AR1992" s="102"/>
      <c r="AS1992" s="102"/>
      <c r="AT1992" s="102"/>
      <c r="AU1992" s="102"/>
    </row>
    <row r="1993" spans="26:47">
      <c r="AA1993" s="102"/>
      <c r="AB1993" s="102"/>
      <c r="AC1993" s="102"/>
      <c r="AD1993" s="102"/>
      <c r="AE1993" s="102"/>
      <c r="AG1993" s="103"/>
      <c r="AN1993" s="102"/>
      <c r="AO1993" s="102"/>
      <c r="AP1993" s="102"/>
      <c r="AQ1993" s="102"/>
      <c r="AR1993" s="102"/>
      <c r="AS1993" s="102"/>
      <c r="AT1993" s="102"/>
      <c r="AU1993" s="102"/>
    </row>
    <row r="1994" spans="26:47">
      <c r="AA1994" s="102"/>
      <c r="AB1994" s="102"/>
      <c r="AC1994" s="102"/>
      <c r="AD1994" s="102"/>
      <c r="AE1994" s="102"/>
      <c r="AG1994" s="103"/>
      <c r="AN1994" s="102"/>
      <c r="AO1994" s="102"/>
      <c r="AP1994" s="102"/>
      <c r="AQ1994" s="102"/>
      <c r="AR1994" s="102"/>
      <c r="AS1994" s="102"/>
      <c r="AT1994" s="102"/>
      <c r="AU1994" s="102"/>
    </row>
    <row r="1995" spans="26:47">
      <c r="AA1995" s="102"/>
      <c r="AB1995" s="102"/>
      <c r="AC1995" s="102"/>
      <c r="AD1995" s="102"/>
      <c r="AE1995" s="102"/>
      <c r="AG1995" s="103"/>
      <c r="AN1995" s="102"/>
      <c r="AO1995" s="102"/>
      <c r="AP1995" s="102"/>
      <c r="AQ1995" s="102"/>
      <c r="AR1995" s="102"/>
      <c r="AS1995" s="102"/>
      <c r="AT1995" s="102"/>
      <c r="AU1995" s="102"/>
    </row>
    <row r="1996" spans="26:47">
      <c r="AA1996" s="102"/>
      <c r="AB1996" s="102"/>
      <c r="AC1996" s="102"/>
      <c r="AD1996" s="102"/>
      <c r="AE1996" s="102"/>
      <c r="AG1996" s="103"/>
      <c r="AN1996" s="102"/>
      <c r="AO1996" s="102"/>
      <c r="AP1996" s="102"/>
      <c r="AQ1996" s="102"/>
      <c r="AR1996" s="102"/>
      <c r="AS1996" s="102"/>
      <c r="AT1996" s="102"/>
      <c r="AU1996" s="102"/>
    </row>
    <row r="1997" spans="26:47">
      <c r="AA1997" s="102"/>
      <c r="AB1997" s="102"/>
      <c r="AC1997" s="102"/>
      <c r="AD1997" s="102"/>
      <c r="AE1997" s="102"/>
      <c r="AG1997" s="103"/>
      <c r="AN1997" s="102"/>
      <c r="AO1997" s="102"/>
      <c r="AP1997" s="102"/>
      <c r="AQ1997" s="102"/>
      <c r="AR1997" s="102"/>
      <c r="AS1997" s="102"/>
      <c r="AT1997" s="102"/>
      <c r="AU1997" s="102"/>
    </row>
    <row r="1998" spans="26:47">
      <c r="AA1998" s="102"/>
      <c r="AB1998" s="102"/>
      <c r="AC1998" s="102"/>
      <c r="AD1998" s="102"/>
      <c r="AE1998" s="102"/>
      <c r="AG1998" s="103"/>
      <c r="AN1998" s="102"/>
      <c r="AO1998" s="102"/>
      <c r="AP1998" s="102"/>
      <c r="AQ1998" s="102"/>
      <c r="AR1998" s="102"/>
      <c r="AS1998" s="102"/>
      <c r="AT1998" s="102"/>
      <c r="AU1998" s="102"/>
    </row>
    <row r="1999" spans="26:47">
      <c r="AA1999" s="102"/>
      <c r="AB1999" s="102"/>
      <c r="AC1999" s="102"/>
      <c r="AD1999" s="102"/>
      <c r="AE1999" s="102"/>
      <c r="AG1999" s="103"/>
      <c r="AN1999" s="102"/>
      <c r="AO1999" s="102"/>
      <c r="AP1999" s="102"/>
      <c r="AQ1999" s="102"/>
      <c r="AR1999" s="102"/>
      <c r="AS1999" s="102"/>
      <c r="AT1999" s="102"/>
      <c r="AU1999" s="102"/>
    </row>
    <row r="2000" spans="26:47">
      <c r="AA2000" s="102"/>
      <c r="AB2000" s="102"/>
      <c r="AC2000" s="102"/>
      <c r="AD2000" s="102"/>
      <c r="AE2000" s="102"/>
      <c r="AG2000" s="103"/>
      <c r="AN2000" s="102"/>
      <c r="AO2000" s="102"/>
      <c r="AP2000" s="102"/>
      <c r="AQ2000" s="102"/>
      <c r="AR2000" s="102"/>
      <c r="AS2000" s="102"/>
      <c r="AT2000" s="102"/>
      <c r="AU2000" s="102"/>
    </row>
    <row r="2001" spans="27:47">
      <c r="AA2001" s="102"/>
      <c r="AB2001" s="102"/>
      <c r="AC2001" s="102"/>
      <c r="AD2001" s="102"/>
      <c r="AE2001" s="102"/>
      <c r="AG2001" s="103"/>
      <c r="AN2001" s="102"/>
      <c r="AO2001" s="102"/>
      <c r="AP2001" s="102"/>
      <c r="AQ2001" s="102"/>
      <c r="AR2001" s="102"/>
      <c r="AS2001" s="102"/>
      <c r="AT2001" s="102"/>
      <c r="AU2001" s="102"/>
    </row>
    <row r="2002" spans="27:47">
      <c r="AA2002" s="102"/>
      <c r="AB2002" s="102"/>
      <c r="AC2002" s="102"/>
      <c r="AD2002" s="102"/>
      <c r="AE2002" s="102"/>
      <c r="AG2002" s="103"/>
      <c r="AN2002" s="102"/>
      <c r="AO2002" s="102"/>
      <c r="AP2002" s="102"/>
      <c r="AQ2002" s="102"/>
      <c r="AR2002" s="102"/>
      <c r="AS2002" s="102"/>
      <c r="AT2002" s="102"/>
      <c r="AU2002" s="102"/>
    </row>
    <row r="2003" spans="27:47">
      <c r="AA2003" s="102"/>
      <c r="AB2003" s="102"/>
      <c r="AC2003" s="102"/>
      <c r="AD2003" s="102"/>
      <c r="AE2003" s="102"/>
      <c r="AG2003" s="103"/>
      <c r="AN2003" s="102"/>
      <c r="AO2003" s="102"/>
      <c r="AP2003" s="102"/>
      <c r="AQ2003" s="102"/>
      <c r="AR2003" s="102"/>
      <c r="AS2003" s="102"/>
      <c r="AT2003" s="102"/>
      <c r="AU2003" s="102"/>
    </row>
    <row r="2004" spans="27:47">
      <c r="AA2004" s="102"/>
      <c r="AB2004" s="102"/>
      <c r="AC2004" s="102"/>
      <c r="AD2004" s="102"/>
      <c r="AE2004" s="102"/>
      <c r="AG2004" s="103"/>
      <c r="AN2004" s="102"/>
      <c r="AO2004" s="102"/>
      <c r="AP2004" s="102"/>
      <c r="AQ2004" s="102"/>
      <c r="AR2004" s="102"/>
      <c r="AS2004" s="102"/>
      <c r="AT2004" s="102"/>
      <c r="AU2004" s="102"/>
    </row>
    <row r="2005" spans="27:47">
      <c r="AA2005" s="102"/>
      <c r="AB2005" s="102"/>
      <c r="AC2005" s="102"/>
      <c r="AD2005" s="102"/>
      <c r="AE2005" s="102"/>
      <c r="AG2005" s="103"/>
      <c r="AN2005" s="102"/>
      <c r="AO2005" s="102"/>
      <c r="AP2005" s="102"/>
      <c r="AQ2005" s="102"/>
      <c r="AR2005" s="102"/>
      <c r="AS2005" s="102"/>
      <c r="AT2005" s="102"/>
      <c r="AU2005" s="102"/>
    </row>
    <row r="2006" spans="27:47">
      <c r="AA2006" s="102"/>
      <c r="AB2006" s="102"/>
      <c r="AC2006" s="102"/>
      <c r="AD2006" s="102"/>
      <c r="AE2006" s="102"/>
      <c r="AG2006" s="103"/>
      <c r="AN2006" s="102"/>
      <c r="AO2006" s="102"/>
      <c r="AP2006" s="102"/>
      <c r="AQ2006" s="102"/>
      <c r="AR2006" s="102"/>
      <c r="AS2006" s="102"/>
      <c r="AT2006" s="102"/>
      <c r="AU2006" s="102"/>
    </row>
    <row r="2007" spans="27:47">
      <c r="AA2007" s="102"/>
      <c r="AB2007" s="102"/>
      <c r="AC2007" s="102"/>
      <c r="AD2007" s="102"/>
      <c r="AE2007" s="102"/>
      <c r="AG2007" s="103"/>
      <c r="AN2007" s="102"/>
      <c r="AO2007" s="102"/>
      <c r="AP2007" s="102"/>
      <c r="AQ2007" s="102"/>
      <c r="AR2007" s="102"/>
      <c r="AS2007" s="102"/>
      <c r="AT2007" s="102"/>
      <c r="AU2007" s="102"/>
    </row>
    <row r="2008" spans="27:47">
      <c r="AA2008" s="102"/>
      <c r="AB2008" s="102"/>
      <c r="AC2008" s="102"/>
      <c r="AD2008" s="102"/>
      <c r="AE2008" s="102"/>
      <c r="AG2008" s="103"/>
      <c r="AN2008" s="102"/>
      <c r="AO2008" s="102"/>
      <c r="AP2008" s="102"/>
      <c r="AQ2008" s="102"/>
      <c r="AR2008" s="102"/>
      <c r="AS2008" s="102"/>
      <c r="AT2008" s="102"/>
      <c r="AU2008" s="102"/>
    </row>
    <row r="2009" spans="27:47">
      <c r="AA2009" s="102"/>
      <c r="AB2009" s="102"/>
      <c r="AC2009" s="102"/>
      <c r="AD2009" s="102"/>
      <c r="AE2009" s="102"/>
      <c r="AG2009" s="103"/>
      <c r="AN2009" s="102"/>
      <c r="AO2009" s="102"/>
      <c r="AP2009" s="102"/>
      <c r="AQ2009" s="102"/>
      <c r="AR2009" s="102"/>
      <c r="AS2009" s="102"/>
      <c r="AT2009" s="102"/>
      <c r="AU2009" s="102"/>
    </row>
    <row r="2010" spans="27:47">
      <c r="AA2010" s="102"/>
      <c r="AB2010" s="102"/>
      <c r="AC2010" s="102"/>
      <c r="AD2010" s="102"/>
      <c r="AE2010" s="102"/>
      <c r="AG2010" s="103"/>
      <c r="AN2010" s="102"/>
      <c r="AO2010" s="102"/>
      <c r="AP2010" s="102"/>
      <c r="AQ2010" s="102"/>
      <c r="AR2010" s="102"/>
      <c r="AS2010" s="102"/>
      <c r="AT2010" s="102"/>
      <c r="AU2010" s="102"/>
    </row>
    <row r="2011" spans="27:47">
      <c r="AA2011" s="102"/>
      <c r="AB2011" s="102"/>
      <c r="AC2011" s="102"/>
      <c r="AD2011" s="102"/>
      <c r="AE2011" s="102"/>
      <c r="AG2011" s="103"/>
      <c r="AN2011" s="102"/>
      <c r="AO2011" s="102"/>
      <c r="AP2011" s="102"/>
      <c r="AQ2011" s="102"/>
      <c r="AR2011" s="102"/>
      <c r="AS2011" s="102"/>
      <c r="AT2011" s="102"/>
      <c r="AU2011" s="102"/>
    </row>
    <row r="2012" spans="27:47">
      <c r="AA2012" s="102"/>
      <c r="AB2012" s="102"/>
      <c r="AC2012" s="102"/>
      <c r="AD2012" s="102"/>
      <c r="AE2012" s="102"/>
      <c r="AG2012" s="103"/>
      <c r="AN2012" s="102"/>
      <c r="AO2012" s="102"/>
      <c r="AP2012" s="102"/>
      <c r="AQ2012" s="102"/>
      <c r="AR2012" s="102"/>
      <c r="AS2012" s="102"/>
      <c r="AT2012" s="102"/>
      <c r="AU2012" s="102"/>
    </row>
    <row r="2013" spans="27:47">
      <c r="AA2013" s="102"/>
      <c r="AB2013" s="102"/>
      <c r="AC2013" s="102"/>
      <c r="AD2013" s="102"/>
      <c r="AE2013" s="102"/>
      <c r="AG2013" s="103"/>
      <c r="AN2013" s="102"/>
      <c r="AO2013" s="102"/>
      <c r="AP2013" s="102"/>
      <c r="AQ2013" s="102"/>
      <c r="AR2013" s="102"/>
      <c r="AS2013" s="102"/>
      <c r="AT2013" s="102"/>
      <c r="AU2013" s="102"/>
    </row>
    <row r="2014" spans="27:47">
      <c r="AA2014" s="102"/>
      <c r="AB2014" s="102"/>
      <c r="AC2014" s="102"/>
      <c r="AD2014" s="102"/>
      <c r="AE2014" s="102"/>
      <c r="AG2014" s="103"/>
      <c r="AN2014" s="102"/>
      <c r="AO2014" s="102"/>
      <c r="AP2014" s="102"/>
      <c r="AQ2014" s="102"/>
      <c r="AR2014" s="102"/>
      <c r="AS2014" s="102"/>
      <c r="AT2014" s="102"/>
      <c r="AU2014" s="102"/>
    </row>
    <row r="2015" spans="27:47">
      <c r="AA2015" s="102"/>
      <c r="AB2015" s="102"/>
      <c r="AC2015" s="102"/>
      <c r="AD2015" s="102"/>
      <c r="AE2015" s="102"/>
      <c r="AG2015" s="103"/>
      <c r="AN2015" s="102"/>
      <c r="AO2015" s="102"/>
      <c r="AP2015" s="102"/>
      <c r="AQ2015" s="102"/>
      <c r="AR2015" s="102"/>
      <c r="AS2015" s="102"/>
      <c r="AT2015" s="102"/>
      <c r="AU2015" s="102"/>
    </row>
    <row r="2016" spans="27:47">
      <c r="AA2016" s="102"/>
      <c r="AB2016" s="102"/>
      <c r="AC2016" s="102"/>
      <c r="AD2016" s="102"/>
      <c r="AE2016" s="102"/>
      <c r="AG2016" s="103"/>
      <c r="AN2016" s="102"/>
      <c r="AO2016" s="102"/>
      <c r="AP2016" s="102"/>
      <c r="AQ2016" s="102"/>
      <c r="AR2016" s="102"/>
      <c r="AS2016" s="102"/>
      <c r="AT2016" s="102"/>
      <c r="AU2016" s="102"/>
    </row>
    <row r="2017" spans="27:47">
      <c r="AA2017" s="102"/>
      <c r="AB2017" s="102"/>
      <c r="AC2017" s="102"/>
      <c r="AD2017" s="102"/>
      <c r="AE2017" s="102"/>
      <c r="AG2017" s="103"/>
      <c r="AN2017" s="102"/>
      <c r="AO2017" s="102"/>
      <c r="AP2017" s="102"/>
      <c r="AQ2017" s="102"/>
      <c r="AR2017" s="102"/>
      <c r="AS2017" s="102"/>
      <c r="AT2017" s="102"/>
      <c r="AU2017" s="102"/>
    </row>
    <row r="2018" spans="27:47">
      <c r="AA2018" s="102"/>
      <c r="AB2018" s="102"/>
      <c r="AC2018" s="102"/>
      <c r="AD2018" s="102"/>
      <c r="AE2018" s="102"/>
      <c r="AG2018" s="103"/>
      <c r="AN2018" s="102"/>
      <c r="AO2018" s="102"/>
      <c r="AP2018" s="102"/>
      <c r="AQ2018" s="102"/>
      <c r="AR2018" s="102"/>
      <c r="AS2018" s="102"/>
      <c r="AT2018" s="102"/>
      <c r="AU2018" s="102"/>
    </row>
    <row r="2019" spans="27:47">
      <c r="AA2019" s="102"/>
      <c r="AB2019" s="102"/>
      <c r="AC2019" s="102"/>
      <c r="AD2019" s="102"/>
      <c r="AE2019" s="102"/>
      <c r="AG2019" s="103"/>
      <c r="AN2019" s="102"/>
      <c r="AO2019" s="102"/>
      <c r="AP2019" s="102"/>
      <c r="AQ2019" s="102"/>
      <c r="AR2019" s="102"/>
      <c r="AS2019" s="102"/>
      <c r="AT2019" s="102"/>
      <c r="AU2019" s="102"/>
    </row>
    <row r="2020" spans="27:47">
      <c r="AA2020" s="102"/>
      <c r="AB2020" s="102"/>
      <c r="AC2020" s="102"/>
      <c r="AD2020" s="102"/>
      <c r="AE2020" s="102"/>
      <c r="AG2020" s="103"/>
      <c r="AN2020" s="102"/>
      <c r="AO2020" s="102"/>
      <c r="AP2020" s="102"/>
      <c r="AQ2020" s="102"/>
      <c r="AR2020" s="102"/>
      <c r="AS2020" s="102"/>
      <c r="AT2020" s="102"/>
      <c r="AU2020" s="102"/>
    </row>
    <row r="2021" spans="27:47">
      <c r="AA2021" s="102"/>
      <c r="AB2021" s="102"/>
      <c r="AC2021" s="102"/>
      <c r="AD2021" s="102"/>
      <c r="AE2021" s="102"/>
      <c r="AG2021" s="103"/>
      <c r="AN2021" s="102"/>
      <c r="AO2021" s="102"/>
      <c r="AP2021" s="102"/>
      <c r="AQ2021" s="102"/>
      <c r="AR2021" s="102"/>
      <c r="AS2021" s="102"/>
      <c r="AT2021" s="102"/>
      <c r="AU2021" s="102"/>
    </row>
    <row r="2022" spans="27:47">
      <c r="AA2022" s="102"/>
      <c r="AB2022" s="102"/>
      <c r="AC2022" s="102"/>
      <c r="AD2022" s="102"/>
      <c r="AE2022" s="102"/>
      <c r="AG2022" s="103"/>
      <c r="AN2022" s="102"/>
      <c r="AO2022" s="102"/>
      <c r="AP2022" s="102"/>
      <c r="AQ2022" s="102"/>
      <c r="AR2022" s="102"/>
      <c r="AS2022" s="102"/>
      <c r="AT2022" s="102"/>
      <c r="AU2022" s="102"/>
    </row>
    <row r="2023" spans="27:47">
      <c r="AA2023" s="102"/>
      <c r="AB2023" s="102"/>
      <c r="AC2023" s="102"/>
      <c r="AD2023" s="102"/>
      <c r="AE2023" s="102"/>
      <c r="AG2023" s="103"/>
      <c r="AN2023" s="102"/>
      <c r="AO2023" s="102"/>
      <c r="AP2023" s="102"/>
      <c r="AQ2023" s="102"/>
      <c r="AR2023" s="102"/>
      <c r="AS2023" s="102"/>
      <c r="AT2023" s="102"/>
      <c r="AU2023" s="102"/>
    </row>
    <row r="2024" spans="27:47">
      <c r="AA2024" s="102"/>
      <c r="AB2024" s="102"/>
      <c r="AC2024" s="102"/>
      <c r="AD2024" s="102"/>
      <c r="AE2024" s="102"/>
      <c r="AG2024" s="103"/>
      <c r="AN2024" s="102"/>
      <c r="AO2024" s="102"/>
      <c r="AP2024" s="102"/>
      <c r="AQ2024" s="102"/>
      <c r="AR2024" s="102"/>
      <c r="AS2024" s="102"/>
      <c r="AT2024" s="102"/>
      <c r="AU2024" s="102"/>
    </row>
    <row r="2025" spans="27:47">
      <c r="AA2025" s="102"/>
      <c r="AB2025" s="102"/>
      <c r="AC2025" s="102"/>
      <c r="AD2025" s="102"/>
      <c r="AE2025" s="102"/>
      <c r="AG2025" s="103"/>
      <c r="AN2025" s="102"/>
      <c r="AO2025" s="102"/>
      <c r="AP2025" s="102"/>
      <c r="AQ2025" s="102"/>
      <c r="AR2025" s="102"/>
      <c r="AS2025" s="102"/>
      <c r="AT2025" s="102"/>
      <c r="AU2025" s="102"/>
    </row>
    <row r="2026" spans="27:47">
      <c r="AA2026" s="102"/>
      <c r="AB2026" s="102"/>
      <c r="AC2026" s="102"/>
      <c r="AD2026" s="102"/>
      <c r="AE2026" s="102"/>
      <c r="AG2026" s="103"/>
      <c r="AN2026" s="102"/>
      <c r="AO2026" s="102"/>
      <c r="AP2026" s="102"/>
      <c r="AQ2026" s="102"/>
      <c r="AR2026" s="102"/>
      <c r="AS2026" s="102"/>
      <c r="AT2026" s="102"/>
      <c r="AU2026" s="102"/>
    </row>
    <row r="2027" spans="27:47">
      <c r="AA2027" s="102"/>
      <c r="AB2027" s="102"/>
      <c r="AC2027" s="102"/>
      <c r="AD2027" s="102"/>
      <c r="AE2027" s="102"/>
      <c r="AG2027" s="103"/>
      <c r="AN2027" s="102"/>
      <c r="AO2027" s="102"/>
      <c r="AP2027" s="102"/>
      <c r="AQ2027" s="102"/>
      <c r="AR2027" s="102"/>
      <c r="AS2027" s="102"/>
      <c r="AT2027" s="102"/>
      <c r="AU2027" s="102"/>
    </row>
    <row r="2028" spans="27:47">
      <c r="AA2028" s="102"/>
      <c r="AB2028" s="102"/>
      <c r="AC2028" s="102"/>
      <c r="AD2028" s="102"/>
      <c r="AE2028" s="102"/>
      <c r="AG2028" s="103"/>
      <c r="AN2028" s="102"/>
      <c r="AO2028" s="102"/>
      <c r="AP2028" s="102"/>
      <c r="AQ2028" s="102"/>
      <c r="AR2028" s="102"/>
      <c r="AS2028" s="102"/>
      <c r="AT2028" s="102"/>
      <c r="AU2028" s="102"/>
    </row>
    <row r="2029" spans="27:47">
      <c r="AA2029" s="102"/>
      <c r="AB2029" s="102"/>
      <c r="AC2029" s="102"/>
      <c r="AD2029" s="102"/>
      <c r="AE2029" s="102"/>
      <c r="AG2029" s="103"/>
      <c r="AN2029" s="102"/>
      <c r="AO2029" s="102"/>
      <c r="AP2029" s="102"/>
      <c r="AQ2029" s="102"/>
      <c r="AR2029" s="102"/>
      <c r="AS2029" s="102"/>
      <c r="AT2029" s="102"/>
      <c r="AU2029" s="102"/>
    </row>
    <row r="2030" spans="27:47">
      <c r="AA2030" s="102"/>
      <c r="AB2030" s="102"/>
      <c r="AC2030" s="102"/>
      <c r="AD2030" s="102"/>
      <c r="AE2030" s="102"/>
      <c r="AG2030" s="103"/>
      <c r="AN2030" s="102"/>
      <c r="AO2030" s="102"/>
      <c r="AP2030" s="102"/>
      <c r="AQ2030" s="102"/>
      <c r="AR2030" s="102"/>
      <c r="AS2030" s="102"/>
      <c r="AT2030" s="102"/>
      <c r="AU2030" s="102"/>
    </row>
    <row r="2031" spans="27:47">
      <c r="AA2031" s="102"/>
      <c r="AB2031" s="102"/>
      <c r="AC2031" s="102"/>
      <c r="AD2031" s="102"/>
      <c r="AE2031" s="102"/>
      <c r="AG2031" s="103"/>
      <c r="AN2031" s="102"/>
      <c r="AO2031" s="102"/>
      <c r="AP2031" s="102"/>
      <c r="AQ2031" s="102"/>
      <c r="AR2031" s="102"/>
      <c r="AS2031" s="102"/>
      <c r="AT2031" s="102"/>
      <c r="AU2031" s="102"/>
    </row>
    <row r="2032" spans="27:47">
      <c r="AA2032" s="102"/>
      <c r="AB2032" s="102"/>
      <c r="AC2032" s="102"/>
      <c r="AD2032" s="102"/>
      <c r="AE2032" s="102"/>
      <c r="AG2032" s="103"/>
      <c r="AN2032" s="102"/>
      <c r="AO2032" s="102"/>
      <c r="AP2032" s="102"/>
      <c r="AQ2032" s="102"/>
      <c r="AR2032" s="102"/>
      <c r="AS2032" s="102"/>
      <c r="AT2032" s="102"/>
      <c r="AU2032" s="102"/>
    </row>
    <row r="2033" spans="27:47">
      <c r="AA2033" s="102"/>
      <c r="AB2033" s="102"/>
      <c r="AC2033" s="102"/>
      <c r="AD2033" s="102"/>
      <c r="AE2033" s="102"/>
      <c r="AG2033" s="103"/>
      <c r="AN2033" s="102"/>
      <c r="AO2033" s="102"/>
      <c r="AP2033" s="102"/>
      <c r="AQ2033" s="102"/>
      <c r="AR2033" s="102"/>
      <c r="AS2033" s="102"/>
      <c r="AT2033" s="102"/>
      <c r="AU2033" s="102"/>
    </row>
    <row r="2034" spans="27:47">
      <c r="AA2034" s="102"/>
      <c r="AB2034" s="102"/>
      <c r="AC2034" s="102"/>
      <c r="AD2034" s="102"/>
      <c r="AE2034" s="102"/>
      <c r="AG2034" s="103"/>
      <c r="AN2034" s="102"/>
      <c r="AO2034" s="102"/>
      <c r="AP2034" s="102"/>
      <c r="AQ2034" s="102"/>
      <c r="AR2034" s="102"/>
      <c r="AS2034" s="102"/>
      <c r="AT2034" s="102"/>
      <c r="AU2034" s="102"/>
    </row>
    <row r="2035" spans="27:47">
      <c r="AA2035" s="102"/>
      <c r="AB2035" s="102"/>
      <c r="AC2035" s="102"/>
      <c r="AD2035" s="102"/>
      <c r="AE2035" s="102"/>
      <c r="AG2035" s="103"/>
      <c r="AN2035" s="102"/>
      <c r="AO2035" s="102"/>
      <c r="AP2035" s="102"/>
      <c r="AQ2035" s="102"/>
      <c r="AR2035" s="102"/>
      <c r="AS2035" s="102"/>
      <c r="AT2035" s="102"/>
      <c r="AU2035" s="102"/>
    </row>
    <row r="2036" spans="27:47">
      <c r="AA2036" s="102"/>
      <c r="AB2036" s="102"/>
      <c r="AC2036" s="102"/>
      <c r="AD2036" s="102"/>
      <c r="AE2036" s="102"/>
      <c r="AG2036" s="103"/>
      <c r="AN2036" s="102"/>
      <c r="AO2036" s="102"/>
      <c r="AP2036" s="102"/>
      <c r="AQ2036" s="102"/>
      <c r="AR2036" s="102"/>
      <c r="AS2036" s="102"/>
      <c r="AT2036" s="102"/>
      <c r="AU2036" s="102"/>
    </row>
    <row r="2037" spans="27:47">
      <c r="AA2037" s="102"/>
      <c r="AB2037" s="102"/>
      <c r="AC2037" s="102"/>
      <c r="AD2037" s="102"/>
      <c r="AE2037" s="102"/>
      <c r="AG2037" s="103"/>
      <c r="AN2037" s="102"/>
      <c r="AO2037" s="102"/>
      <c r="AP2037" s="102"/>
      <c r="AQ2037" s="102"/>
      <c r="AR2037" s="102"/>
      <c r="AS2037" s="102"/>
      <c r="AT2037" s="102"/>
      <c r="AU2037" s="102"/>
    </row>
    <row r="2038" spans="27:47">
      <c r="AA2038" s="102"/>
      <c r="AB2038" s="102"/>
      <c r="AC2038" s="102"/>
      <c r="AD2038" s="102"/>
      <c r="AE2038" s="102"/>
      <c r="AG2038" s="103"/>
      <c r="AN2038" s="102"/>
      <c r="AO2038" s="102"/>
      <c r="AP2038" s="102"/>
      <c r="AQ2038" s="102"/>
      <c r="AR2038" s="102"/>
      <c r="AS2038" s="102"/>
      <c r="AT2038" s="102"/>
      <c r="AU2038" s="102"/>
    </row>
    <row r="2039" spans="27:47">
      <c r="AA2039" s="102"/>
      <c r="AB2039" s="102"/>
      <c r="AC2039" s="102"/>
      <c r="AD2039" s="102"/>
      <c r="AE2039" s="102"/>
      <c r="AG2039" s="103"/>
      <c r="AN2039" s="102"/>
      <c r="AO2039" s="102"/>
      <c r="AP2039" s="102"/>
      <c r="AQ2039" s="102"/>
      <c r="AR2039" s="102"/>
      <c r="AS2039" s="102"/>
      <c r="AT2039" s="102"/>
      <c r="AU2039" s="102"/>
    </row>
    <row r="2040" spans="27:47">
      <c r="AA2040" s="102"/>
      <c r="AB2040" s="102"/>
      <c r="AC2040" s="102"/>
      <c r="AD2040" s="102"/>
      <c r="AE2040" s="102"/>
      <c r="AG2040" s="103"/>
      <c r="AN2040" s="102"/>
      <c r="AO2040" s="102"/>
      <c r="AP2040" s="102"/>
      <c r="AQ2040" s="102"/>
      <c r="AR2040" s="102"/>
      <c r="AS2040" s="102"/>
      <c r="AT2040" s="102"/>
      <c r="AU2040" s="102"/>
    </row>
    <row r="2041" spans="27:47">
      <c r="AA2041" s="102"/>
      <c r="AB2041" s="102"/>
      <c r="AC2041" s="102"/>
      <c r="AD2041" s="102"/>
      <c r="AE2041" s="102"/>
      <c r="AG2041" s="103"/>
      <c r="AN2041" s="102"/>
      <c r="AO2041" s="102"/>
      <c r="AP2041" s="102"/>
      <c r="AQ2041" s="102"/>
      <c r="AR2041" s="102"/>
      <c r="AS2041" s="102"/>
      <c r="AT2041" s="102"/>
      <c r="AU2041" s="102"/>
    </row>
    <row r="2042" spans="27:47">
      <c r="AA2042" s="102"/>
      <c r="AB2042" s="102"/>
      <c r="AC2042" s="102"/>
      <c r="AD2042" s="102"/>
      <c r="AE2042" s="102"/>
      <c r="AG2042" s="103"/>
      <c r="AN2042" s="102"/>
      <c r="AO2042" s="102"/>
      <c r="AP2042" s="102"/>
      <c r="AQ2042" s="102"/>
      <c r="AR2042" s="102"/>
      <c r="AS2042" s="102"/>
      <c r="AT2042" s="102"/>
      <c r="AU2042" s="102"/>
    </row>
    <row r="2043" spans="27:47">
      <c r="AA2043" s="102"/>
      <c r="AB2043" s="102"/>
      <c r="AC2043" s="102"/>
      <c r="AD2043" s="102"/>
      <c r="AE2043" s="102"/>
      <c r="AG2043" s="103"/>
      <c r="AN2043" s="102"/>
      <c r="AO2043" s="102"/>
      <c r="AP2043" s="102"/>
      <c r="AQ2043" s="102"/>
      <c r="AR2043" s="102"/>
      <c r="AS2043" s="102"/>
      <c r="AT2043" s="102"/>
      <c r="AU2043" s="102"/>
    </row>
    <row r="2044" spans="27:47">
      <c r="AA2044" s="102"/>
      <c r="AB2044" s="102"/>
      <c r="AC2044" s="102"/>
      <c r="AD2044" s="102"/>
      <c r="AE2044" s="102"/>
      <c r="AG2044" s="103"/>
      <c r="AN2044" s="102"/>
      <c r="AO2044" s="102"/>
      <c r="AP2044" s="102"/>
      <c r="AQ2044" s="102"/>
      <c r="AR2044" s="102"/>
      <c r="AS2044" s="102"/>
      <c r="AT2044" s="102"/>
      <c r="AU2044" s="102"/>
    </row>
    <row r="2045" spans="27:47">
      <c r="AA2045" s="102"/>
      <c r="AB2045" s="102"/>
      <c r="AC2045" s="102"/>
      <c r="AD2045" s="102"/>
      <c r="AE2045" s="102"/>
      <c r="AG2045" s="103"/>
      <c r="AN2045" s="102"/>
      <c r="AO2045" s="102"/>
      <c r="AP2045" s="102"/>
      <c r="AQ2045" s="102"/>
      <c r="AR2045" s="102"/>
      <c r="AS2045" s="102"/>
      <c r="AT2045" s="102"/>
      <c r="AU2045" s="102"/>
    </row>
    <row r="2046" spans="27:47">
      <c r="AA2046" s="102"/>
      <c r="AB2046" s="102"/>
      <c r="AC2046" s="102"/>
      <c r="AD2046" s="102"/>
      <c r="AE2046" s="102"/>
      <c r="AG2046" s="103"/>
      <c r="AN2046" s="102"/>
      <c r="AO2046" s="102"/>
      <c r="AP2046" s="102"/>
      <c r="AQ2046" s="102"/>
      <c r="AR2046" s="102"/>
      <c r="AS2046" s="102"/>
      <c r="AT2046" s="102"/>
      <c r="AU2046" s="102"/>
    </row>
    <row r="2047" spans="27:47">
      <c r="AA2047" s="102"/>
      <c r="AB2047" s="102"/>
      <c r="AC2047" s="102"/>
      <c r="AD2047" s="102"/>
      <c r="AE2047" s="102"/>
      <c r="AG2047" s="103"/>
      <c r="AN2047" s="102"/>
      <c r="AO2047" s="102"/>
      <c r="AP2047" s="102"/>
      <c r="AQ2047" s="102"/>
      <c r="AR2047" s="102"/>
      <c r="AS2047" s="102"/>
      <c r="AT2047" s="102"/>
      <c r="AU2047" s="102"/>
    </row>
    <row r="2048" spans="27:47">
      <c r="AA2048" s="102"/>
      <c r="AB2048" s="102"/>
      <c r="AC2048" s="102"/>
      <c r="AD2048" s="102"/>
      <c r="AE2048" s="102"/>
      <c r="AG2048" s="103"/>
      <c r="AN2048" s="102"/>
      <c r="AO2048" s="102"/>
      <c r="AP2048" s="102"/>
      <c r="AQ2048" s="102"/>
      <c r="AR2048" s="102"/>
      <c r="AS2048" s="102"/>
      <c r="AT2048" s="102"/>
      <c r="AU2048" s="102"/>
    </row>
    <row r="2049" spans="27:47">
      <c r="AA2049" s="102"/>
      <c r="AB2049" s="102"/>
      <c r="AC2049" s="102"/>
      <c r="AD2049" s="102"/>
      <c r="AE2049" s="102"/>
      <c r="AG2049" s="103"/>
      <c r="AN2049" s="102"/>
      <c r="AO2049" s="102"/>
      <c r="AP2049" s="102"/>
      <c r="AQ2049" s="102"/>
      <c r="AR2049" s="102"/>
      <c r="AS2049" s="102"/>
      <c r="AT2049" s="102"/>
      <c r="AU2049" s="102"/>
    </row>
    <row r="2050" spans="27:47">
      <c r="AA2050" s="102"/>
      <c r="AB2050" s="102"/>
      <c r="AC2050" s="102"/>
      <c r="AD2050" s="102"/>
      <c r="AE2050" s="102"/>
      <c r="AG2050" s="103"/>
      <c r="AN2050" s="102"/>
      <c r="AO2050" s="102"/>
      <c r="AP2050" s="102"/>
      <c r="AQ2050" s="102"/>
      <c r="AR2050" s="102"/>
      <c r="AS2050" s="102"/>
      <c r="AT2050" s="102"/>
      <c r="AU2050" s="102"/>
    </row>
    <row r="2051" spans="27:47">
      <c r="AA2051" s="102"/>
      <c r="AB2051" s="102"/>
      <c r="AC2051" s="102"/>
      <c r="AD2051" s="102"/>
      <c r="AE2051" s="102"/>
      <c r="AG2051" s="103"/>
      <c r="AN2051" s="102"/>
      <c r="AO2051" s="102"/>
      <c r="AP2051" s="102"/>
      <c r="AQ2051" s="102"/>
      <c r="AR2051" s="102"/>
      <c r="AS2051" s="102"/>
      <c r="AT2051" s="102"/>
      <c r="AU2051" s="102"/>
    </row>
    <row r="2052" spans="27:47">
      <c r="AA2052" s="102"/>
      <c r="AB2052" s="102"/>
      <c r="AC2052" s="102"/>
      <c r="AD2052" s="102"/>
      <c r="AE2052" s="102"/>
      <c r="AG2052" s="103"/>
      <c r="AN2052" s="102"/>
      <c r="AO2052" s="102"/>
      <c r="AP2052" s="102"/>
      <c r="AQ2052" s="102"/>
      <c r="AR2052" s="102"/>
      <c r="AS2052" s="102"/>
      <c r="AT2052" s="102"/>
      <c r="AU2052" s="102"/>
    </row>
    <row r="2053" spans="27:47">
      <c r="AA2053" s="102"/>
      <c r="AB2053" s="102"/>
      <c r="AC2053" s="102"/>
      <c r="AD2053" s="102"/>
      <c r="AE2053" s="102"/>
      <c r="AG2053" s="103"/>
      <c r="AN2053" s="102"/>
      <c r="AO2053" s="102"/>
      <c r="AP2053" s="102"/>
      <c r="AQ2053" s="102"/>
      <c r="AR2053" s="102"/>
      <c r="AS2053" s="102"/>
      <c r="AT2053" s="102"/>
      <c r="AU2053" s="102"/>
    </row>
    <row r="2054" spans="27:47">
      <c r="AA2054" s="102"/>
      <c r="AB2054" s="102"/>
      <c r="AC2054" s="102"/>
      <c r="AD2054" s="102"/>
      <c r="AE2054" s="102"/>
      <c r="AG2054" s="103"/>
      <c r="AN2054" s="102"/>
      <c r="AO2054" s="102"/>
      <c r="AP2054" s="102"/>
      <c r="AQ2054" s="102"/>
      <c r="AR2054" s="102"/>
      <c r="AS2054" s="102"/>
      <c r="AT2054" s="102"/>
      <c r="AU2054" s="102"/>
    </row>
    <row r="2055" spans="27:47">
      <c r="AA2055" s="102"/>
      <c r="AB2055" s="102"/>
      <c r="AC2055" s="102"/>
      <c r="AD2055" s="102"/>
      <c r="AE2055" s="102"/>
      <c r="AG2055" s="103"/>
      <c r="AN2055" s="102"/>
      <c r="AO2055" s="102"/>
      <c r="AP2055" s="102"/>
      <c r="AQ2055" s="102"/>
      <c r="AR2055" s="102"/>
      <c r="AS2055" s="102"/>
      <c r="AT2055" s="102"/>
      <c r="AU2055" s="102"/>
    </row>
    <row r="2056" spans="27:47">
      <c r="AA2056" s="102"/>
      <c r="AB2056" s="102"/>
      <c r="AC2056" s="102"/>
      <c r="AD2056" s="102"/>
      <c r="AE2056" s="102"/>
      <c r="AG2056" s="103"/>
      <c r="AN2056" s="102"/>
      <c r="AO2056" s="102"/>
      <c r="AP2056" s="102"/>
      <c r="AQ2056" s="102"/>
      <c r="AR2056" s="102"/>
      <c r="AS2056" s="102"/>
      <c r="AT2056" s="102"/>
      <c r="AU2056" s="102"/>
    </row>
    <row r="2057" spans="27:47">
      <c r="AA2057" s="102"/>
      <c r="AB2057" s="102"/>
      <c r="AC2057" s="102"/>
      <c r="AD2057" s="102"/>
      <c r="AE2057" s="102"/>
      <c r="AG2057" s="103"/>
      <c r="AN2057" s="102"/>
      <c r="AO2057" s="102"/>
      <c r="AP2057" s="102"/>
      <c r="AQ2057" s="102"/>
      <c r="AR2057" s="102"/>
      <c r="AS2057" s="102"/>
      <c r="AT2057" s="102"/>
      <c r="AU2057" s="102"/>
    </row>
    <row r="2058" spans="27:47">
      <c r="AA2058" s="102"/>
      <c r="AB2058" s="102"/>
      <c r="AC2058" s="102"/>
      <c r="AD2058" s="102"/>
      <c r="AE2058" s="102"/>
      <c r="AG2058" s="103"/>
      <c r="AN2058" s="102"/>
      <c r="AO2058" s="102"/>
      <c r="AP2058" s="102"/>
      <c r="AQ2058" s="102"/>
      <c r="AR2058" s="102"/>
      <c r="AS2058" s="102"/>
      <c r="AT2058" s="102"/>
      <c r="AU2058" s="102"/>
    </row>
    <row r="2059" spans="27:47">
      <c r="AA2059" s="102"/>
      <c r="AB2059" s="102"/>
      <c r="AC2059" s="102"/>
      <c r="AD2059" s="102"/>
      <c r="AE2059" s="102"/>
      <c r="AG2059" s="103"/>
      <c r="AN2059" s="102"/>
      <c r="AO2059" s="102"/>
      <c r="AP2059" s="102"/>
      <c r="AQ2059" s="102"/>
      <c r="AR2059" s="102"/>
      <c r="AS2059" s="102"/>
      <c r="AT2059" s="102"/>
      <c r="AU2059" s="102"/>
    </row>
    <row r="2060" spans="27:47">
      <c r="AA2060" s="102"/>
      <c r="AB2060" s="102"/>
      <c r="AC2060" s="102"/>
      <c r="AD2060" s="102"/>
      <c r="AE2060" s="102"/>
      <c r="AG2060" s="103"/>
      <c r="AN2060" s="102"/>
      <c r="AO2060" s="102"/>
      <c r="AP2060" s="102"/>
      <c r="AQ2060" s="102"/>
      <c r="AR2060" s="102"/>
      <c r="AS2060" s="102"/>
      <c r="AT2060" s="102"/>
      <c r="AU2060" s="102"/>
    </row>
    <row r="2061" spans="27:47">
      <c r="AA2061" s="102"/>
      <c r="AB2061" s="102"/>
      <c r="AC2061" s="102"/>
      <c r="AD2061" s="102"/>
      <c r="AE2061" s="102"/>
      <c r="AG2061" s="103"/>
      <c r="AN2061" s="102"/>
      <c r="AO2061" s="102"/>
      <c r="AP2061" s="102"/>
      <c r="AQ2061" s="102"/>
      <c r="AR2061" s="102"/>
      <c r="AS2061" s="102"/>
      <c r="AT2061" s="102"/>
      <c r="AU2061" s="102"/>
    </row>
    <row r="2062" spans="27:47">
      <c r="AA2062" s="102"/>
      <c r="AB2062" s="102"/>
      <c r="AC2062" s="102"/>
      <c r="AD2062" s="102"/>
      <c r="AE2062" s="102"/>
      <c r="AG2062" s="103"/>
      <c r="AN2062" s="102"/>
      <c r="AO2062" s="102"/>
      <c r="AP2062" s="102"/>
      <c r="AQ2062" s="102"/>
      <c r="AR2062" s="102"/>
      <c r="AS2062" s="102"/>
      <c r="AT2062" s="102"/>
      <c r="AU2062" s="102"/>
    </row>
    <row r="2063" spans="27:47">
      <c r="AA2063" s="102"/>
      <c r="AB2063" s="102"/>
      <c r="AC2063" s="102"/>
      <c r="AD2063" s="102"/>
      <c r="AE2063" s="102"/>
      <c r="AG2063" s="103"/>
      <c r="AN2063" s="102"/>
      <c r="AO2063" s="102"/>
      <c r="AP2063" s="102"/>
      <c r="AQ2063" s="102"/>
      <c r="AR2063" s="102"/>
      <c r="AS2063" s="102"/>
      <c r="AT2063" s="102"/>
      <c r="AU2063" s="102"/>
    </row>
    <row r="2064" spans="27:47">
      <c r="AA2064" s="102"/>
      <c r="AB2064" s="102"/>
      <c r="AC2064" s="102"/>
      <c r="AD2064" s="102"/>
      <c r="AE2064" s="102"/>
      <c r="AG2064" s="103"/>
      <c r="AN2064" s="102"/>
      <c r="AO2064" s="102"/>
      <c r="AP2064" s="102"/>
      <c r="AQ2064" s="102"/>
      <c r="AR2064" s="102"/>
      <c r="AS2064" s="102"/>
      <c r="AT2064" s="102"/>
      <c r="AU2064" s="102"/>
    </row>
    <row r="2065" spans="27:47">
      <c r="AA2065" s="102"/>
      <c r="AB2065" s="102"/>
      <c r="AC2065" s="102"/>
      <c r="AD2065" s="102"/>
      <c r="AE2065" s="102"/>
      <c r="AG2065" s="103"/>
      <c r="AN2065" s="102"/>
      <c r="AO2065" s="102"/>
      <c r="AP2065" s="102"/>
      <c r="AQ2065" s="102"/>
      <c r="AR2065" s="102"/>
      <c r="AS2065" s="102"/>
      <c r="AT2065" s="102"/>
      <c r="AU2065" s="102"/>
    </row>
    <row r="2066" spans="27:47">
      <c r="AA2066" s="102"/>
      <c r="AB2066" s="102"/>
      <c r="AC2066" s="102"/>
      <c r="AD2066" s="102"/>
      <c r="AE2066" s="102"/>
      <c r="AG2066" s="103"/>
      <c r="AN2066" s="102"/>
      <c r="AO2066" s="102"/>
      <c r="AP2066" s="102"/>
      <c r="AQ2066" s="102"/>
      <c r="AR2066" s="102"/>
      <c r="AS2066" s="102"/>
      <c r="AT2066" s="102"/>
      <c r="AU2066" s="102"/>
    </row>
    <row r="2067" spans="27:47">
      <c r="AA2067" s="102"/>
      <c r="AB2067" s="102"/>
      <c r="AC2067" s="102"/>
      <c r="AD2067" s="102"/>
      <c r="AE2067" s="102"/>
      <c r="AG2067" s="103"/>
      <c r="AN2067" s="102"/>
      <c r="AO2067" s="102"/>
      <c r="AP2067" s="102"/>
      <c r="AQ2067" s="102"/>
      <c r="AR2067" s="102"/>
      <c r="AS2067" s="102"/>
      <c r="AT2067" s="102"/>
      <c r="AU2067" s="102"/>
    </row>
    <row r="2068" spans="27:47">
      <c r="AA2068" s="102"/>
      <c r="AB2068" s="102"/>
      <c r="AC2068" s="102"/>
      <c r="AD2068" s="102"/>
      <c r="AE2068" s="102"/>
      <c r="AG2068" s="103"/>
      <c r="AN2068" s="102"/>
      <c r="AO2068" s="102"/>
      <c r="AP2068" s="102"/>
      <c r="AQ2068" s="102"/>
      <c r="AR2068" s="102"/>
      <c r="AS2068" s="102"/>
      <c r="AT2068" s="102"/>
      <c r="AU2068" s="102"/>
    </row>
    <row r="2069" spans="27:47">
      <c r="AA2069" s="102"/>
      <c r="AB2069" s="102"/>
      <c r="AC2069" s="102"/>
      <c r="AD2069" s="102"/>
      <c r="AE2069" s="102"/>
      <c r="AF2069" s="106"/>
      <c r="AG2069" s="103"/>
      <c r="AN2069" s="102"/>
      <c r="AO2069" s="102"/>
      <c r="AP2069" s="102"/>
      <c r="AQ2069" s="102"/>
      <c r="AR2069" s="102"/>
      <c r="AS2069" s="102"/>
      <c r="AT2069" s="102"/>
      <c r="AU2069" s="102"/>
    </row>
    <row r="2070" spans="27:47">
      <c r="AA2070" s="102"/>
      <c r="AB2070" s="102"/>
      <c r="AC2070" s="102"/>
      <c r="AD2070" s="102"/>
      <c r="AE2070" s="102"/>
      <c r="AF2070" s="106"/>
      <c r="AG2070" s="103"/>
      <c r="AN2070" s="102"/>
      <c r="AO2070" s="102"/>
      <c r="AP2070" s="102"/>
      <c r="AQ2070" s="102"/>
      <c r="AR2070" s="102"/>
      <c r="AS2070" s="102"/>
      <c r="AT2070" s="102"/>
      <c r="AU2070" s="102"/>
    </row>
    <row r="2071" spans="27:47">
      <c r="AA2071" s="102"/>
      <c r="AB2071" s="102"/>
      <c r="AC2071" s="102"/>
      <c r="AD2071" s="102"/>
      <c r="AE2071" s="102"/>
      <c r="AF2071" s="106"/>
      <c r="AG2071" s="103"/>
      <c r="AN2071" s="102"/>
      <c r="AO2071" s="102"/>
      <c r="AP2071" s="102"/>
      <c r="AQ2071" s="102"/>
      <c r="AR2071" s="102"/>
      <c r="AS2071" s="102"/>
      <c r="AT2071" s="102"/>
      <c r="AU2071" s="102"/>
    </row>
    <row r="2072" spans="27:47">
      <c r="AA2072" s="102"/>
      <c r="AB2072" s="102"/>
      <c r="AC2072" s="102"/>
      <c r="AD2072" s="102"/>
      <c r="AE2072" s="102"/>
      <c r="AF2072" s="106"/>
      <c r="AG2072" s="103"/>
      <c r="AN2072" s="102"/>
      <c r="AO2072" s="102"/>
      <c r="AP2072" s="102"/>
      <c r="AQ2072" s="102"/>
      <c r="AR2072" s="102"/>
      <c r="AS2072" s="102"/>
      <c r="AT2072" s="102"/>
      <c r="AU2072" s="102"/>
    </row>
    <row r="2073" spans="27:47">
      <c r="AA2073" s="102"/>
      <c r="AB2073" s="102"/>
      <c r="AC2073" s="102"/>
      <c r="AD2073" s="102"/>
      <c r="AE2073" s="102"/>
      <c r="AF2073" s="106"/>
      <c r="AG2073" s="103"/>
      <c r="AN2073" s="102"/>
      <c r="AO2073" s="102"/>
      <c r="AP2073" s="102"/>
      <c r="AQ2073" s="102"/>
      <c r="AR2073" s="102"/>
      <c r="AS2073" s="102"/>
      <c r="AT2073" s="102"/>
      <c r="AU2073" s="102"/>
    </row>
    <row r="2074" spans="27:47">
      <c r="AA2074" s="102"/>
      <c r="AB2074" s="102"/>
      <c r="AC2074" s="102"/>
      <c r="AD2074" s="102"/>
      <c r="AE2074" s="102"/>
      <c r="AF2074" s="106"/>
      <c r="AG2074" s="103"/>
      <c r="AN2074" s="102"/>
      <c r="AO2074" s="102"/>
      <c r="AP2074" s="102"/>
      <c r="AQ2074" s="102"/>
      <c r="AR2074" s="102"/>
      <c r="AS2074" s="102"/>
      <c r="AT2074" s="102"/>
      <c r="AU2074" s="102"/>
    </row>
    <row r="2075" spans="27:47">
      <c r="AA2075" s="102"/>
      <c r="AB2075" s="102"/>
      <c r="AC2075" s="102"/>
      <c r="AD2075" s="102"/>
      <c r="AE2075" s="102"/>
      <c r="AF2075" s="106"/>
      <c r="AG2075" s="103"/>
      <c r="AN2075" s="102"/>
      <c r="AO2075" s="102"/>
      <c r="AP2075" s="102"/>
      <c r="AQ2075" s="102"/>
      <c r="AR2075" s="102"/>
      <c r="AS2075" s="102"/>
      <c r="AT2075" s="102"/>
      <c r="AU2075" s="102"/>
    </row>
    <row r="2076" spans="27:47">
      <c r="AA2076" s="102"/>
      <c r="AB2076" s="102"/>
      <c r="AC2076" s="102"/>
      <c r="AD2076" s="102"/>
      <c r="AE2076" s="102"/>
      <c r="AF2076" s="106"/>
      <c r="AG2076" s="103"/>
      <c r="AN2076" s="102"/>
      <c r="AO2076" s="102"/>
      <c r="AP2076" s="102"/>
      <c r="AQ2076" s="102"/>
      <c r="AR2076" s="102"/>
      <c r="AS2076" s="102"/>
      <c r="AT2076" s="102"/>
      <c r="AU2076" s="102"/>
    </row>
    <row r="2077" spans="27:47">
      <c r="AA2077" s="102"/>
      <c r="AB2077" s="102"/>
      <c r="AC2077" s="102"/>
      <c r="AD2077" s="102"/>
      <c r="AE2077" s="102"/>
      <c r="AF2077" s="106"/>
      <c r="AG2077" s="103"/>
      <c r="AN2077" s="102"/>
      <c r="AO2077" s="102"/>
      <c r="AP2077" s="102"/>
      <c r="AQ2077" s="102"/>
      <c r="AR2077" s="102"/>
      <c r="AS2077" s="102"/>
      <c r="AT2077" s="102"/>
      <c r="AU2077" s="102"/>
    </row>
    <row r="2078" spans="27:47">
      <c r="AA2078" s="102"/>
      <c r="AB2078" s="102"/>
      <c r="AC2078" s="102"/>
      <c r="AD2078" s="102"/>
      <c r="AE2078" s="102"/>
      <c r="AF2078" s="106"/>
      <c r="AG2078" s="103"/>
      <c r="AN2078" s="102"/>
      <c r="AO2078" s="102"/>
      <c r="AP2078" s="102"/>
      <c r="AQ2078" s="102"/>
      <c r="AR2078" s="102"/>
      <c r="AS2078" s="102"/>
      <c r="AT2078" s="102"/>
      <c r="AU2078" s="102"/>
    </row>
    <row r="2079" spans="27:47">
      <c r="AA2079" s="102"/>
      <c r="AB2079" s="102"/>
      <c r="AC2079" s="102"/>
      <c r="AD2079" s="102"/>
      <c r="AE2079" s="102"/>
      <c r="AF2079" s="106"/>
      <c r="AG2079" s="103"/>
      <c r="AN2079" s="102"/>
      <c r="AO2079" s="102"/>
      <c r="AP2079" s="102"/>
      <c r="AQ2079" s="102"/>
      <c r="AR2079" s="102"/>
      <c r="AS2079" s="102"/>
      <c r="AT2079" s="102"/>
      <c r="AU2079" s="102"/>
    </row>
    <row r="2080" spans="27:47">
      <c r="AA2080" s="102"/>
      <c r="AB2080" s="102"/>
      <c r="AC2080" s="102"/>
      <c r="AD2080" s="102"/>
      <c r="AE2080" s="102"/>
      <c r="AF2080" s="106"/>
      <c r="AG2080" s="103"/>
      <c r="AN2080" s="102"/>
      <c r="AO2080" s="102"/>
      <c r="AP2080" s="102"/>
      <c r="AQ2080" s="102"/>
      <c r="AR2080" s="102"/>
      <c r="AS2080" s="102"/>
      <c r="AT2080" s="102"/>
      <c r="AU2080" s="102"/>
    </row>
    <row r="2081" spans="27:47">
      <c r="AA2081" s="102"/>
      <c r="AB2081" s="102"/>
      <c r="AC2081" s="102"/>
      <c r="AD2081" s="102"/>
      <c r="AE2081" s="102"/>
      <c r="AF2081" s="106"/>
      <c r="AG2081" s="103"/>
      <c r="AN2081" s="102"/>
      <c r="AO2081" s="102"/>
      <c r="AP2081" s="102"/>
      <c r="AQ2081" s="102"/>
      <c r="AR2081" s="102"/>
      <c r="AS2081" s="102"/>
      <c r="AT2081" s="102"/>
      <c r="AU2081" s="102"/>
    </row>
    <row r="2082" spans="27:47">
      <c r="AA2082" s="102"/>
      <c r="AB2082" s="102"/>
      <c r="AC2082" s="102"/>
      <c r="AD2082" s="102"/>
      <c r="AE2082" s="102"/>
      <c r="AF2082" s="106"/>
      <c r="AG2082" s="103"/>
      <c r="AN2082" s="102"/>
      <c r="AO2082" s="102"/>
      <c r="AP2082" s="102"/>
      <c r="AQ2082" s="102"/>
      <c r="AR2082" s="102"/>
      <c r="AS2082" s="102"/>
      <c r="AT2082" s="102"/>
      <c r="AU2082" s="102"/>
    </row>
    <row r="2083" spans="27:47">
      <c r="AA2083" s="102"/>
      <c r="AB2083" s="102"/>
      <c r="AC2083" s="102"/>
      <c r="AD2083" s="102"/>
      <c r="AE2083" s="102"/>
      <c r="AF2083" s="106"/>
      <c r="AG2083" s="103"/>
      <c r="AN2083" s="102"/>
      <c r="AO2083" s="102"/>
      <c r="AP2083" s="102"/>
      <c r="AQ2083" s="102"/>
      <c r="AR2083" s="102"/>
      <c r="AS2083" s="102"/>
      <c r="AT2083" s="102"/>
      <c r="AU2083" s="102"/>
    </row>
    <row r="2084" spans="27:47">
      <c r="AA2084" s="102"/>
      <c r="AB2084" s="102"/>
      <c r="AC2084" s="102"/>
      <c r="AD2084" s="102"/>
      <c r="AE2084" s="102"/>
      <c r="AF2084" s="106"/>
      <c r="AG2084" s="103"/>
      <c r="AN2084" s="102"/>
      <c r="AO2084" s="102"/>
      <c r="AP2084" s="102"/>
      <c r="AQ2084" s="102"/>
      <c r="AR2084" s="102"/>
      <c r="AS2084" s="102"/>
      <c r="AT2084" s="102"/>
      <c r="AU2084" s="102"/>
    </row>
    <row r="2085" spans="27:47">
      <c r="AA2085" s="102"/>
      <c r="AB2085" s="102"/>
      <c r="AC2085" s="102"/>
      <c r="AD2085" s="102"/>
      <c r="AE2085" s="102"/>
      <c r="AF2085" s="106"/>
      <c r="AG2085" s="103"/>
      <c r="AN2085" s="102"/>
      <c r="AO2085" s="102"/>
      <c r="AP2085" s="102"/>
      <c r="AQ2085" s="102"/>
      <c r="AR2085" s="102"/>
      <c r="AS2085" s="102"/>
      <c r="AT2085" s="102"/>
      <c r="AU2085" s="102"/>
    </row>
    <row r="2086" spans="27:47">
      <c r="AA2086" s="102"/>
      <c r="AB2086" s="102"/>
      <c r="AC2086" s="102"/>
      <c r="AD2086" s="102"/>
      <c r="AE2086" s="102"/>
      <c r="AF2086" s="106"/>
      <c r="AG2086" s="103"/>
      <c r="AN2086" s="102"/>
      <c r="AO2086" s="102"/>
      <c r="AP2086" s="102"/>
      <c r="AQ2086" s="102"/>
      <c r="AR2086" s="102"/>
      <c r="AS2086" s="102"/>
      <c r="AT2086" s="102"/>
      <c r="AU2086" s="102"/>
    </row>
    <row r="2087" spans="27:47">
      <c r="AA2087" s="102"/>
      <c r="AB2087" s="102"/>
      <c r="AC2087" s="102"/>
      <c r="AD2087" s="102"/>
      <c r="AE2087" s="102"/>
      <c r="AF2087" s="106"/>
      <c r="AG2087" s="103"/>
      <c r="AN2087" s="102"/>
      <c r="AO2087" s="102"/>
      <c r="AP2087" s="102"/>
      <c r="AQ2087" s="102"/>
      <c r="AR2087" s="102"/>
      <c r="AS2087" s="102"/>
      <c r="AT2087" s="102"/>
      <c r="AU2087" s="102"/>
    </row>
    <row r="2088" spans="27:47">
      <c r="AA2088" s="102"/>
      <c r="AB2088" s="102"/>
      <c r="AC2088" s="102"/>
      <c r="AD2088" s="102"/>
      <c r="AE2088" s="102"/>
      <c r="AF2088" s="106"/>
      <c r="AG2088" s="103"/>
      <c r="AN2088" s="102"/>
      <c r="AO2088" s="102"/>
      <c r="AP2088" s="102"/>
      <c r="AQ2088" s="102"/>
      <c r="AR2088" s="102"/>
      <c r="AS2088" s="102"/>
      <c r="AT2088" s="102"/>
      <c r="AU2088" s="102"/>
    </row>
    <row r="2089" spans="27:47">
      <c r="AA2089" s="102"/>
      <c r="AB2089" s="102"/>
      <c r="AC2089" s="102"/>
      <c r="AD2089" s="102"/>
      <c r="AE2089" s="102"/>
      <c r="AF2089" s="106"/>
      <c r="AG2089" s="103"/>
      <c r="AN2089" s="102"/>
      <c r="AO2089" s="102"/>
      <c r="AP2089" s="102"/>
      <c r="AQ2089" s="102"/>
      <c r="AR2089" s="102"/>
      <c r="AS2089" s="102"/>
      <c r="AT2089" s="102"/>
      <c r="AU2089" s="102"/>
    </row>
    <row r="2090" spans="27:47">
      <c r="AA2090" s="102"/>
      <c r="AB2090" s="102"/>
      <c r="AC2090" s="102"/>
      <c r="AD2090" s="102"/>
      <c r="AE2090" s="102"/>
      <c r="AF2090" s="106"/>
      <c r="AG2090" s="103"/>
      <c r="AN2090" s="102"/>
      <c r="AO2090" s="102"/>
      <c r="AP2090" s="102"/>
      <c r="AQ2090" s="102"/>
      <c r="AR2090" s="102"/>
      <c r="AS2090" s="102"/>
      <c r="AT2090" s="102"/>
      <c r="AU2090" s="102"/>
    </row>
    <row r="2091" spans="27:47">
      <c r="AA2091" s="102"/>
      <c r="AB2091" s="102"/>
      <c r="AC2091" s="102"/>
      <c r="AD2091" s="102"/>
      <c r="AE2091" s="102"/>
      <c r="AF2091" s="106"/>
      <c r="AG2091" s="103"/>
      <c r="AN2091" s="102"/>
      <c r="AO2091" s="102"/>
      <c r="AP2091" s="102"/>
      <c r="AQ2091" s="102"/>
      <c r="AR2091" s="102"/>
      <c r="AS2091" s="102"/>
      <c r="AT2091" s="102"/>
      <c r="AU2091" s="102"/>
    </row>
    <row r="2092" spans="27:47">
      <c r="AA2092" s="102"/>
      <c r="AB2092" s="102"/>
      <c r="AC2092" s="102"/>
      <c r="AD2092" s="102"/>
      <c r="AE2092" s="102"/>
      <c r="AF2092" s="106"/>
      <c r="AG2092" s="103"/>
      <c r="AN2092" s="102"/>
      <c r="AO2092" s="102"/>
      <c r="AP2092" s="102"/>
      <c r="AQ2092" s="102"/>
      <c r="AR2092" s="102"/>
      <c r="AS2092" s="102"/>
      <c r="AT2092" s="102"/>
      <c r="AU2092" s="102"/>
    </row>
    <row r="2093" spans="27:47">
      <c r="AA2093" s="102"/>
      <c r="AB2093" s="102"/>
      <c r="AC2093" s="102"/>
      <c r="AD2093" s="102"/>
      <c r="AE2093" s="102"/>
      <c r="AF2093" s="106"/>
      <c r="AG2093" s="103"/>
      <c r="AN2093" s="102"/>
      <c r="AO2093" s="102"/>
      <c r="AP2093" s="102"/>
      <c r="AQ2093" s="102"/>
      <c r="AR2093" s="102"/>
      <c r="AS2093" s="102"/>
      <c r="AT2093" s="102"/>
      <c r="AU2093" s="102"/>
    </row>
    <row r="2094" spans="27:47">
      <c r="AA2094" s="102"/>
      <c r="AB2094" s="102"/>
      <c r="AC2094" s="102"/>
      <c r="AD2094" s="102"/>
      <c r="AE2094" s="102"/>
      <c r="AF2094" s="106"/>
      <c r="AG2094" s="103"/>
      <c r="AN2094" s="102"/>
      <c r="AO2094" s="102"/>
      <c r="AP2094" s="102"/>
      <c r="AQ2094" s="102"/>
      <c r="AR2094" s="102"/>
      <c r="AS2094" s="102"/>
      <c r="AT2094" s="102"/>
      <c r="AU2094" s="102"/>
    </row>
    <row r="2095" spans="27:47">
      <c r="AA2095" s="102"/>
      <c r="AB2095" s="102"/>
      <c r="AC2095" s="102"/>
      <c r="AD2095" s="102"/>
      <c r="AE2095" s="102"/>
      <c r="AF2095" s="106"/>
      <c r="AG2095" s="103"/>
      <c r="AN2095" s="102"/>
      <c r="AO2095" s="102"/>
      <c r="AP2095" s="102"/>
      <c r="AQ2095" s="102"/>
      <c r="AR2095" s="102"/>
      <c r="AS2095" s="102"/>
      <c r="AT2095" s="102"/>
      <c r="AU2095" s="102"/>
    </row>
    <row r="2096" spans="27:47">
      <c r="AA2096" s="102"/>
      <c r="AB2096" s="102"/>
      <c r="AC2096" s="102"/>
      <c r="AD2096" s="102"/>
      <c r="AE2096" s="102"/>
      <c r="AF2096" s="106"/>
      <c r="AG2096" s="103"/>
      <c r="AN2096" s="102"/>
      <c r="AO2096" s="102"/>
      <c r="AP2096" s="102"/>
      <c r="AQ2096" s="102"/>
      <c r="AR2096" s="102"/>
      <c r="AS2096" s="102"/>
      <c r="AT2096" s="102"/>
      <c r="AU2096" s="102"/>
    </row>
    <row r="2097" spans="27:47">
      <c r="AA2097" s="102"/>
      <c r="AB2097" s="102"/>
      <c r="AC2097" s="102"/>
      <c r="AD2097" s="102"/>
      <c r="AE2097" s="102"/>
      <c r="AF2097" s="106"/>
      <c r="AG2097" s="103"/>
      <c r="AN2097" s="102"/>
      <c r="AO2097" s="102"/>
      <c r="AP2097" s="102"/>
      <c r="AQ2097" s="102"/>
      <c r="AR2097" s="102"/>
      <c r="AS2097" s="102"/>
      <c r="AT2097" s="102"/>
      <c r="AU2097" s="102"/>
    </row>
    <row r="2098" spans="27:47">
      <c r="AA2098" s="102"/>
      <c r="AB2098" s="102"/>
      <c r="AC2098" s="102"/>
      <c r="AD2098" s="102"/>
      <c r="AE2098" s="102"/>
      <c r="AF2098" s="106"/>
      <c r="AG2098" s="103"/>
      <c r="AN2098" s="102"/>
      <c r="AO2098" s="102"/>
      <c r="AP2098" s="102"/>
      <c r="AQ2098" s="102"/>
      <c r="AR2098" s="102"/>
      <c r="AS2098" s="102"/>
      <c r="AT2098" s="102"/>
      <c r="AU2098" s="102"/>
    </row>
    <row r="2099" spans="27:47">
      <c r="AA2099" s="102"/>
      <c r="AB2099" s="102"/>
      <c r="AC2099" s="102"/>
      <c r="AD2099" s="102"/>
      <c r="AE2099" s="102"/>
      <c r="AF2099" s="106"/>
      <c r="AG2099" s="103"/>
      <c r="AN2099" s="102"/>
      <c r="AO2099" s="102"/>
      <c r="AP2099" s="102"/>
      <c r="AQ2099" s="102"/>
      <c r="AR2099" s="102"/>
      <c r="AS2099" s="102"/>
      <c r="AT2099" s="102"/>
      <c r="AU2099" s="102"/>
    </row>
    <row r="2100" spans="27:47">
      <c r="AA2100" s="102"/>
      <c r="AB2100" s="102"/>
      <c r="AC2100" s="102"/>
      <c r="AD2100" s="102"/>
      <c r="AE2100" s="102"/>
      <c r="AF2100" s="106"/>
      <c r="AG2100" s="103"/>
      <c r="AN2100" s="102"/>
      <c r="AO2100" s="102"/>
      <c r="AP2100" s="102"/>
      <c r="AQ2100" s="102"/>
      <c r="AR2100" s="102"/>
      <c r="AS2100" s="102"/>
      <c r="AT2100" s="102"/>
      <c r="AU2100" s="102"/>
    </row>
    <row r="2101" spans="27:47">
      <c r="AA2101" s="102"/>
      <c r="AB2101" s="102"/>
      <c r="AC2101" s="102"/>
      <c r="AD2101" s="102"/>
      <c r="AE2101" s="102"/>
      <c r="AF2101" s="106"/>
      <c r="AG2101" s="103"/>
      <c r="AN2101" s="102"/>
      <c r="AO2101" s="102"/>
      <c r="AP2101" s="102"/>
      <c r="AQ2101" s="102"/>
      <c r="AR2101" s="102"/>
      <c r="AS2101" s="102"/>
      <c r="AT2101" s="102"/>
      <c r="AU2101" s="102"/>
    </row>
    <row r="2102" spans="27:47">
      <c r="AA2102" s="102"/>
      <c r="AB2102" s="102"/>
      <c r="AC2102" s="102"/>
      <c r="AD2102" s="102"/>
      <c r="AE2102" s="102"/>
      <c r="AF2102" s="106"/>
      <c r="AG2102" s="103"/>
      <c r="AN2102" s="102"/>
      <c r="AO2102" s="102"/>
      <c r="AP2102" s="102"/>
      <c r="AQ2102" s="102"/>
      <c r="AR2102" s="102"/>
      <c r="AS2102" s="102"/>
      <c r="AT2102" s="102"/>
      <c r="AU2102" s="102"/>
    </row>
    <row r="2103" spans="27:47">
      <c r="AA2103" s="102"/>
      <c r="AB2103" s="102"/>
      <c r="AC2103" s="102"/>
      <c r="AD2103" s="102"/>
      <c r="AE2103" s="102"/>
      <c r="AF2103" s="106"/>
      <c r="AG2103" s="103"/>
      <c r="AN2103" s="102"/>
      <c r="AO2103" s="102"/>
      <c r="AP2103" s="102"/>
      <c r="AQ2103" s="102"/>
      <c r="AR2103" s="102"/>
      <c r="AS2103" s="102"/>
      <c r="AT2103" s="102"/>
      <c r="AU2103" s="102"/>
    </row>
    <row r="2104" spans="27:47">
      <c r="AA2104" s="102"/>
      <c r="AB2104" s="102"/>
      <c r="AC2104" s="102"/>
      <c r="AD2104" s="102"/>
      <c r="AE2104" s="102"/>
      <c r="AF2104" s="106"/>
      <c r="AG2104" s="103"/>
      <c r="AN2104" s="102"/>
      <c r="AO2104" s="102"/>
      <c r="AP2104" s="102"/>
      <c r="AQ2104" s="102"/>
      <c r="AR2104" s="102"/>
      <c r="AS2104" s="102"/>
      <c r="AT2104" s="102"/>
      <c r="AU2104" s="102"/>
    </row>
    <row r="2105" spans="27:47">
      <c r="AA2105" s="102"/>
      <c r="AB2105" s="102"/>
      <c r="AC2105" s="102"/>
      <c r="AD2105" s="102"/>
      <c r="AE2105" s="102"/>
      <c r="AF2105" s="106"/>
      <c r="AG2105" s="103"/>
      <c r="AN2105" s="102"/>
      <c r="AO2105" s="102"/>
      <c r="AP2105" s="102"/>
      <c r="AQ2105" s="102"/>
      <c r="AR2105" s="102"/>
      <c r="AS2105" s="102"/>
      <c r="AT2105" s="102"/>
      <c r="AU2105" s="102"/>
    </row>
    <row r="2106" spans="27:47">
      <c r="AA2106" s="102"/>
      <c r="AB2106" s="102"/>
      <c r="AC2106" s="102"/>
      <c r="AD2106" s="102"/>
      <c r="AE2106" s="102"/>
      <c r="AF2106" s="106"/>
      <c r="AG2106" s="103"/>
      <c r="AN2106" s="102"/>
      <c r="AO2106" s="102"/>
      <c r="AP2106" s="102"/>
      <c r="AQ2106" s="102"/>
      <c r="AR2106" s="102"/>
      <c r="AS2106" s="102"/>
      <c r="AT2106" s="102"/>
      <c r="AU2106" s="102"/>
    </row>
    <row r="2107" spans="27:47">
      <c r="AA2107" s="102"/>
      <c r="AB2107" s="102"/>
      <c r="AC2107" s="102"/>
      <c r="AD2107" s="102"/>
      <c r="AE2107" s="102"/>
      <c r="AF2107" s="106"/>
      <c r="AG2107" s="103"/>
      <c r="AN2107" s="102"/>
      <c r="AO2107" s="102"/>
      <c r="AP2107" s="102"/>
      <c r="AQ2107" s="102"/>
      <c r="AR2107" s="102"/>
      <c r="AS2107" s="102"/>
      <c r="AT2107" s="102"/>
      <c r="AU2107" s="102"/>
    </row>
    <row r="2108" spans="27:47">
      <c r="AA2108" s="102"/>
      <c r="AB2108" s="102"/>
      <c r="AC2108" s="102"/>
      <c r="AD2108" s="102"/>
      <c r="AE2108" s="102"/>
      <c r="AF2108" s="106"/>
      <c r="AG2108" s="103"/>
      <c r="AN2108" s="102"/>
      <c r="AO2108" s="102"/>
      <c r="AP2108" s="102"/>
      <c r="AQ2108" s="102"/>
      <c r="AR2108" s="102"/>
      <c r="AS2108" s="102"/>
      <c r="AT2108" s="102"/>
      <c r="AU2108" s="102"/>
    </row>
    <row r="2109" spans="27:47">
      <c r="AA2109" s="102"/>
      <c r="AB2109" s="102"/>
      <c r="AC2109" s="102"/>
      <c r="AD2109" s="102"/>
      <c r="AE2109" s="102"/>
      <c r="AF2109" s="106"/>
      <c r="AG2109" s="103"/>
      <c r="AN2109" s="102"/>
      <c r="AO2109" s="102"/>
      <c r="AP2109" s="102"/>
      <c r="AQ2109" s="102"/>
      <c r="AR2109" s="102"/>
      <c r="AS2109" s="102"/>
      <c r="AT2109" s="102"/>
      <c r="AU2109" s="102"/>
    </row>
    <row r="2110" spans="27:47">
      <c r="AA2110" s="102"/>
      <c r="AB2110" s="102"/>
      <c r="AC2110" s="102"/>
      <c r="AD2110" s="102"/>
      <c r="AE2110" s="102"/>
      <c r="AF2110" s="106"/>
      <c r="AG2110" s="103"/>
      <c r="AN2110" s="102"/>
      <c r="AO2110" s="102"/>
      <c r="AP2110" s="102"/>
      <c r="AQ2110" s="102"/>
      <c r="AR2110" s="102"/>
      <c r="AS2110" s="102"/>
      <c r="AT2110" s="102"/>
      <c r="AU2110" s="102"/>
    </row>
    <row r="2111" spans="27:47">
      <c r="AA2111" s="102"/>
      <c r="AB2111" s="102"/>
      <c r="AC2111" s="102"/>
      <c r="AD2111" s="102"/>
      <c r="AE2111" s="102"/>
      <c r="AF2111" s="106"/>
      <c r="AG2111" s="103"/>
      <c r="AN2111" s="102"/>
      <c r="AO2111" s="102"/>
      <c r="AP2111" s="102"/>
      <c r="AQ2111" s="102"/>
      <c r="AR2111" s="102"/>
      <c r="AS2111" s="102"/>
      <c r="AT2111" s="102"/>
      <c r="AU2111" s="102"/>
    </row>
    <row r="2112" spans="27:47">
      <c r="AA2112" s="102"/>
      <c r="AB2112" s="102"/>
      <c r="AC2112" s="102"/>
      <c r="AD2112" s="102"/>
      <c r="AE2112" s="102"/>
      <c r="AF2112" s="106"/>
      <c r="AG2112" s="103"/>
      <c r="AN2112" s="102"/>
      <c r="AO2112" s="102"/>
      <c r="AP2112" s="102"/>
      <c r="AQ2112" s="102"/>
      <c r="AR2112" s="102"/>
      <c r="AS2112" s="102"/>
      <c r="AT2112" s="102"/>
      <c r="AU2112" s="102"/>
    </row>
    <row r="2113" spans="27:47">
      <c r="AA2113" s="102"/>
      <c r="AB2113" s="102"/>
      <c r="AC2113" s="102"/>
      <c r="AD2113" s="102"/>
      <c r="AE2113" s="102"/>
      <c r="AF2113" s="106"/>
      <c r="AG2113" s="103"/>
      <c r="AN2113" s="102"/>
      <c r="AO2113" s="102"/>
      <c r="AP2113" s="102"/>
      <c r="AQ2113" s="102"/>
      <c r="AR2113" s="102"/>
      <c r="AS2113" s="102"/>
      <c r="AT2113" s="102"/>
      <c r="AU2113" s="102"/>
    </row>
    <row r="2114" spans="27:47">
      <c r="AA2114" s="102"/>
      <c r="AB2114" s="102"/>
      <c r="AC2114" s="102"/>
      <c r="AD2114" s="102"/>
      <c r="AE2114" s="102"/>
      <c r="AF2114" s="106"/>
      <c r="AG2114" s="103"/>
      <c r="AN2114" s="102"/>
      <c r="AO2114" s="102"/>
      <c r="AP2114" s="102"/>
      <c r="AQ2114" s="102"/>
      <c r="AR2114" s="102"/>
      <c r="AS2114" s="102"/>
      <c r="AT2114" s="102"/>
      <c r="AU2114" s="102"/>
    </row>
    <row r="2115" spans="27:47">
      <c r="AA2115" s="102"/>
      <c r="AB2115" s="102"/>
      <c r="AC2115" s="102"/>
      <c r="AD2115" s="102"/>
      <c r="AE2115" s="102"/>
      <c r="AF2115" s="106"/>
      <c r="AG2115" s="103"/>
      <c r="AN2115" s="102"/>
      <c r="AO2115" s="102"/>
      <c r="AP2115" s="102"/>
      <c r="AQ2115" s="102"/>
      <c r="AR2115" s="102"/>
      <c r="AS2115" s="102"/>
      <c r="AT2115" s="102"/>
      <c r="AU2115" s="102"/>
    </row>
    <row r="2116" spans="27:47">
      <c r="AA2116" s="102"/>
      <c r="AB2116" s="102"/>
      <c r="AC2116" s="102"/>
      <c r="AD2116" s="102"/>
      <c r="AE2116" s="102"/>
      <c r="AF2116" s="106"/>
      <c r="AG2116" s="103"/>
      <c r="AN2116" s="102"/>
      <c r="AO2116" s="102"/>
      <c r="AP2116" s="102"/>
      <c r="AQ2116" s="102"/>
      <c r="AR2116" s="102"/>
      <c r="AS2116" s="102"/>
      <c r="AT2116" s="102"/>
      <c r="AU2116" s="102"/>
    </row>
    <row r="2117" spans="27:47">
      <c r="AA2117" s="102"/>
      <c r="AB2117" s="102"/>
      <c r="AC2117" s="102"/>
      <c r="AD2117" s="102"/>
      <c r="AE2117" s="102"/>
      <c r="AF2117" s="106"/>
      <c r="AG2117" s="103"/>
      <c r="AN2117" s="102"/>
      <c r="AO2117" s="102"/>
      <c r="AP2117" s="102"/>
      <c r="AQ2117" s="102"/>
      <c r="AR2117" s="102"/>
      <c r="AS2117" s="102"/>
      <c r="AT2117" s="102"/>
      <c r="AU2117" s="102"/>
    </row>
    <row r="2118" spans="27:47">
      <c r="AA2118" s="102"/>
      <c r="AB2118" s="102"/>
      <c r="AC2118" s="102"/>
      <c r="AD2118" s="102"/>
      <c r="AE2118" s="102"/>
      <c r="AF2118" s="106"/>
      <c r="AG2118" s="103"/>
      <c r="AN2118" s="102"/>
      <c r="AO2118" s="102"/>
      <c r="AP2118" s="102"/>
      <c r="AQ2118" s="102"/>
      <c r="AR2118" s="102"/>
      <c r="AS2118" s="102"/>
      <c r="AT2118" s="102"/>
      <c r="AU2118" s="102"/>
    </row>
    <row r="2119" spans="27:47">
      <c r="AA2119" s="102"/>
      <c r="AB2119" s="102"/>
      <c r="AC2119" s="102"/>
      <c r="AD2119" s="102"/>
      <c r="AE2119" s="102"/>
      <c r="AF2119" s="106"/>
      <c r="AG2119" s="103"/>
      <c r="AN2119" s="102"/>
      <c r="AO2119" s="102"/>
      <c r="AP2119" s="102"/>
      <c r="AQ2119" s="102"/>
      <c r="AR2119" s="102"/>
      <c r="AS2119" s="102"/>
      <c r="AT2119" s="102"/>
      <c r="AU2119" s="102"/>
    </row>
    <row r="2120" spans="27:47">
      <c r="AA2120" s="102"/>
      <c r="AB2120" s="102"/>
      <c r="AC2120" s="102"/>
      <c r="AD2120" s="102"/>
      <c r="AE2120" s="102"/>
      <c r="AF2120" s="106"/>
      <c r="AG2120" s="103"/>
      <c r="AN2120" s="102"/>
      <c r="AO2120" s="102"/>
      <c r="AP2120" s="102"/>
      <c r="AQ2120" s="102"/>
      <c r="AR2120" s="102"/>
      <c r="AS2120" s="102"/>
      <c r="AT2120" s="102"/>
      <c r="AU2120" s="102"/>
    </row>
    <row r="2121" spans="27:47">
      <c r="AA2121" s="102"/>
      <c r="AB2121" s="102"/>
      <c r="AC2121" s="102"/>
      <c r="AD2121" s="102"/>
      <c r="AE2121" s="102"/>
      <c r="AF2121" s="106"/>
      <c r="AG2121" s="103"/>
      <c r="AN2121" s="102"/>
      <c r="AO2121" s="102"/>
      <c r="AP2121" s="102"/>
      <c r="AQ2121" s="102"/>
      <c r="AR2121" s="102"/>
      <c r="AS2121" s="102"/>
      <c r="AT2121" s="102"/>
      <c r="AU2121" s="102"/>
    </row>
    <row r="2122" spans="27:47">
      <c r="AA2122" s="102"/>
      <c r="AB2122" s="102"/>
      <c r="AC2122" s="102"/>
      <c r="AD2122" s="102"/>
      <c r="AE2122" s="102"/>
      <c r="AF2122" s="106"/>
      <c r="AG2122" s="103"/>
      <c r="AN2122" s="102"/>
      <c r="AO2122" s="102"/>
      <c r="AP2122" s="102"/>
      <c r="AQ2122" s="102"/>
      <c r="AR2122" s="102"/>
      <c r="AS2122" s="102"/>
      <c r="AT2122" s="102"/>
      <c r="AU2122" s="102"/>
    </row>
    <row r="2123" spans="27:47">
      <c r="AA2123" s="102"/>
      <c r="AB2123" s="102"/>
      <c r="AC2123" s="102"/>
      <c r="AD2123" s="102"/>
      <c r="AE2123" s="102"/>
      <c r="AF2123" s="106"/>
      <c r="AG2123" s="103"/>
      <c r="AN2123" s="102"/>
      <c r="AO2123" s="102"/>
      <c r="AP2123" s="102"/>
      <c r="AQ2123" s="102"/>
      <c r="AR2123" s="102"/>
      <c r="AS2123" s="102"/>
      <c r="AT2123" s="102"/>
      <c r="AU2123" s="102"/>
    </row>
    <row r="2124" spans="27:47">
      <c r="AA2124" s="102"/>
      <c r="AB2124" s="102"/>
      <c r="AC2124" s="102"/>
      <c r="AD2124" s="102"/>
      <c r="AE2124" s="102"/>
      <c r="AF2124" s="106"/>
      <c r="AG2124" s="103"/>
      <c r="AN2124" s="102"/>
      <c r="AO2124" s="102"/>
      <c r="AP2124" s="102"/>
      <c r="AQ2124" s="102"/>
      <c r="AR2124" s="102"/>
      <c r="AS2124" s="102"/>
      <c r="AT2124" s="102"/>
      <c r="AU2124" s="102"/>
    </row>
    <row r="2125" spans="27:47">
      <c r="AA2125" s="102"/>
      <c r="AB2125" s="102"/>
      <c r="AC2125" s="102"/>
      <c r="AD2125" s="102"/>
      <c r="AE2125" s="102"/>
      <c r="AF2125" s="106"/>
      <c r="AG2125" s="103"/>
      <c r="AN2125" s="102"/>
      <c r="AO2125" s="102"/>
      <c r="AP2125" s="102"/>
      <c r="AQ2125" s="102"/>
      <c r="AR2125" s="102"/>
      <c r="AS2125" s="102"/>
      <c r="AT2125" s="102"/>
      <c r="AU2125" s="102"/>
    </row>
    <row r="2126" spans="27:47">
      <c r="AA2126" s="102"/>
      <c r="AB2126" s="102"/>
      <c r="AC2126" s="102"/>
      <c r="AD2126" s="102"/>
      <c r="AE2126" s="102"/>
      <c r="AF2126" s="106"/>
      <c r="AG2126" s="103"/>
      <c r="AN2126" s="102"/>
      <c r="AO2126" s="102"/>
      <c r="AP2126" s="102"/>
      <c r="AQ2126" s="102"/>
      <c r="AR2126" s="102"/>
      <c r="AS2126" s="102"/>
      <c r="AT2126" s="102"/>
      <c r="AU2126" s="102"/>
    </row>
    <row r="2127" spans="27:47">
      <c r="AA2127" s="102"/>
      <c r="AB2127" s="102"/>
      <c r="AC2127" s="102"/>
      <c r="AD2127" s="102"/>
      <c r="AE2127" s="102"/>
      <c r="AF2127" s="106"/>
      <c r="AG2127" s="103"/>
      <c r="AN2127" s="102"/>
      <c r="AO2127" s="102"/>
      <c r="AP2127" s="102"/>
      <c r="AQ2127" s="102"/>
      <c r="AR2127" s="102"/>
      <c r="AS2127" s="102"/>
      <c r="AT2127" s="102"/>
      <c r="AU2127" s="102"/>
    </row>
    <row r="2128" spans="27:47">
      <c r="AA2128" s="102"/>
      <c r="AB2128" s="102"/>
      <c r="AC2128" s="102"/>
      <c r="AD2128" s="102"/>
      <c r="AE2128" s="102"/>
      <c r="AF2128" s="106"/>
      <c r="AG2128" s="103"/>
      <c r="AN2128" s="102"/>
      <c r="AO2128" s="102"/>
      <c r="AP2128" s="102"/>
      <c r="AQ2128" s="102"/>
      <c r="AR2128" s="102"/>
      <c r="AS2128" s="102"/>
      <c r="AT2128" s="102"/>
      <c r="AU2128" s="102"/>
    </row>
    <row r="2129" spans="27:47">
      <c r="AA2129" s="102"/>
      <c r="AB2129" s="102"/>
      <c r="AC2129" s="102"/>
      <c r="AD2129" s="102"/>
      <c r="AE2129" s="102"/>
      <c r="AF2129" s="106"/>
      <c r="AG2129" s="103"/>
      <c r="AN2129" s="102"/>
      <c r="AO2129" s="102"/>
      <c r="AP2129" s="102"/>
      <c r="AQ2129" s="102"/>
      <c r="AR2129" s="102"/>
      <c r="AS2129" s="102"/>
      <c r="AT2129" s="102"/>
      <c r="AU2129" s="102"/>
    </row>
    <row r="2130" spans="27:47">
      <c r="AA2130" s="102"/>
      <c r="AB2130" s="102"/>
      <c r="AC2130" s="102"/>
      <c r="AD2130" s="102"/>
      <c r="AE2130" s="102"/>
      <c r="AF2130" s="106"/>
      <c r="AG2130" s="103"/>
      <c r="AN2130" s="102"/>
      <c r="AO2130" s="102"/>
      <c r="AP2130" s="102"/>
      <c r="AQ2130" s="102"/>
      <c r="AR2130" s="102"/>
      <c r="AS2130" s="102"/>
      <c r="AT2130" s="102"/>
      <c r="AU2130" s="102"/>
    </row>
    <row r="2131" spans="27:47">
      <c r="AA2131" s="102"/>
      <c r="AB2131" s="102"/>
      <c r="AC2131" s="102"/>
      <c r="AD2131" s="102"/>
      <c r="AE2131" s="102"/>
      <c r="AF2131" s="106"/>
      <c r="AG2131" s="103"/>
      <c r="AN2131" s="102"/>
      <c r="AO2131" s="102"/>
      <c r="AP2131" s="102"/>
      <c r="AQ2131" s="102"/>
      <c r="AR2131" s="102"/>
      <c r="AS2131" s="102"/>
      <c r="AT2131" s="102"/>
      <c r="AU2131" s="102"/>
    </row>
    <row r="2132" spans="27:47">
      <c r="AA2132" s="102"/>
      <c r="AB2132" s="102"/>
      <c r="AC2132" s="102"/>
      <c r="AD2132" s="102"/>
      <c r="AE2132" s="102"/>
      <c r="AF2132" s="106"/>
      <c r="AG2132" s="103"/>
      <c r="AN2132" s="102"/>
      <c r="AO2132" s="102"/>
      <c r="AP2132" s="102"/>
      <c r="AQ2132" s="102"/>
      <c r="AR2132" s="102"/>
      <c r="AS2132" s="102"/>
      <c r="AT2132" s="102"/>
      <c r="AU2132" s="102"/>
    </row>
    <row r="2133" spans="27:47">
      <c r="AA2133" s="102"/>
      <c r="AB2133" s="102"/>
      <c r="AC2133" s="102"/>
      <c r="AD2133" s="102"/>
      <c r="AE2133" s="102"/>
      <c r="AF2133" s="106"/>
      <c r="AG2133" s="103"/>
      <c r="AN2133" s="102"/>
      <c r="AO2133" s="102"/>
      <c r="AP2133" s="102"/>
      <c r="AQ2133" s="102"/>
      <c r="AR2133" s="102"/>
      <c r="AS2133" s="102"/>
      <c r="AT2133" s="102"/>
      <c r="AU2133" s="102"/>
    </row>
    <row r="2134" spans="27:47">
      <c r="AA2134" s="102"/>
      <c r="AB2134" s="102"/>
      <c r="AC2134" s="102"/>
      <c r="AD2134" s="102"/>
      <c r="AE2134" s="102"/>
      <c r="AF2134" s="106"/>
      <c r="AG2134" s="103"/>
      <c r="AN2134" s="102"/>
      <c r="AO2134" s="102"/>
      <c r="AP2134" s="102"/>
      <c r="AQ2134" s="102"/>
      <c r="AR2134" s="102"/>
      <c r="AS2134" s="102"/>
      <c r="AT2134" s="102"/>
      <c r="AU2134" s="102"/>
    </row>
    <row r="2135" spans="27:47">
      <c r="AA2135" s="102"/>
      <c r="AB2135" s="102"/>
      <c r="AC2135" s="102"/>
      <c r="AD2135" s="102"/>
      <c r="AE2135" s="102"/>
      <c r="AF2135" s="106"/>
      <c r="AG2135" s="103"/>
      <c r="AN2135" s="102"/>
      <c r="AO2135" s="102"/>
      <c r="AP2135" s="102"/>
      <c r="AQ2135" s="102"/>
      <c r="AR2135" s="102"/>
      <c r="AS2135" s="102"/>
      <c r="AT2135" s="102"/>
      <c r="AU2135" s="102"/>
    </row>
    <row r="2136" spans="27:47">
      <c r="AA2136" s="102"/>
      <c r="AB2136" s="102"/>
      <c r="AC2136" s="102"/>
      <c r="AD2136" s="102"/>
      <c r="AE2136" s="102"/>
      <c r="AF2136" s="106"/>
      <c r="AG2136" s="103"/>
      <c r="AN2136" s="102"/>
      <c r="AO2136" s="102"/>
      <c r="AP2136" s="102"/>
      <c r="AQ2136" s="102"/>
      <c r="AR2136" s="102"/>
      <c r="AS2136" s="102"/>
      <c r="AT2136" s="102"/>
      <c r="AU2136" s="102"/>
    </row>
    <row r="2137" spans="27:47">
      <c r="AA2137" s="102"/>
      <c r="AB2137" s="102"/>
      <c r="AC2137" s="102"/>
      <c r="AD2137" s="102"/>
      <c r="AE2137" s="102"/>
      <c r="AF2137" s="106"/>
      <c r="AG2137" s="103"/>
      <c r="AN2137" s="102"/>
      <c r="AO2137" s="102"/>
      <c r="AP2137" s="102"/>
      <c r="AQ2137" s="102"/>
      <c r="AR2137" s="102"/>
      <c r="AS2137" s="102"/>
      <c r="AT2137" s="102"/>
      <c r="AU2137" s="102"/>
    </row>
    <row r="2138" spans="27:47">
      <c r="AA2138" s="102"/>
      <c r="AB2138" s="102"/>
      <c r="AC2138" s="102"/>
      <c r="AD2138" s="102"/>
      <c r="AE2138" s="102"/>
      <c r="AF2138" s="106"/>
      <c r="AG2138" s="103"/>
      <c r="AN2138" s="102"/>
      <c r="AO2138" s="102"/>
      <c r="AP2138" s="102"/>
      <c r="AQ2138" s="102"/>
      <c r="AR2138" s="102"/>
      <c r="AS2138" s="102"/>
      <c r="AT2138" s="102"/>
      <c r="AU2138" s="102"/>
    </row>
    <row r="2139" spans="27:47">
      <c r="AA2139" s="102"/>
      <c r="AB2139" s="102"/>
      <c r="AC2139" s="102"/>
      <c r="AD2139" s="102"/>
      <c r="AE2139" s="102"/>
      <c r="AF2139" s="106"/>
      <c r="AG2139" s="103"/>
      <c r="AN2139" s="102"/>
      <c r="AO2139" s="102"/>
      <c r="AP2139" s="102"/>
      <c r="AQ2139" s="102"/>
      <c r="AR2139" s="102"/>
      <c r="AS2139" s="102"/>
      <c r="AT2139" s="102"/>
      <c r="AU2139" s="102"/>
    </row>
    <row r="2140" spans="27:47">
      <c r="AA2140" s="102"/>
      <c r="AB2140" s="102"/>
      <c r="AC2140" s="102"/>
      <c r="AD2140" s="102"/>
      <c r="AE2140" s="102"/>
      <c r="AF2140" s="106"/>
      <c r="AG2140" s="103"/>
      <c r="AN2140" s="102"/>
      <c r="AO2140" s="102"/>
      <c r="AP2140" s="102"/>
      <c r="AQ2140" s="102"/>
      <c r="AR2140" s="102"/>
      <c r="AS2140" s="102"/>
      <c r="AT2140" s="102"/>
      <c r="AU2140" s="102"/>
    </row>
    <row r="2141" spans="27:47">
      <c r="AA2141" s="102"/>
      <c r="AB2141" s="102"/>
      <c r="AC2141" s="102"/>
      <c r="AD2141" s="102"/>
      <c r="AE2141" s="102"/>
      <c r="AF2141" s="106"/>
      <c r="AG2141" s="103"/>
      <c r="AN2141" s="102"/>
      <c r="AO2141" s="102"/>
      <c r="AP2141" s="102"/>
      <c r="AQ2141" s="102"/>
      <c r="AR2141" s="102"/>
      <c r="AS2141" s="102"/>
      <c r="AT2141" s="102"/>
      <c r="AU2141" s="102"/>
    </row>
    <row r="2142" spans="27:47">
      <c r="AA2142" s="102"/>
      <c r="AB2142" s="102"/>
      <c r="AC2142" s="102"/>
      <c r="AD2142" s="102"/>
      <c r="AE2142" s="102"/>
      <c r="AF2142" s="106"/>
      <c r="AG2142" s="103"/>
      <c r="AN2142" s="102"/>
      <c r="AO2142" s="102"/>
      <c r="AP2142" s="102"/>
      <c r="AQ2142" s="102"/>
      <c r="AR2142" s="102"/>
      <c r="AS2142" s="102"/>
      <c r="AT2142" s="102"/>
      <c r="AU2142" s="102"/>
    </row>
    <row r="2143" spans="27:47">
      <c r="AA2143" s="102"/>
      <c r="AB2143" s="102"/>
      <c r="AC2143" s="102"/>
      <c r="AD2143" s="102"/>
      <c r="AE2143" s="102"/>
      <c r="AF2143" s="106"/>
      <c r="AG2143" s="103"/>
      <c r="AN2143" s="102"/>
      <c r="AO2143" s="102"/>
      <c r="AP2143" s="102"/>
      <c r="AQ2143" s="102"/>
      <c r="AR2143" s="102"/>
      <c r="AS2143" s="102"/>
      <c r="AT2143" s="102"/>
      <c r="AU2143" s="102"/>
    </row>
    <row r="2144" spans="27:47">
      <c r="AA2144" s="102"/>
      <c r="AB2144" s="102"/>
      <c r="AC2144" s="102"/>
      <c r="AD2144" s="102"/>
      <c r="AE2144" s="102"/>
      <c r="AF2144" s="106"/>
      <c r="AG2144" s="103"/>
      <c r="AN2144" s="102"/>
      <c r="AO2144" s="102"/>
      <c r="AP2144" s="102"/>
      <c r="AQ2144" s="102"/>
      <c r="AR2144" s="102"/>
      <c r="AS2144" s="102"/>
      <c r="AT2144" s="102"/>
      <c r="AU2144" s="102"/>
    </row>
    <row r="2145" spans="27:47">
      <c r="AA2145" s="102"/>
      <c r="AB2145" s="102"/>
      <c r="AC2145" s="102"/>
      <c r="AD2145" s="102"/>
      <c r="AE2145" s="102"/>
      <c r="AF2145" s="106"/>
      <c r="AG2145" s="103"/>
      <c r="AN2145" s="102"/>
      <c r="AO2145" s="102"/>
      <c r="AP2145" s="102"/>
      <c r="AQ2145" s="102"/>
      <c r="AR2145" s="102"/>
      <c r="AS2145" s="102"/>
      <c r="AT2145" s="102"/>
      <c r="AU2145" s="102"/>
    </row>
    <row r="2146" spans="27:47">
      <c r="AA2146" s="102"/>
      <c r="AB2146" s="102"/>
      <c r="AC2146" s="102"/>
      <c r="AD2146" s="102"/>
      <c r="AE2146" s="102"/>
      <c r="AF2146" s="106"/>
      <c r="AG2146" s="103"/>
      <c r="AN2146" s="102"/>
      <c r="AO2146" s="102"/>
      <c r="AP2146" s="102"/>
      <c r="AQ2146" s="102"/>
      <c r="AR2146" s="102"/>
      <c r="AS2146" s="102"/>
      <c r="AT2146" s="102"/>
      <c r="AU2146" s="102"/>
    </row>
    <row r="2147" spans="27:47">
      <c r="AA2147" s="102"/>
      <c r="AB2147" s="102"/>
      <c r="AC2147" s="102"/>
      <c r="AD2147" s="102"/>
      <c r="AE2147" s="102"/>
      <c r="AF2147" s="106"/>
      <c r="AG2147" s="103"/>
      <c r="AN2147" s="102"/>
      <c r="AO2147" s="102"/>
      <c r="AP2147" s="102"/>
      <c r="AQ2147" s="102"/>
      <c r="AR2147" s="102"/>
      <c r="AS2147" s="102"/>
      <c r="AT2147" s="102"/>
      <c r="AU2147" s="102"/>
    </row>
    <row r="2148" spans="27:47">
      <c r="AA2148" s="102"/>
      <c r="AB2148" s="102"/>
      <c r="AC2148" s="102"/>
      <c r="AD2148" s="102"/>
      <c r="AE2148" s="102"/>
      <c r="AF2148" s="106"/>
      <c r="AG2148" s="103"/>
      <c r="AN2148" s="102"/>
      <c r="AO2148" s="102"/>
      <c r="AP2148" s="102"/>
      <c r="AQ2148" s="102"/>
      <c r="AR2148" s="102"/>
      <c r="AS2148" s="102"/>
      <c r="AT2148" s="102"/>
      <c r="AU2148" s="102"/>
    </row>
    <row r="2149" spans="27:47">
      <c r="AA2149" s="102"/>
      <c r="AB2149" s="102"/>
      <c r="AC2149" s="102"/>
      <c r="AD2149" s="102"/>
      <c r="AE2149" s="102"/>
      <c r="AF2149" s="106"/>
      <c r="AG2149" s="103"/>
      <c r="AN2149" s="102"/>
      <c r="AO2149" s="102"/>
      <c r="AP2149" s="102"/>
      <c r="AQ2149" s="102"/>
      <c r="AR2149" s="102"/>
      <c r="AS2149" s="102"/>
      <c r="AT2149" s="102"/>
      <c r="AU2149" s="102"/>
    </row>
    <row r="2150" spans="27:47">
      <c r="AA2150" s="102"/>
      <c r="AB2150" s="102"/>
      <c r="AC2150" s="102"/>
      <c r="AD2150" s="102"/>
      <c r="AE2150" s="102"/>
      <c r="AF2150" s="106"/>
      <c r="AG2150" s="103"/>
      <c r="AN2150" s="102"/>
      <c r="AO2150" s="102"/>
      <c r="AP2150" s="102"/>
      <c r="AQ2150" s="102"/>
      <c r="AR2150" s="102"/>
      <c r="AS2150" s="102"/>
      <c r="AT2150" s="102"/>
      <c r="AU2150" s="102"/>
    </row>
    <row r="2151" spans="27:47">
      <c r="AA2151" s="102"/>
      <c r="AB2151" s="102"/>
      <c r="AC2151" s="102"/>
      <c r="AD2151" s="102"/>
      <c r="AE2151" s="102"/>
      <c r="AF2151" s="106"/>
      <c r="AG2151" s="103"/>
      <c r="AN2151" s="102"/>
      <c r="AO2151" s="102"/>
      <c r="AP2151" s="102"/>
      <c r="AQ2151" s="102"/>
      <c r="AR2151" s="102"/>
      <c r="AS2151" s="102"/>
      <c r="AT2151" s="102"/>
      <c r="AU2151" s="102"/>
    </row>
    <row r="2152" spans="27:47">
      <c r="AA2152" s="102"/>
      <c r="AB2152" s="102"/>
      <c r="AC2152" s="102"/>
      <c r="AD2152" s="102"/>
      <c r="AE2152" s="102"/>
      <c r="AF2152" s="106"/>
      <c r="AG2152" s="103"/>
      <c r="AN2152" s="102"/>
      <c r="AO2152" s="102"/>
      <c r="AP2152" s="102"/>
      <c r="AQ2152" s="102"/>
      <c r="AR2152" s="102"/>
      <c r="AS2152" s="102"/>
      <c r="AT2152" s="102"/>
      <c r="AU2152" s="102"/>
    </row>
    <row r="2153" spans="27:47">
      <c r="AA2153" s="102"/>
      <c r="AB2153" s="102"/>
      <c r="AC2153" s="102"/>
      <c r="AD2153" s="102"/>
      <c r="AE2153" s="102"/>
      <c r="AF2153" s="106"/>
      <c r="AG2153" s="103"/>
      <c r="AN2153" s="102"/>
      <c r="AO2153" s="102"/>
      <c r="AP2153" s="102"/>
      <c r="AQ2153" s="102"/>
      <c r="AR2153" s="102"/>
      <c r="AS2153" s="102"/>
      <c r="AT2153" s="102"/>
      <c r="AU2153" s="102"/>
    </row>
    <row r="2154" spans="27:47">
      <c r="AA2154" s="102"/>
      <c r="AB2154" s="102"/>
      <c r="AC2154" s="102"/>
      <c r="AD2154" s="102"/>
      <c r="AE2154" s="102"/>
      <c r="AF2154" s="106"/>
      <c r="AG2154" s="103"/>
      <c r="AN2154" s="102"/>
      <c r="AO2154" s="102"/>
      <c r="AP2154" s="102"/>
      <c r="AQ2154" s="102"/>
      <c r="AR2154" s="102"/>
      <c r="AS2154" s="102"/>
      <c r="AT2154" s="102"/>
      <c r="AU2154" s="102"/>
    </row>
    <row r="2155" spans="27:47">
      <c r="AA2155" s="102"/>
      <c r="AB2155" s="102"/>
      <c r="AC2155" s="102"/>
      <c r="AD2155" s="102"/>
      <c r="AE2155" s="102"/>
      <c r="AF2155" s="106"/>
      <c r="AG2155" s="103"/>
      <c r="AN2155" s="102"/>
      <c r="AO2155" s="102"/>
      <c r="AP2155" s="102"/>
      <c r="AQ2155" s="102"/>
      <c r="AR2155" s="102"/>
      <c r="AS2155" s="102"/>
      <c r="AT2155" s="102"/>
      <c r="AU2155" s="102"/>
    </row>
    <row r="2156" spans="27:47">
      <c r="AA2156" s="102"/>
      <c r="AB2156" s="102"/>
      <c r="AC2156" s="102"/>
      <c r="AD2156" s="102"/>
      <c r="AE2156" s="102"/>
      <c r="AF2156" s="106"/>
      <c r="AG2156" s="103"/>
      <c r="AN2156" s="102"/>
      <c r="AO2156" s="102"/>
      <c r="AP2156" s="102"/>
      <c r="AQ2156" s="102"/>
      <c r="AR2156" s="102"/>
      <c r="AS2156" s="102"/>
      <c r="AT2156" s="102"/>
      <c r="AU2156" s="102"/>
    </row>
    <row r="2157" spans="27:47">
      <c r="AA2157" s="102"/>
      <c r="AB2157" s="102"/>
      <c r="AC2157" s="102"/>
      <c r="AD2157" s="102"/>
      <c r="AE2157" s="102"/>
      <c r="AF2157" s="106"/>
      <c r="AG2157" s="103"/>
      <c r="AN2157" s="102"/>
      <c r="AO2157" s="102"/>
      <c r="AP2157" s="102"/>
      <c r="AQ2157" s="102"/>
      <c r="AR2157" s="102"/>
      <c r="AS2157" s="102"/>
      <c r="AT2157" s="102"/>
      <c r="AU2157" s="102"/>
    </row>
    <row r="2158" spans="27:47">
      <c r="AA2158" s="102"/>
      <c r="AB2158" s="102"/>
      <c r="AC2158" s="102"/>
      <c r="AD2158" s="102"/>
      <c r="AE2158" s="102"/>
      <c r="AF2158" s="106"/>
      <c r="AG2158" s="103"/>
      <c r="AN2158" s="102"/>
      <c r="AO2158" s="102"/>
      <c r="AP2158" s="102"/>
      <c r="AQ2158" s="102"/>
      <c r="AR2158" s="102"/>
      <c r="AS2158" s="102"/>
      <c r="AT2158" s="102"/>
      <c r="AU2158" s="102"/>
    </row>
    <row r="2159" spans="27:47">
      <c r="AA2159" s="102"/>
      <c r="AB2159" s="102"/>
      <c r="AC2159" s="102"/>
      <c r="AD2159" s="102"/>
      <c r="AE2159" s="102"/>
      <c r="AF2159" s="106"/>
      <c r="AG2159" s="103"/>
      <c r="AN2159" s="102"/>
      <c r="AO2159" s="102"/>
      <c r="AP2159" s="102"/>
      <c r="AQ2159" s="102"/>
      <c r="AR2159" s="102"/>
      <c r="AS2159" s="102"/>
      <c r="AT2159" s="102"/>
      <c r="AU2159" s="102"/>
    </row>
    <row r="2160" spans="27:47">
      <c r="AA2160" s="102"/>
      <c r="AB2160" s="102"/>
      <c r="AC2160" s="102"/>
      <c r="AD2160" s="102"/>
      <c r="AE2160" s="102"/>
      <c r="AF2160" s="106"/>
      <c r="AG2160" s="103"/>
      <c r="AN2160" s="102"/>
      <c r="AO2160" s="102"/>
      <c r="AP2160" s="102"/>
      <c r="AQ2160" s="102"/>
      <c r="AR2160" s="102"/>
      <c r="AS2160" s="102"/>
      <c r="AT2160" s="102"/>
      <c r="AU2160" s="102"/>
    </row>
    <row r="2161" spans="27:47">
      <c r="AA2161" s="102"/>
      <c r="AB2161" s="102"/>
      <c r="AC2161" s="102"/>
      <c r="AD2161" s="102"/>
      <c r="AE2161" s="102"/>
      <c r="AF2161" s="106"/>
      <c r="AG2161" s="103"/>
      <c r="AN2161" s="102"/>
      <c r="AO2161" s="102"/>
      <c r="AP2161" s="102"/>
      <c r="AQ2161" s="102"/>
      <c r="AR2161" s="102"/>
      <c r="AS2161" s="102"/>
      <c r="AT2161" s="102"/>
      <c r="AU2161" s="102"/>
    </row>
    <row r="2162" spans="27:47">
      <c r="AA2162" s="102"/>
      <c r="AB2162" s="102"/>
      <c r="AC2162" s="102"/>
      <c r="AD2162" s="102"/>
      <c r="AE2162" s="102"/>
      <c r="AF2162" s="106"/>
      <c r="AG2162" s="103"/>
      <c r="AN2162" s="102"/>
      <c r="AO2162" s="102"/>
      <c r="AP2162" s="102"/>
      <c r="AQ2162" s="102"/>
      <c r="AR2162" s="102"/>
      <c r="AS2162" s="102"/>
      <c r="AT2162" s="102"/>
      <c r="AU2162" s="102"/>
    </row>
    <row r="2163" spans="27:47">
      <c r="AA2163" s="102"/>
      <c r="AB2163" s="102"/>
      <c r="AC2163" s="102"/>
      <c r="AD2163" s="102"/>
      <c r="AE2163" s="102"/>
      <c r="AF2163" s="106"/>
      <c r="AG2163" s="103"/>
      <c r="AN2163" s="102"/>
      <c r="AO2163" s="102"/>
      <c r="AP2163" s="102"/>
      <c r="AQ2163" s="102"/>
      <c r="AR2163" s="102"/>
      <c r="AS2163" s="102"/>
      <c r="AT2163" s="102"/>
      <c r="AU2163" s="102"/>
    </row>
    <row r="2164" spans="27:47">
      <c r="AA2164" s="102"/>
      <c r="AB2164" s="102"/>
      <c r="AC2164" s="102"/>
      <c r="AD2164" s="102"/>
      <c r="AE2164" s="102"/>
      <c r="AF2164" s="106"/>
      <c r="AG2164" s="103"/>
      <c r="AN2164" s="102"/>
      <c r="AO2164" s="102"/>
      <c r="AP2164" s="102"/>
      <c r="AQ2164" s="102"/>
      <c r="AR2164" s="102"/>
      <c r="AS2164" s="102"/>
      <c r="AT2164" s="102"/>
      <c r="AU2164" s="102"/>
    </row>
    <row r="2165" spans="27:47">
      <c r="AA2165" s="102"/>
      <c r="AB2165" s="102"/>
      <c r="AC2165" s="102"/>
      <c r="AD2165" s="102"/>
      <c r="AE2165" s="102"/>
      <c r="AF2165" s="106"/>
      <c r="AG2165" s="103"/>
      <c r="AN2165" s="102"/>
      <c r="AO2165" s="102"/>
      <c r="AP2165" s="102"/>
      <c r="AQ2165" s="102"/>
      <c r="AR2165" s="102"/>
      <c r="AS2165" s="102"/>
      <c r="AT2165" s="102"/>
      <c r="AU2165" s="102"/>
    </row>
    <row r="2166" spans="27:47">
      <c r="AA2166" s="102"/>
      <c r="AB2166" s="102"/>
      <c r="AC2166" s="102"/>
      <c r="AD2166" s="102"/>
      <c r="AE2166" s="102"/>
      <c r="AF2166" s="106"/>
      <c r="AG2166" s="103"/>
      <c r="AN2166" s="102"/>
      <c r="AO2166" s="102"/>
      <c r="AP2166" s="102"/>
      <c r="AQ2166" s="102"/>
      <c r="AR2166" s="102"/>
      <c r="AS2166" s="102"/>
      <c r="AT2166" s="102"/>
      <c r="AU2166" s="102"/>
    </row>
    <row r="2167" spans="27:47">
      <c r="AA2167" s="102"/>
      <c r="AB2167" s="102"/>
      <c r="AC2167" s="102"/>
      <c r="AD2167" s="102"/>
      <c r="AE2167" s="102"/>
      <c r="AF2167" s="106"/>
      <c r="AG2167" s="103"/>
      <c r="AN2167" s="102"/>
      <c r="AO2167" s="102"/>
      <c r="AP2167" s="102"/>
      <c r="AQ2167" s="102"/>
      <c r="AR2167" s="102"/>
      <c r="AS2167" s="102"/>
      <c r="AT2167" s="102"/>
      <c r="AU2167" s="102"/>
    </row>
    <row r="2168" spans="27:47">
      <c r="AA2168" s="102"/>
      <c r="AB2168" s="102"/>
      <c r="AC2168" s="102"/>
      <c r="AD2168" s="102"/>
      <c r="AE2168" s="102"/>
      <c r="AF2168" s="106"/>
      <c r="AG2168" s="103"/>
      <c r="AN2168" s="102"/>
      <c r="AO2168" s="102"/>
      <c r="AP2168" s="102"/>
      <c r="AQ2168" s="102"/>
      <c r="AR2168" s="102"/>
      <c r="AS2168" s="102"/>
      <c r="AT2168" s="102"/>
      <c r="AU2168" s="102"/>
    </row>
    <row r="2169" spans="27:47">
      <c r="AA2169" s="102"/>
      <c r="AB2169" s="102"/>
      <c r="AC2169" s="102"/>
      <c r="AD2169" s="102"/>
      <c r="AE2169" s="102"/>
      <c r="AF2169" s="106"/>
      <c r="AG2169" s="103"/>
      <c r="AN2169" s="102"/>
      <c r="AO2169" s="102"/>
      <c r="AP2169" s="102"/>
      <c r="AQ2169" s="102"/>
      <c r="AR2169" s="102"/>
      <c r="AS2169" s="102"/>
      <c r="AT2169" s="102"/>
      <c r="AU2169" s="102"/>
    </row>
    <row r="2170" spans="27:47">
      <c r="AA2170" s="102"/>
      <c r="AB2170" s="102"/>
      <c r="AC2170" s="102"/>
      <c r="AD2170" s="102"/>
      <c r="AE2170" s="102"/>
      <c r="AF2170" s="106"/>
      <c r="AG2170" s="103"/>
      <c r="AN2170" s="102"/>
      <c r="AO2170" s="102"/>
      <c r="AP2170" s="102"/>
      <c r="AQ2170" s="102"/>
      <c r="AR2170" s="102"/>
      <c r="AS2170" s="102"/>
      <c r="AT2170" s="102"/>
      <c r="AU2170" s="102"/>
    </row>
    <row r="2171" spans="27:47">
      <c r="AA2171" s="102"/>
      <c r="AB2171" s="102"/>
      <c r="AC2171" s="102"/>
      <c r="AD2171" s="102"/>
      <c r="AE2171" s="102"/>
      <c r="AF2171" s="106"/>
      <c r="AG2171" s="103"/>
      <c r="AN2171" s="102"/>
      <c r="AO2171" s="102"/>
      <c r="AP2171" s="102"/>
      <c r="AQ2171" s="102"/>
      <c r="AR2171" s="102"/>
      <c r="AS2171" s="102"/>
      <c r="AT2171" s="102"/>
      <c r="AU2171" s="102"/>
    </row>
    <row r="2172" spans="27:47">
      <c r="AA2172" s="102"/>
      <c r="AB2172" s="102"/>
      <c r="AC2172" s="102"/>
      <c r="AD2172" s="102"/>
      <c r="AE2172" s="102"/>
      <c r="AF2172" s="106"/>
      <c r="AG2172" s="103"/>
      <c r="AN2172" s="102"/>
      <c r="AO2172" s="102"/>
      <c r="AP2172" s="102"/>
      <c r="AQ2172" s="102"/>
      <c r="AR2172" s="102"/>
      <c r="AS2172" s="102"/>
      <c r="AT2172" s="102"/>
      <c r="AU2172" s="102"/>
    </row>
    <row r="2173" spans="27:47">
      <c r="AA2173" s="102"/>
      <c r="AB2173" s="102"/>
      <c r="AC2173" s="102"/>
      <c r="AD2173" s="102"/>
      <c r="AE2173" s="102"/>
      <c r="AF2173" s="106"/>
      <c r="AG2173" s="103"/>
      <c r="AN2173" s="102"/>
      <c r="AO2173" s="102"/>
      <c r="AP2173" s="102"/>
      <c r="AQ2173" s="102"/>
      <c r="AR2173" s="102"/>
      <c r="AS2173" s="102"/>
      <c r="AT2173" s="102"/>
      <c r="AU2173" s="102"/>
    </row>
    <row r="2174" spans="27:47">
      <c r="AA2174" s="102"/>
      <c r="AB2174" s="102"/>
      <c r="AC2174" s="102"/>
      <c r="AD2174" s="102"/>
      <c r="AE2174" s="102"/>
      <c r="AF2174" s="106"/>
      <c r="AG2174" s="103"/>
      <c r="AN2174" s="102"/>
      <c r="AO2174" s="102"/>
      <c r="AP2174" s="102"/>
      <c r="AQ2174" s="102"/>
      <c r="AR2174" s="102"/>
      <c r="AS2174" s="102"/>
      <c r="AT2174" s="102"/>
      <c r="AU2174" s="102"/>
    </row>
    <row r="2175" spans="27:47">
      <c r="AA2175" s="102"/>
      <c r="AB2175" s="102"/>
      <c r="AC2175" s="102"/>
      <c r="AD2175" s="102"/>
      <c r="AE2175" s="102"/>
      <c r="AF2175" s="106"/>
      <c r="AG2175" s="103"/>
      <c r="AN2175" s="102"/>
      <c r="AO2175" s="102"/>
      <c r="AP2175" s="102"/>
      <c r="AQ2175" s="102"/>
      <c r="AR2175" s="102"/>
      <c r="AS2175" s="102"/>
      <c r="AT2175" s="102"/>
      <c r="AU2175" s="102"/>
    </row>
    <row r="2176" spans="27:47">
      <c r="AA2176" s="102"/>
      <c r="AB2176" s="102"/>
      <c r="AC2176" s="102"/>
      <c r="AD2176" s="102"/>
      <c r="AE2176" s="102"/>
      <c r="AF2176" s="106"/>
      <c r="AG2176" s="103"/>
      <c r="AN2176" s="102"/>
      <c r="AO2176" s="102"/>
      <c r="AP2176" s="102"/>
      <c r="AQ2176" s="102"/>
      <c r="AR2176" s="102"/>
      <c r="AS2176" s="102"/>
      <c r="AT2176" s="102"/>
      <c r="AU2176" s="102"/>
    </row>
    <row r="2177" spans="27:47">
      <c r="AA2177" s="102"/>
      <c r="AB2177" s="102"/>
      <c r="AC2177" s="102"/>
      <c r="AD2177" s="102"/>
      <c r="AE2177" s="102"/>
      <c r="AF2177" s="106"/>
      <c r="AG2177" s="103"/>
      <c r="AN2177" s="102"/>
      <c r="AO2177" s="102"/>
      <c r="AP2177" s="102"/>
      <c r="AQ2177" s="102"/>
      <c r="AR2177" s="102"/>
      <c r="AS2177" s="102"/>
      <c r="AT2177" s="102"/>
      <c r="AU2177" s="102"/>
    </row>
    <row r="2178" spans="27:47">
      <c r="AA2178" s="102"/>
      <c r="AB2178" s="102"/>
      <c r="AC2178" s="102"/>
      <c r="AD2178" s="102"/>
      <c r="AE2178" s="102"/>
      <c r="AF2178" s="106"/>
      <c r="AG2178" s="103"/>
      <c r="AN2178" s="102"/>
      <c r="AO2178" s="102"/>
      <c r="AP2178" s="102"/>
      <c r="AQ2178" s="102"/>
      <c r="AR2178" s="102"/>
      <c r="AS2178" s="102"/>
      <c r="AT2178" s="102"/>
      <c r="AU2178" s="102"/>
    </row>
    <row r="2179" spans="27:47">
      <c r="AA2179" s="102"/>
      <c r="AB2179" s="102"/>
      <c r="AC2179" s="102"/>
      <c r="AD2179" s="102"/>
      <c r="AE2179" s="102"/>
      <c r="AF2179" s="106"/>
      <c r="AG2179" s="103"/>
      <c r="AN2179" s="102"/>
      <c r="AO2179" s="102"/>
      <c r="AP2179" s="102"/>
      <c r="AQ2179" s="102"/>
      <c r="AR2179" s="102"/>
      <c r="AS2179" s="102"/>
      <c r="AT2179" s="102"/>
      <c r="AU2179" s="102"/>
    </row>
    <row r="2180" spans="27:47">
      <c r="AA2180" s="102"/>
      <c r="AB2180" s="102"/>
      <c r="AC2180" s="102"/>
      <c r="AD2180" s="102"/>
      <c r="AE2180" s="102"/>
      <c r="AF2180" s="106"/>
      <c r="AG2180" s="103"/>
      <c r="AN2180" s="102"/>
      <c r="AO2180" s="102"/>
      <c r="AP2180" s="102"/>
      <c r="AQ2180" s="102"/>
      <c r="AR2180" s="102"/>
      <c r="AS2180" s="102"/>
      <c r="AT2180" s="102"/>
      <c r="AU2180" s="102"/>
    </row>
    <row r="2181" spans="27:47">
      <c r="AA2181" s="102"/>
      <c r="AB2181" s="102"/>
      <c r="AC2181" s="102"/>
      <c r="AD2181" s="102"/>
      <c r="AE2181" s="102"/>
      <c r="AF2181" s="106"/>
      <c r="AG2181" s="103"/>
      <c r="AN2181" s="102"/>
      <c r="AO2181" s="102"/>
      <c r="AP2181" s="102"/>
      <c r="AQ2181" s="102"/>
      <c r="AR2181" s="102"/>
      <c r="AS2181" s="102"/>
      <c r="AT2181" s="102"/>
      <c r="AU2181" s="102"/>
    </row>
    <row r="2182" spans="27:47">
      <c r="AA2182" s="102"/>
      <c r="AB2182" s="102"/>
      <c r="AC2182" s="102"/>
      <c r="AD2182" s="102"/>
      <c r="AE2182" s="102"/>
      <c r="AF2182" s="106"/>
      <c r="AG2182" s="103"/>
      <c r="AN2182" s="102"/>
      <c r="AO2182" s="102"/>
      <c r="AP2182" s="102"/>
      <c r="AQ2182" s="102"/>
      <c r="AR2182" s="102"/>
      <c r="AS2182" s="102"/>
      <c r="AT2182" s="102"/>
      <c r="AU2182" s="102"/>
    </row>
    <row r="2183" spans="27:47">
      <c r="AA2183" s="102"/>
      <c r="AB2183" s="102"/>
      <c r="AC2183" s="102"/>
      <c r="AD2183" s="102"/>
      <c r="AE2183" s="102"/>
      <c r="AF2183" s="106"/>
      <c r="AG2183" s="103"/>
      <c r="AN2183" s="102"/>
      <c r="AO2183" s="102"/>
      <c r="AP2183" s="102"/>
      <c r="AQ2183" s="102"/>
      <c r="AR2183" s="102"/>
      <c r="AS2183" s="102"/>
      <c r="AT2183" s="102"/>
      <c r="AU2183" s="102"/>
    </row>
    <row r="2184" spans="27:47">
      <c r="AA2184" s="102"/>
      <c r="AB2184" s="102"/>
      <c r="AC2184" s="102"/>
      <c r="AD2184" s="102"/>
      <c r="AE2184" s="102"/>
      <c r="AF2184" s="106"/>
      <c r="AG2184" s="103"/>
      <c r="AN2184" s="102"/>
      <c r="AO2184" s="102"/>
      <c r="AP2184" s="102"/>
      <c r="AQ2184" s="102"/>
      <c r="AR2184" s="102"/>
      <c r="AS2184" s="102"/>
      <c r="AT2184" s="102"/>
      <c r="AU2184" s="102"/>
    </row>
    <row r="2185" spans="27:47">
      <c r="AA2185" s="102"/>
      <c r="AB2185" s="102"/>
      <c r="AC2185" s="102"/>
      <c r="AD2185" s="102"/>
      <c r="AE2185" s="102"/>
      <c r="AF2185" s="106"/>
      <c r="AG2185" s="103"/>
      <c r="AN2185" s="102"/>
      <c r="AO2185" s="102"/>
      <c r="AP2185" s="102"/>
      <c r="AQ2185" s="102"/>
      <c r="AR2185" s="102"/>
      <c r="AS2185" s="102"/>
      <c r="AT2185" s="102"/>
      <c r="AU2185" s="102"/>
    </row>
    <row r="2186" spans="27:47">
      <c r="AA2186" s="102"/>
      <c r="AB2186" s="102"/>
      <c r="AC2186" s="102"/>
      <c r="AD2186" s="102"/>
      <c r="AE2186" s="102"/>
      <c r="AF2186" s="106"/>
      <c r="AG2186" s="103"/>
      <c r="AN2186" s="102"/>
      <c r="AO2186" s="102"/>
      <c r="AP2186" s="102"/>
      <c r="AQ2186" s="102"/>
      <c r="AR2186" s="102"/>
      <c r="AS2186" s="102"/>
      <c r="AT2186" s="102"/>
      <c r="AU2186" s="102"/>
    </row>
    <row r="2187" spans="27:47">
      <c r="AA2187" s="102"/>
      <c r="AB2187" s="102"/>
      <c r="AC2187" s="102"/>
      <c r="AD2187" s="102"/>
      <c r="AE2187" s="102"/>
      <c r="AF2187" s="106"/>
      <c r="AG2187" s="103"/>
      <c r="AN2187" s="102"/>
      <c r="AO2187" s="102"/>
      <c r="AP2187" s="102"/>
      <c r="AQ2187" s="102"/>
      <c r="AR2187" s="102"/>
      <c r="AS2187" s="102"/>
      <c r="AT2187" s="102"/>
      <c r="AU2187" s="102"/>
    </row>
    <row r="2188" spans="27:47">
      <c r="AA2188" s="102"/>
      <c r="AB2188" s="102"/>
      <c r="AC2188" s="102"/>
      <c r="AD2188" s="102"/>
      <c r="AE2188" s="102"/>
      <c r="AF2188" s="106"/>
      <c r="AG2188" s="103"/>
      <c r="AN2188" s="102"/>
      <c r="AO2188" s="102"/>
      <c r="AP2188" s="102"/>
      <c r="AQ2188" s="102"/>
      <c r="AR2188" s="102"/>
      <c r="AS2188" s="102"/>
      <c r="AT2188" s="102"/>
      <c r="AU2188" s="102"/>
    </row>
    <row r="2189" spans="27:47">
      <c r="AA2189" s="102"/>
      <c r="AB2189" s="102"/>
      <c r="AC2189" s="102"/>
      <c r="AD2189" s="102"/>
      <c r="AE2189" s="102"/>
      <c r="AF2189" s="106"/>
      <c r="AG2189" s="103"/>
      <c r="AN2189" s="102"/>
      <c r="AO2189" s="102"/>
      <c r="AP2189" s="102"/>
      <c r="AQ2189" s="102"/>
      <c r="AR2189" s="102"/>
      <c r="AS2189" s="102"/>
      <c r="AT2189" s="102"/>
      <c r="AU2189" s="102"/>
    </row>
    <row r="2190" spans="27:47">
      <c r="AA2190" s="102"/>
      <c r="AB2190" s="102"/>
      <c r="AC2190" s="102"/>
      <c r="AD2190" s="102"/>
      <c r="AE2190" s="102"/>
      <c r="AF2190" s="106"/>
      <c r="AG2190" s="103"/>
      <c r="AN2190" s="102"/>
      <c r="AO2190" s="102"/>
      <c r="AP2190" s="102"/>
      <c r="AQ2190" s="102"/>
      <c r="AR2190" s="102"/>
      <c r="AS2190" s="102"/>
      <c r="AT2190" s="102"/>
      <c r="AU2190" s="102"/>
    </row>
    <row r="2191" spans="27:47">
      <c r="AA2191" s="102"/>
      <c r="AB2191" s="102"/>
      <c r="AC2191" s="102"/>
      <c r="AD2191" s="102"/>
      <c r="AE2191" s="102"/>
      <c r="AF2191" s="106"/>
      <c r="AG2191" s="103"/>
      <c r="AN2191" s="102"/>
      <c r="AO2191" s="102"/>
      <c r="AP2191" s="102"/>
      <c r="AQ2191" s="102"/>
      <c r="AR2191" s="102"/>
      <c r="AS2191" s="102"/>
      <c r="AT2191" s="102"/>
      <c r="AU2191" s="102"/>
    </row>
    <row r="2192" spans="27:47">
      <c r="AA2192" s="102"/>
      <c r="AB2192" s="102"/>
      <c r="AC2192" s="102"/>
      <c r="AD2192" s="102"/>
      <c r="AE2192" s="102"/>
      <c r="AF2192" s="106"/>
      <c r="AG2192" s="103"/>
      <c r="AN2192" s="102"/>
      <c r="AO2192" s="102"/>
      <c r="AP2192" s="102"/>
      <c r="AQ2192" s="102"/>
      <c r="AR2192" s="102"/>
      <c r="AS2192" s="102"/>
      <c r="AT2192" s="102"/>
      <c r="AU2192" s="102"/>
    </row>
    <row r="2193" spans="27:47">
      <c r="AA2193" s="102"/>
      <c r="AB2193" s="102"/>
      <c r="AC2193" s="102"/>
      <c r="AD2193" s="102"/>
      <c r="AE2193" s="102"/>
      <c r="AF2193" s="106"/>
      <c r="AG2193" s="103"/>
      <c r="AN2193" s="102"/>
      <c r="AO2193" s="102"/>
      <c r="AP2193" s="102"/>
      <c r="AQ2193" s="102"/>
      <c r="AR2193" s="102"/>
      <c r="AS2193" s="102"/>
      <c r="AT2193" s="102"/>
      <c r="AU2193" s="102"/>
    </row>
    <row r="2194" spans="27:47">
      <c r="AA2194" s="102"/>
      <c r="AB2194" s="102"/>
      <c r="AC2194" s="102"/>
      <c r="AD2194" s="102"/>
      <c r="AE2194" s="102"/>
      <c r="AF2194" s="106"/>
      <c r="AG2194" s="103"/>
      <c r="AN2194" s="102"/>
      <c r="AO2194" s="102"/>
      <c r="AP2194" s="102"/>
      <c r="AQ2194" s="102"/>
      <c r="AR2194" s="102"/>
      <c r="AS2194" s="102"/>
      <c r="AT2194" s="102"/>
      <c r="AU2194" s="102"/>
    </row>
    <row r="2195" spans="27:47">
      <c r="AA2195" s="102"/>
      <c r="AB2195" s="102"/>
      <c r="AC2195" s="102"/>
      <c r="AD2195" s="102"/>
      <c r="AE2195" s="102"/>
      <c r="AF2195" s="106"/>
      <c r="AG2195" s="103"/>
      <c r="AN2195" s="102"/>
      <c r="AO2195" s="102"/>
      <c r="AP2195" s="102"/>
      <c r="AQ2195" s="102"/>
      <c r="AR2195" s="102"/>
      <c r="AS2195" s="102"/>
      <c r="AT2195" s="102"/>
      <c r="AU2195" s="102"/>
    </row>
    <row r="2196" spans="27:47">
      <c r="AA2196" s="102"/>
      <c r="AB2196" s="102"/>
      <c r="AC2196" s="102"/>
      <c r="AD2196" s="102"/>
      <c r="AE2196" s="102"/>
      <c r="AF2196" s="106"/>
      <c r="AG2196" s="103"/>
      <c r="AN2196" s="102"/>
      <c r="AO2196" s="102"/>
      <c r="AP2196" s="102"/>
      <c r="AQ2196" s="102"/>
      <c r="AR2196" s="102"/>
      <c r="AS2196" s="102"/>
      <c r="AT2196" s="102"/>
      <c r="AU2196" s="102"/>
    </row>
    <row r="2197" spans="27:47">
      <c r="AA2197" s="102"/>
      <c r="AB2197" s="102"/>
      <c r="AC2197" s="102"/>
      <c r="AD2197" s="102"/>
      <c r="AE2197" s="102"/>
      <c r="AF2197" s="106"/>
      <c r="AG2197" s="103"/>
      <c r="AN2197" s="102"/>
      <c r="AO2197" s="102"/>
      <c r="AP2197" s="102"/>
      <c r="AQ2197" s="102"/>
      <c r="AR2197" s="102"/>
      <c r="AS2197" s="102"/>
      <c r="AT2197" s="102"/>
      <c r="AU2197" s="102"/>
    </row>
    <row r="2198" spans="27:47">
      <c r="AA2198" s="102"/>
      <c r="AB2198" s="102"/>
      <c r="AC2198" s="102"/>
      <c r="AD2198" s="102"/>
      <c r="AE2198" s="102"/>
      <c r="AF2198" s="106"/>
      <c r="AG2198" s="103"/>
      <c r="AN2198" s="102"/>
      <c r="AO2198" s="102"/>
      <c r="AP2198" s="102"/>
      <c r="AQ2198" s="102"/>
      <c r="AR2198" s="102"/>
      <c r="AS2198" s="102"/>
      <c r="AT2198" s="102"/>
      <c r="AU2198" s="102"/>
    </row>
    <row r="2199" spans="27:47">
      <c r="AA2199" s="102"/>
      <c r="AB2199" s="102"/>
      <c r="AC2199" s="102"/>
      <c r="AD2199" s="102"/>
      <c r="AE2199" s="102"/>
      <c r="AF2199" s="106"/>
      <c r="AG2199" s="103"/>
      <c r="AN2199" s="102"/>
      <c r="AO2199" s="102"/>
      <c r="AP2199" s="102"/>
      <c r="AQ2199" s="102"/>
      <c r="AR2199" s="102"/>
      <c r="AS2199" s="102"/>
      <c r="AT2199" s="102"/>
      <c r="AU2199" s="102"/>
    </row>
    <row r="2200" spans="27:47">
      <c r="AA2200" s="102"/>
      <c r="AB2200" s="102"/>
      <c r="AC2200" s="102"/>
      <c r="AD2200" s="102"/>
      <c r="AE2200" s="102"/>
      <c r="AF2200" s="106"/>
      <c r="AG2200" s="103"/>
      <c r="AN2200" s="102"/>
      <c r="AO2200" s="102"/>
      <c r="AP2200" s="102"/>
      <c r="AQ2200" s="102"/>
      <c r="AR2200" s="102"/>
      <c r="AS2200" s="102"/>
      <c r="AT2200" s="102"/>
      <c r="AU2200" s="102"/>
    </row>
    <row r="2201" spans="27:47">
      <c r="AA2201" s="102"/>
      <c r="AB2201" s="102"/>
      <c r="AC2201" s="102"/>
      <c r="AD2201" s="102"/>
      <c r="AE2201" s="102"/>
      <c r="AF2201" s="106"/>
      <c r="AG2201" s="103"/>
      <c r="AN2201" s="102"/>
      <c r="AO2201" s="102"/>
      <c r="AP2201" s="102"/>
      <c r="AQ2201" s="102"/>
      <c r="AR2201" s="102"/>
      <c r="AS2201" s="102"/>
      <c r="AT2201" s="102"/>
      <c r="AU2201" s="102"/>
    </row>
    <row r="2202" spans="27:47">
      <c r="AA2202" s="102"/>
      <c r="AB2202" s="102"/>
      <c r="AC2202" s="102"/>
      <c r="AD2202" s="102"/>
      <c r="AE2202" s="102"/>
      <c r="AF2202" s="106"/>
      <c r="AG2202" s="103"/>
      <c r="AN2202" s="102"/>
      <c r="AO2202" s="102"/>
      <c r="AP2202" s="102"/>
      <c r="AQ2202" s="102"/>
      <c r="AR2202" s="102"/>
      <c r="AS2202" s="102"/>
      <c r="AT2202" s="102"/>
      <c r="AU2202" s="102"/>
    </row>
    <row r="2203" spans="27:47">
      <c r="AA2203" s="102"/>
      <c r="AB2203" s="102"/>
      <c r="AC2203" s="102"/>
      <c r="AD2203" s="102"/>
      <c r="AE2203" s="102"/>
      <c r="AF2203" s="106"/>
      <c r="AG2203" s="103"/>
      <c r="AN2203" s="102"/>
      <c r="AO2203" s="102"/>
      <c r="AP2203" s="102"/>
      <c r="AQ2203" s="102"/>
      <c r="AR2203" s="102"/>
      <c r="AS2203" s="102"/>
      <c r="AT2203" s="102"/>
      <c r="AU2203" s="102"/>
    </row>
    <row r="2204" spans="27:47">
      <c r="AA2204" s="102"/>
      <c r="AB2204" s="102"/>
      <c r="AC2204" s="102"/>
      <c r="AD2204" s="102"/>
      <c r="AE2204" s="102"/>
      <c r="AF2204" s="106"/>
      <c r="AG2204" s="103"/>
      <c r="AN2204" s="102"/>
      <c r="AO2204" s="102"/>
      <c r="AP2204" s="102"/>
      <c r="AQ2204" s="102"/>
      <c r="AR2204" s="102"/>
      <c r="AS2204" s="102"/>
      <c r="AT2204" s="102"/>
      <c r="AU2204" s="102"/>
    </row>
    <row r="2205" spans="27:47">
      <c r="AA2205" s="102"/>
      <c r="AB2205" s="102"/>
      <c r="AC2205" s="102"/>
      <c r="AD2205" s="102"/>
      <c r="AE2205" s="102"/>
      <c r="AF2205" s="106"/>
      <c r="AG2205" s="103"/>
      <c r="AN2205" s="102"/>
      <c r="AO2205" s="102"/>
      <c r="AP2205" s="102"/>
      <c r="AQ2205" s="102"/>
      <c r="AR2205" s="102"/>
      <c r="AS2205" s="102"/>
      <c r="AT2205" s="102"/>
      <c r="AU2205" s="102"/>
    </row>
    <row r="2206" spans="27:47">
      <c r="AA2206" s="102"/>
      <c r="AB2206" s="102"/>
      <c r="AC2206" s="102"/>
      <c r="AD2206" s="102"/>
      <c r="AE2206" s="102"/>
      <c r="AF2206" s="106"/>
      <c r="AG2206" s="103"/>
      <c r="AN2206" s="102"/>
      <c r="AO2206" s="102"/>
      <c r="AP2206" s="102"/>
      <c r="AQ2206" s="102"/>
      <c r="AR2206" s="102"/>
      <c r="AS2206" s="102"/>
      <c r="AT2206" s="102"/>
      <c r="AU2206" s="102"/>
    </row>
    <row r="2207" spans="27:47">
      <c r="AA2207" s="102"/>
      <c r="AB2207" s="102"/>
      <c r="AC2207" s="102"/>
      <c r="AD2207" s="102"/>
      <c r="AE2207" s="102"/>
      <c r="AF2207" s="106"/>
      <c r="AG2207" s="103"/>
      <c r="AN2207" s="102"/>
      <c r="AO2207" s="102"/>
      <c r="AP2207" s="102"/>
      <c r="AQ2207" s="102"/>
      <c r="AR2207" s="102"/>
      <c r="AS2207" s="102"/>
      <c r="AT2207" s="102"/>
      <c r="AU2207" s="102"/>
    </row>
    <row r="2208" spans="27:47">
      <c r="AA2208" s="102"/>
      <c r="AB2208" s="102"/>
      <c r="AC2208" s="102"/>
      <c r="AD2208" s="102"/>
      <c r="AE2208" s="102"/>
      <c r="AF2208" s="106"/>
      <c r="AG2208" s="103"/>
      <c r="AN2208" s="102"/>
      <c r="AO2208" s="102"/>
      <c r="AP2208" s="102"/>
      <c r="AQ2208" s="102"/>
      <c r="AR2208" s="102"/>
      <c r="AS2208" s="102"/>
      <c r="AT2208" s="102"/>
      <c r="AU2208" s="102"/>
    </row>
    <row r="2209" spans="27:47">
      <c r="AA2209" s="102"/>
      <c r="AB2209" s="102"/>
      <c r="AC2209" s="102"/>
      <c r="AD2209" s="102"/>
      <c r="AE2209" s="102"/>
      <c r="AF2209" s="106"/>
      <c r="AG2209" s="103"/>
      <c r="AN2209" s="102"/>
      <c r="AO2209" s="102"/>
      <c r="AP2209" s="102"/>
      <c r="AQ2209" s="102"/>
      <c r="AR2209" s="102"/>
      <c r="AS2209" s="102"/>
      <c r="AT2209" s="102"/>
      <c r="AU2209" s="102"/>
    </row>
    <row r="2210" spans="27:47">
      <c r="AA2210" s="102"/>
      <c r="AB2210" s="102"/>
      <c r="AC2210" s="102"/>
      <c r="AD2210" s="102"/>
      <c r="AE2210" s="102"/>
      <c r="AF2210" s="106"/>
      <c r="AG2210" s="103"/>
      <c r="AN2210" s="102"/>
      <c r="AO2210" s="102"/>
      <c r="AP2210" s="102"/>
      <c r="AQ2210" s="102"/>
      <c r="AR2210" s="102"/>
      <c r="AS2210" s="102"/>
      <c r="AT2210" s="102"/>
      <c r="AU2210" s="102"/>
    </row>
    <row r="2211" spans="27:47">
      <c r="AA2211" s="102"/>
      <c r="AB2211" s="102"/>
      <c r="AC2211" s="102"/>
      <c r="AD2211" s="102"/>
      <c r="AE2211" s="102"/>
      <c r="AF2211" s="106"/>
      <c r="AG2211" s="103"/>
      <c r="AN2211" s="102"/>
      <c r="AO2211" s="102"/>
      <c r="AP2211" s="102"/>
      <c r="AQ2211" s="102"/>
      <c r="AR2211" s="102"/>
      <c r="AS2211" s="102"/>
      <c r="AT2211" s="102"/>
      <c r="AU2211" s="102"/>
    </row>
    <row r="2212" spans="27:47">
      <c r="AA2212" s="102"/>
      <c r="AB2212" s="102"/>
      <c r="AC2212" s="102"/>
      <c r="AD2212" s="102"/>
      <c r="AE2212" s="102"/>
      <c r="AF2212" s="106"/>
      <c r="AG2212" s="103"/>
      <c r="AN2212" s="102"/>
      <c r="AO2212" s="102"/>
      <c r="AP2212" s="102"/>
      <c r="AQ2212" s="102"/>
      <c r="AR2212" s="102"/>
      <c r="AS2212" s="102"/>
      <c r="AT2212" s="102"/>
      <c r="AU2212" s="102"/>
    </row>
    <row r="2213" spans="27:47">
      <c r="AA2213" s="102"/>
      <c r="AB2213" s="102"/>
      <c r="AC2213" s="102"/>
      <c r="AD2213" s="102"/>
      <c r="AE2213" s="102"/>
      <c r="AF2213" s="106"/>
      <c r="AG2213" s="103"/>
      <c r="AN2213" s="102"/>
      <c r="AO2213" s="102"/>
      <c r="AP2213" s="102"/>
      <c r="AQ2213" s="102"/>
      <c r="AR2213" s="102"/>
      <c r="AS2213" s="102"/>
      <c r="AT2213" s="102"/>
      <c r="AU2213" s="102"/>
    </row>
    <row r="2214" spans="27:47">
      <c r="AA2214" s="102"/>
      <c r="AB2214" s="102"/>
      <c r="AC2214" s="102"/>
      <c r="AD2214" s="102"/>
      <c r="AE2214" s="102"/>
      <c r="AF2214" s="106"/>
      <c r="AG2214" s="103"/>
      <c r="AN2214" s="102"/>
      <c r="AO2214" s="102"/>
      <c r="AP2214" s="102"/>
      <c r="AQ2214" s="102"/>
      <c r="AR2214" s="102"/>
      <c r="AS2214" s="102"/>
      <c r="AT2214" s="102"/>
      <c r="AU2214" s="102"/>
    </row>
    <row r="2215" spans="27:47">
      <c r="AA2215" s="102"/>
      <c r="AB2215" s="102"/>
      <c r="AC2215" s="102"/>
      <c r="AD2215" s="102"/>
      <c r="AE2215" s="102"/>
      <c r="AF2215" s="106"/>
      <c r="AG2215" s="103"/>
      <c r="AN2215" s="102"/>
      <c r="AO2215" s="102"/>
      <c r="AP2215" s="102"/>
      <c r="AQ2215" s="102"/>
      <c r="AR2215" s="102"/>
      <c r="AS2215" s="102"/>
      <c r="AT2215" s="102"/>
      <c r="AU2215" s="102"/>
    </row>
    <row r="2216" spans="27:47">
      <c r="AA2216" s="102"/>
      <c r="AB2216" s="102"/>
      <c r="AC2216" s="102"/>
      <c r="AD2216" s="102"/>
      <c r="AE2216" s="102"/>
      <c r="AF2216" s="106"/>
      <c r="AG2216" s="103"/>
      <c r="AN2216" s="102"/>
      <c r="AO2216" s="102"/>
      <c r="AP2216" s="102"/>
      <c r="AQ2216" s="102"/>
      <c r="AR2216" s="102"/>
      <c r="AS2216" s="102"/>
      <c r="AT2216" s="102"/>
      <c r="AU2216" s="102"/>
    </row>
    <row r="2217" spans="27:47">
      <c r="AA2217" s="102"/>
      <c r="AB2217" s="102"/>
      <c r="AC2217" s="102"/>
      <c r="AD2217" s="102"/>
      <c r="AE2217" s="102"/>
      <c r="AF2217" s="106"/>
      <c r="AG2217" s="103"/>
      <c r="AN2217" s="102"/>
      <c r="AO2217" s="102"/>
      <c r="AP2217" s="102"/>
      <c r="AQ2217" s="102"/>
      <c r="AR2217" s="102"/>
      <c r="AS2217" s="102"/>
      <c r="AT2217" s="102"/>
      <c r="AU2217" s="102"/>
    </row>
    <row r="2218" spans="27:47">
      <c r="AA2218" s="102"/>
      <c r="AB2218" s="102"/>
      <c r="AC2218" s="102"/>
      <c r="AD2218" s="102"/>
      <c r="AE2218" s="102"/>
      <c r="AF2218" s="106"/>
      <c r="AG2218" s="103"/>
      <c r="AN2218" s="102"/>
      <c r="AO2218" s="102"/>
      <c r="AP2218" s="102"/>
      <c r="AQ2218" s="102"/>
      <c r="AR2218" s="102"/>
      <c r="AS2218" s="102"/>
      <c r="AT2218" s="102"/>
      <c r="AU2218" s="102"/>
    </row>
    <row r="2219" spans="27:47">
      <c r="AA2219" s="102"/>
      <c r="AB2219" s="102"/>
      <c r="AC2219" s="102"/>
      <c r="AD2219" s="102"/>
      <c r="AE2219" s="102"/>
      <c r="AF2219" s="106"/>
      <c r="AG2219" s="103"/>
      <c r="AN2219" s="102"/>
      <c r="AO2219" s="102"/>
      <c r="AP2219" s="102"/>
      <c r="AQ2219" s="102"/>
      <c r="AR2219" s="102"/>
      <c r="AS2219" s="102"/>
      <c r="AT2219" s="102"/>
      <c r="AU2219" s="102"/>
    </row>
    <row r="2220" spans="27:47">
      <c r="AA2220" s="102"/>
      <c r="AB2220" s="102"/>
      <c r="AC2220" s="102"/>
      <c r="AD2220" s="102"/>
      <c r="AE2220" s="102"/>
      <c r="AF2220" s="106"/>
      <c r="AG2220" s="103"/>
      <c r="AN2220" s="102"/>
      <c r="AO2220" s="102"/>
      <c r="AP2220" s="102"/>
      <c r="AQ2220" s="102"/>
      <c r="AR2220" s="102"/>
      <c r="AS2220" s="102"/>
      <c r="AT2220" s="102"/>
      <c r="AU2220" s="102"/>
    </row>
    <row r="2221" spans="27:47">
      <c r="AA2221" s="102"/>
      <c r="AB2221" s="102"/>
      <c r="AC2221" s="102"/>
      <c r="AD2221" s="102"/>
      <c r="AE2221" s="102"/>
      <c r="AF2221" s="106"/>
      <c r="AG2221" s="103"/>
      <c r="AN2221" s="102"/>
      <c r="AO2221" s="102"/>
      <c r="AP2221" s="102"/>
      <c r="AQ2221" s="102"/>
      <c r="AR2221" s="102"/>
      <c r="AS2221" s="102"/>
      <c r="AT2221" s="102"/>
      <c r="AU2221" s="102"/>
    </row>
    <row r="2222" spans="27:47">
      <c r="AA2222" s="102"/>
      <c r="AB2222" s="102"/>
      <c r="AC2222" s="102"/>
      <c r="AD2222" s="102"/>
      <c r="AE2222" s="102"/>
      <c r="AF2222" s="106"/>
      <c r="AG2222" s="103"/>
      <c r="AN2222" s="102"/>
      <c r="AO2222" s="102"/>
      <c r="AP2222" s="102"/>
      <c r="AQ2222" s="102"/>
      <c r="AR2222" s="102"/>
      <c r="AS2222" s="102"/>
      <c r="AT2222" s="102"/>
      <c r="AU2222" s="102"/>
    </row>
    <row r="2223" spans="27:47">
      <c r="AA2223" s="102"/>
      <c r="AB2223" s="102"/>
      <c r="AC2223" s="102"/>
      <c r="AD2223" s="102"/>
      <c r="AE2223" s="102"/>
      <c r="AF2223" s="106"/>
      <c r="AG2223" s="103"/>
      <c r="AN2223" s="102"/>
      <c r="AO2223" s="102"/>
      <c r="AP2223" s="102"/>
      <c r="AQ2223" s="102"/>
      <c r="AR2223" s="102"/>
      <c r="AS2223" s="102"/>
      <c r="AT2223" s="102"/>
      <c r="AU2223" s="102"/>
    </row>
    <row r="2224" spans="27:47">
      <c r="AA2224" s="102"/>
      <c r="AB2224" s="102"/>
      <c r="AC2224" s="102"/>
      <c r="AD2224" s="102"/>
      <c r="AE2224" s="102"/>
      <c r="AF2224" s="106"/>
      <c r="AG2224" s="103"/>
      <c r="AN2224" s="102"/>
      <c r="AO2224" s="102"/>
      <c r="AP2224" s="102"/>
      <c r="AQ2224" s="102"/>
      <c r="AR2224" s="102"/>
      <c r="AS2224" s="102"/>
      <c r="AT2224" s="102"/>
      <c r="AU2224" s="102"/>
    </row>
    <row r="2225" spans="27:47">
      <c r="AA2225" s="102"/>
      <c r="AB2225" s="102"/>
      <c r="AC2225" s="102"/>
      <c r="AD2225" s="102"/>
      <c r="AE2225" s="102"/>
      <c r="AF2225" s="106"/>
      <c r="AG2225" s="103"/>
      <c r="AN2225" s="102"/>
      <c r="AO2225" s="102"/>
      <c r="AP2225" s="102"/>
      <c r="AQ2225" s="102"/>
      <c r="AR2225" s="102"/>
      <c r="AS2225" s="102"/>
      <c r="AT2225" s="102"/>
      <c r="AU2225" s="102"/>
    </row>
    <row r="2226" spans="27:47">
      <c r="AA2226" s="102"/>
      <c r="AB2226" s="102"/>
      <c r="AC2226" s="102"/>
      <c r="AD2226" s="102"/>
      <c r="AE2226" s="102"/>
      <c r="AF2226" s="106"/>
      <c r="AG2226" s="103"/>
      <c r="AN2226" s="102"/>
      <c r="AO2226" s="102"/>
      <c r="AP2226" s="102"/>
      <c r="AQ2226" s="102"/>
      <c r="AR2226" s="102"/>
      <c r="AS2226" s="102"/>
      <c r="AT2226" s="102"/>
      <c r="AU2226" s="102"/>
    </row>
    <row r="2227" spans="27:47">
      <c r="AA2227" s="102"/>
      <c r="AB2227" s="102"/>
      <c r="AC2227" s="102"/>
      <c r="AD2227" s="102"/>
      <c r="AE2227" s="102"/>
      <c r="AF2227" s="106"/>
      <c r="AG2227" s="103"/>
      <c r="AN2227" s="102"/>
      <c r="AO2227" s="102"/>
      <c r="AP2227" s="102"/>
      <c r="AQ2227" s="102"/>
      <c r="AR2227" s="102"/>
      <c r="AS2227" s="102"/>
      <c r="AT2227" s="102"/>
      <c r="AU2227" s="102"/>
    </row>
    <row r="2228" spans="27:47">
      <c r="AA2228" s="102"/>
      <c r="AB2228" s="102"/>
      <c r="AC2228" s="102"/>
      <c r="AD2228" s="102"/>
      <c r="AE2228" s="102"/>
      <c r="AF2228" s="106"/>
      <c r="AG2228" s="103"/>
      <c r="AN2228" s="102"/>
      <c r="AO2228" s="102"/>
      <c r="AP2228" s="102"/>
      <c r="AQ2228" s="102"/>
      <c r="AR2228" s="102"/>
      <c r="AS2228" s="102"/>
      <c r="AT2228" s="102"/>
      <c r="AU2228" s="102"/>
    </row>
    <row r="2229" spans="27:47">
      <c r="AA2229" s="102"/>
      <c r="AB2229" s="102"/>
      <c r="AC2229" s="102"/>
      <c r="AD2229" s="102"/>
      <c r="AE2229" s="102"/>
      <c r="AF2229" s="106"/>
      <c r="AG2229" s="103"/>
      <c r="AN2229" s="102"/>
      <c r="AO2229" s="102"/>
      <c r="AP2229" s="102"/>
      <c r="AQ2229" s="102"/>
      <c r="AR2229" s="102"/>
      <c r="AS2229" s="102"/>
      <c r="AT2229" s="102"/>
      <c r="AU2229" s="102"/>
    </row>
    <row r="2230" spans="27:47">
      <c r="AA2230" s="102"/>
      <c r="AB2230" s="102"/>
      <c r="AC2230" s="102"/>
      <c r="AD2230" s="102"/>
      <c r="AE2230" s="102"/>
      <c r="AF2230" s="106"/>
      <c r="AG2230" s="103"/>
      <c r="AN2230" s="102"/>
      <c r="AO2230" s="102"/>
      <c r="AP2230" s="102"/>
      <c r="AQ2230" s="102"/>
      <c r="AR2230" s="102"/>
      <c r="AS2230" s="102"/>
      <c r="AT2230" s="102"/>
      <c r="AU2230" s="102"/>
    </row>
    <row r="2231" spans="27:47">
      <c r="AA2231" s="102"/>
      <c r="AB2231" s="102"/>
      <c r="AC2231" s="102"/>
      <c r="AD2231" s="102"/>
      <c r="AE2231" s="102"/>
      <c r="AF2231" s="106"/>
      <c r="AG2231" s="103"/>
      <c r="AN2231" s="102"/>
      <c r="AO2231" s="102"/>
      <c r="AP2231" s="102"/>
      <c r="AQ2231" s="102"/>
      <c r="AR2231" s="102"/>
      <c r="AS2231" s="102"/>
      <c r="AT2231" s="102"/>
      <c r="AU2231" s="102"/>
    </row>
    <row r="2232" spans="27:47">
      <c r="AA2232" s="102"/>
      <c r="AB2232" s="102"/>
      <c r="AC2232" s="102"/>
      <c r="AD2232" s="102"/>
      <c r="AE2232" s="102"/>
      <c r="AF2232" s="106"/>
      <c r="AG2232" s="103"/>
      <c r="AN2232" s="102"/>
      <c r="AO2232" s="102"/>
      <c r="AP2232" s="102"/>
      <c r="AQ2232" s="102"/>
      <c r="AR2232" s="102"/>
      <c r="AS2232" s="102"/>
      <c r="AT2232" s="102"/>
      <c r="AU2232" s="102"/>
    </row>
    <row r="2233" spans="27:47">
      <c r="AA2233" s="102"/>
      <c r="AB2233" s="102"/>
      <c r="AC2233" s="102"/>
      <c r="AD2233" s="102"/>
      <c r="AE2233" s="102"/>
      <c r="AF2233" s="106"/>
      <c r="AG2233" s="103"/>
      <c r="AN2233" s="102"/>
      <c r="AO2233" s="102"/>
      <c r="AP2233" s="102"/>
      <c r="AQ2233" s="102"/>
      <c r="AR2233" s="102"/>
      <c r="AS2233" s="102"/>
      <c r="AT2233" s="102"/>
      <c r="AU2233" s="102"/>
    </row>
    <row r="2234" spans="27:47">
      <c r="AA2234" s="102"/>
      <c r="AB2234" s="102"/>
      <c r="AC2234" s="102"/>
      <c r="AD2234" s="102"/>
      <c r="AE2234" s="102"/>
      <c r="AF2234" s="106"/>
      <c r="AG2234" s="103"/>
      <c r="AN2234" s="102"/>
      <c r="AO2234" s="102"/>
      <c r="AP2234" s="102"/>
      <c r="AQ2234" s="102"/>
      <c r="AR2234" s="102"/>
      <c r="AS2234" s="102"/>
      <c r="AT2234" s="102"/>
      <c r="AU2234" s="102"/>
    </row>
    <row r="2235" spans="27:47">
      <c r="AA2235" s="102"/>
      <c r="AB2235" s="102"/>
      <c r="AC2235" s="102"/>
      <c r="AD2235" s="102"/>
      <c r="AE2235" s="102"/>
      <c r="AF2235" s="106"/>
      <c r="AG2235" s="103"/>
      <c r="AN2235" s="102"/>
      <c r="AO2235" s="102"/>
      <c r="AP2235" s="102"/>
      <c r="AQ2235" s="102"/>
      <c r="AR2235" s="102"/>
      <c r="AS2235" s="102"/>
      <c r="AT2235" s="102"/>
      <c r="AU2235" s="102"/>
    </row>
    <row r="2236" spans="27:47">
      <c r="AA2236" s="102"/>
      <c r="AB2236" s="102"/>
      <c r="AC2236" s="102"/>
      <c r="AD2236" s="102"/>
      <c r="AE2236" s="102"/>
      <c r="AF2236" s="106"/>
      <c r="AG2236" s="103"/>
      <c r="AN2236" s="102"/>
      <c r="AO2236" s="102"/>
      <c r="AP2236" s="102"/>
      <c r="AQ2236" s="102"/>
      <c r="AR2236" s="102"/>
      <c r="AS2236" s="102"/>
      <c r="AT2236" s="102"/>
      <c r="AU2236" s="102"/>
    </row>
    <row r="2237" spans="27:47">
      <c r="AA2237" s="102"/>
      <c r="AB2237" s="102"/>
      <c r="AC2237" s="102"/>
      <c r="AD2237" s="102"/>
      <c r="AE2237" s="102"/>
      <c r="AF2237" s="106"/>
      <c r="AG2237" s="103"/>
      <c r="AN2237" s="102"/>
      <c r="AO2237" s="102"/>
      <c r="AP2237" s="102"/>
      <c r="AQ2237" s="102"/>
      <c r="AR2237" s="102"/>
      <c r="AS2237" s="102"/>
      <c r="AT2237" s="102"/>
      <c r="AU2237" s="102"/>
    </row>
    <row r="2238" spans="27:47">
      <c r="AA2238" s="102"/>
      <c r="AB2238" s="102"/>
      <c r="AC2238" s="102"/>
      <c r="AD2238" s="102"/>
      <c r="AE2238" s="102"/>
      <c r="AF2238" s="106"/>
      <c r="AG2238" s="103"/>
      <c r="AN2238" s="102"/>
      <c r="AO2238" s="102"/>
      <c r="AP2238" s="102"/>
      <c r="AQ2238" s="102"/>
      <c r="AR2238" s="102"/>
      <c r="AS2238" s="102"/>
      <c r="AT2238" s="102"/>
      <c r="AU2238" s="102"/>
    </row>
    <row r="2239" spans="27:47">
      <c r="AA2239" s="102"/>
      <c r="AB2239" s="102"/>
      <c r="AC2239" s="102"/>
      <c r="AD2239" s="102"/>
      <c r="AE2239" s="102"/>
      <c r="AF2239" s="106"/>
      <c r="AG2239" s="103"/>
      <c r="AN2239" s="102"/>
      <c r="AO2239" s="102"/>
      <c r="AP2239" s="102"/>
      <c r="AQ2239" s="102"/>
      <c r="AR2239" s="102"/>
      <c r="AS2239" s="102"/>
      <c r="AT2239" s="102"/>
      <c r="AU2239" s="102"/>
    </row>
    <row r="2240" spans="27:47">
      <c r="AA2240" s="102"/>
      <c r="AB2240" s="102"/>
      <c r="AC2240" s="102"/>
      <c r="AD2240" s="102"/>
      <c r="AE2240" s="102"/>
      <c r="AF2240" s="106"/>
      <c r="AG2240" s="103"/>
      <c r="AN2240" s="102"/>
      <c r="AO2240" s="102"/>
      <c r="AP2240" s="102"/>
      <c r="AQ2240" s="102"/>
      <c r="AR2240" s="102"/>
      <c r="AS2240" s="102"/>
      <c r="AT2240" s="102"/>
      <c r="AU2240" s="102"/>
    </row>
    <row r="2241" spans="27:47">
      <c r="AA2241" s="102"/>
      <c r="AB2241" s="102"/>
      <c r="AC2241" s="102"/>
      <c r="AD2241" s="102"/>
      <c r="AE2241" s="102"/>
      <c r="AF2241" s="106"/>
      <c r="AG2241" s="103"/>
      <c r="AN2241" s="102"/>
      <c r="AO2241" s="102"/>
      <c r="AP2241" s="102"/>
      <c r="AQ2241" s="102"/>
      <c r="AR2241" s="102"/>
      <c r="AS2241" s="102"/>
      <c r="AT2241" s="102"/>
      <c r="AU2241" s="102"/>
    </row>
    <row r="2242" spans="27:47">
      <c r="AA2242" s="102"/>
      <c r="AB2242" s="102"/>
      <c r="AC2242" s="102"/>
      <c r="AD2242" s="102"/>
      <c r="AE2242" s="102"/>
      <c r="AF2242" s="106"/>
      <c r="AG2242" s="103"/>
      <c r="AN2242" s="102"/>
      <c r="AO2242" s="102"/>
      <c r="AP2242" s="102"/>
      <c r="AQ2242" s="102"/>
      <c r="AR2242" s="102"/>
      <c r="AS2242" s="102"/>
      <c r="AT2242" s="102"/>
      <c r="AU2242" s="102"/>
    </row>
    <row r="2243" spans="27:47">
      <c r="AA2243" s="102"/>
      <c r="AB2243" s="102"/>
      <c r="AC2243" s="102"/>
      <c r="AD2243" s="102"/>
      <c r="AE2243" s="102"/>
      <c r="AF2243" s="106"/>
      <c r="AG2243" s="103"/>
      <c r="AN2243" s="102"/>
      <c r="AO2243" s="102"/>
      <c r="AP2243" s="102"/>
      <c r="AQ2243" s="102"/>
      <c r="AR2243" s="102"/>
      <c r="AS2243" s="102"/>
      <c r="AT2243" s="102"/>
      <c r="AU2243" s="102"/>
    </row>
    <row r="2244" spans="27:47">
      <c r="AA2244" s="102"/>
      <c r="AB2244" s="102"/>
      <c r="AC2244" s="102"/>
      <c r="AD2244" s="102"/>
      <c r="AE2244" s="102"/>
      <c r="AF2244" s="106"/>
      <c r="AG2244" s="103"/>
      <c r="AN2244" s="102"/>
      <c r="AO2244" s="102"/>
      <c r="AP2244" s="102"/>
      <c r="AQ2244" s="102"/>
      <c r="AR2244" s="102"/>
      <c r="AS2244" s="102"/>
      <c r="AT2244" s="102"/>
      <c r="AU2244" s="102"/>
    </row>
    <row r="2245" spans="27:47">
      <c r="AA2245" s="102"/>
      <c r="AB2245" s="102"/>
      <c r="AC2245" s="102"/>
      <c r="AD2245" s="102"/>
      <c r="AE2245" s="102"/>
      <c r="AF2245" s="106"/>
      <c r="AG2245" s="103"/>
      <c r="AN2245" s="102"/>
      <c r="AO2245" s="102"/>
      <c r="AP2245" s="102"/>
      <c r="AQ2245" s="102"/>
      <c r="AR2245" s="102"/>
      <c r="AS2245" s="102"/>
      <c r="AT2245" s="102"/>
      <c r="AU2245" s="102"/>
    </row>
    <row r="2246" spans="27:47">
      <c r="AA2246" s="102"/>
      <c r="AB2246" s="102"/>
      <c r="AC2246" s="102"/>
      <c r="AD2246" s="102"/>
      <c r="AE2246" s="102"/>
      <c r="AF2246" s="106"/>
      <c r="AG2246" s="103"/>
      <c r="AN2246" s="102"/>
      <c r="AO2246" s="102"/>
      <c r="AP2246" s="102"/>
      <c r="AQ2246" s="102"/>
      <c r="AR2246" s="102"/>
      <c r="AS2246" s="102"/>
      <c r="AT2246" s="102"/>
      <c r="AU2246" s="102"/>
    </row>
    <row r="2247" spans="27:47">
      <c r="AA2247" s="102"/>
      <c r="AB2247" s="102"/>
      <c r="AC2247" s="102"/>
      <c r="AD2247" s="102"/>
      <c r="AE2247" s="102"/>
      <c r="AF2247" s="106"/>
      <c r="AG2247" s="103"/>
      <c r="AN2247" s="102"/>
      <c r="AO2247" s="102"/>
      <c r="AP2247" s="102"/>
      <c r="AQ2247" s="102"/>
      <c r="AR2247" s="102"/>
      <c r="AS2247" s="102"/>
      <c r="AT2247" s="102"/>
      <c r="AU2247" s="102"/>
    </row>
    <row r="2248" spans="27:47">
      <c r="AA2248" s="102"/>
      <c r="AB2248" s="102"/>
      <c r="AC2248" s="102"/>
      <c r="AD2248" s="102"/>
      <c r="AE2248" s="102"/>
      <c r="AF2248" s="106"/>
      <c r="AG2248" s="103"/>
      <c r="AN2248" s="102"/>
      <c r="AO2248" s="102"/>
      <c r="AP2248" s="102"/>
      <c r="AQ2248" s="102"/>
      <c r="AR2248" s="102"/>
      <c r="AS2248" s="102"/>
      <c r="AT2248" s="102"/>
      <c r="AU2248" s="102"/>
    </row>
    <row r="2249" spans="27:47">
      <c r="AA2249" s="102"/>
      <c r="AB2249" s="102"/>
      <c r="AC2249" s="102"/>
      <c r="AD2249" s="102"/>
      <c r="AE2249" s="102"/>
      <c r="AF2249" s="106"/>
      <c r="AG2249" s="103"/>
      <c r="AN2249" s="102"/>
      <c r="AO2249" s="102"/>
      <c r="AP2249" s="102"/>
      <c r="AQ2249" s="102"/>
      <c r="AR2249" s="102"/>
      <c r="AS2249" s="102"/>
      <c r="AT2249" s="102"/>
      <c r="AU2249" s="102"/>
    </row>
    <row r="2250" spans="27:47">
      <c r="AA2250" s="102"/>
      <c r="AB2250" s="102"/>
      <c r="AC2250" s="102"/>
      <c r="AD2250" s="102"/>
      <c r="AE2250" s="102"/>
      <c r="AF2250" s="106"/>
      <c r="AG2250" s="103"/>
      <c r="AN2250" s="102"/>
      <c r="AO2250" s="102"/>
      <c r="AP2250" s="102"/>
      <c r="AQ2250" s="102"/>
      <c r="AR2250" s="102"/>
      <c r="AS2250" s="102"/>
      <c r="AT2250" s="102"/>
      <c r="AU2250" s="102"/>
    </row>
    <row r="2251" spans="27:47">
      <c r="AA2251" s="102"/>
      <c r="AB2251" s="102"/>
      <c r="AC2251" s="102"/>
      <c r="AD2251" s="102"/>
      <c r="AE2251" s="102"/>
      <c r="AF2251" s="106"/>
      <c r="AG2251" s="103"/>
      <c r="AN2251" s="102"/>
      <c r="AO2251" s="102"/>
      <c r="AP2251" s="102"/>
      <c r="AQ2251" s="102"/>
      <c r="AR2251" s="102"/>
      <c r="AS2251" s="102"/>
      <c r="AT2251" s="102"/>
      <c r="AU2251" s="102"/>
    </row>
    <row r="2252" spans="27:47">
      <c r="AA2252" s="102"/>
      <c r="AB2252" s="102"/>
      <c r="AC2252" s="102"/>
      <c r="AD2252" s="102"/>
      <c r="AE2252" s="102"/>
      <c r="AF2252" s="106"/>
      <c r="AG2252" s="103"/>
      <c r="AN2252" s="102"/>
      <c r="AO2252" s="102"/>
      <c r="AP2252" s="102"/>
      <c r="AQ2252" s="102"/>
      <c r="AR2252" s="102"/>
      <c r="AS2252" s="102"/>
      <c r="AT2252" s="102"/>
      <c r="AU2252" s="102"/>
    </row>
    <row r="2253" spans="27:47">
      <c r="AA2253" s="102"/>
      <c r="AB2253" s="102"/>
      <c r="AC2253" s="102"/>
      <c r="AD2253" s="102"/>
      <c r="AE2253" s="102"/>
      <c r="AF2253" s="106"/>
      <c r="AG2253" s="103"/>
      <c r="AN2253" s="102"/>
      <c r="AO2253" s="102"/>
      <c r="AP2253" s="102"/>
      <c r="AQ2253" s="102"/>
      <c r="AR2253" s="102"/>
      <c r="AS2253" s="102"/>
      <c r="AT2253" s="102"/>
      <c r="AU2253" s="102"/>
    </row>
    <row r="2254" spans="27:47">
      <c r="AA2254" s="102"/>
      <c r="AB2254" s="102"/>
      <c r="AC2254" s="102"/>
      <c r="AD2254" s="102"/>
      <c r="AE2254" s="102"/>
      <c r="AF2254" s="106"/>
      <c r="AG2254" s="103"/>
      <c r="AN2254" s="102"/>
      <c r="AO2254" s="102"/>
      <c r="AP2254" s="102"/>
      <c r="AQ2254" s="102"/>
      <c r="AR2254" s="102"/>
      <c r="AS2254" s="102"/>
      <c r="AT2254" s="102"/>
      <c r="AU2254" s="102"/>
    </row>
    <row r="2255" spans="27:47">
      <c r="AA2255" s="102"/>
      <c r="AB2255" s="102"/>
      <c r="AC2255" s="102"/>
      <c r="AD2255" s="102"/>
      <c r="AE2255" s="102"/>
      <c r="AF2255" s="106"/>
      <c r="AG2255" s="103"/>
      <c r="AN2255" s="102"/>
      <c r="AO2255" s="102"/>
      <c r="AP2255" s="102"/>
      <c r="AQ2255" s="102"/>
      <c r="AR2255" s="102"/>
      <c r="AS2255" s="102"/>
      <c r="AT2255" s="102"/>
      <c r="AU2255" s="102"/>
    </row>
    <row r="2256" spans="27:47">
      <c r="AA2256" s="102"/>
      <c r="AB2256" s="102"/>
      <c r="AC2256" s="102"/>
      <c r="AD2256" s="102"/>
      <c r="AE2256" s="102"/>
      <c r="AF2256" s="106"/>
      <c r="AG2256" s="103"/>
      <c r="AN2256" s="102"/>
      <c r="AO2256" s="102"/>
      <c r="AP2256" s="102"/>
      <c r="AQ2256" s="102"/>
      <c r="AR2256" s="102"/>
      <c r="AS2256" s="102"/>
      <c r="AT2256" s="102"/>
      <c r="AU2256" s="102"/>
    </row>
    <row r="2257" spans="27:47">
      <c r="AA2257" s="102"/>
      <c r="AB2257" s="102"/>
      <c r="AC2257" s="102"/>
      <c r="AD2257" s="102"/>
      <c r="AE2257" s="102"/>
      <c r="AF2257" s="106"/>
      <c r="AG2257" s="103"/>
      <c r="AN2257" s="102"/>
      <c r="AO2257" s="102"/>
      <c r="AP2257" s="102"/>
      <c r="AQ2257" s="102"/>
      <c r="AR2257" s="102"/>
      <c r="AS2257" s="102"/>
      <c r="AT2257" s="102"/>
      <c r="AU2257" s="102"/>
    </row>
    <row r="2258" spans="27:47">
      <c r="AA2258" s="102"/>
      <c r="AB2258" s="102"/>
      <c r="AC2258" s="102"/>
      <c r="AD2258" s="102"/>
      <c r="AE2258" s="102"/>
      <c r="AF2258" s="106"/>
      <c r="AG2258" s="103"/>
      <c r="AN2258" s="102"/>
      <c r="AO2258" s="102"/>
      <c r="AP2258" s="102"/>
      <c r="AQ2258" s="102"/>
      <c r="AR2258" s="102"/>
      <c r="AS2258" s="102"/>
      <c r="AT2258" s="102"/>
      <c r="AU2258" s="102"/>
    </row>
    <row r="2259" spans="27:47">
      <c r="AA2259" s="102"/>
      <c r="AB2259" s="102"/>
      <c r="AC2259" s="102"/>
      <c r="AD2259" s="102"/>
      <c r="AE2259" s="102"/>
      <c r="AF2259" s="106"/>
      <c r="AG2259" s="103"/>
      <c r="AN2259" s="102"/>
      <c r="AO2259" s="102"/>
      <c r="AP2259" s="102"/>
      <c r="AQ2259" s="102"/>
      <c r="AR2259" s="102"/>
      <c r="AS2259" s="102"/>
      <c r="AT2259" s="102"/>
      <c r="AU2259" s="102"/>
    </row>
    <row r="2260" spans="27:47">
      <c r="AA2260" s="102"/>
      <c r="AB2260" s="102"/>
      <c r="AC2260" s="102"/>
      <c r="AD2260" s="102"/>
      <c r="AE2260" s="102"/>
      <c r="AF2260" s="106"/>
      <c r="AG2260" s="103"/>
      <c r="AN2260" s="102"/>
      <c r="AO2260" s="102"/>
      <c r="AP2260" s="102"/>
      <c r="AQ2260" s="102"/>
      <c r="AR2260" s="102"/>
      <c r="AS2260" s="102"/>
      <c r="AT2260" s="102"/>
      <c r="AU2260" s="102"/>
    </row>
    <row r="2261" spans="27:47">
      <c r="AA2261" s="102"/>
      <c r="AB2261" s="102"/>
      <c r="AC2261" s="102"/>
      <c r="AD2261" s="102"/>
      <c r="AE2261" s="102"/>
      <c r="AF2261" s="106"/>
      <c r="AG2261" s="103"/>
      <c r="AN2261" s="102"/>
      <c r="AO2261" s="102"/>
      <c r="AP2261" s="102"/>
      <c r="AQ2261" s="102"/>
      <c r="AR2261" s="102"/>
      <c r="AS2261" s="102"/>
      <c r="AT2261" s="102"/>
      <c r="AU2261" s="102"/>
    </row>
    <row r="2262" spans="27:47">
      <c r="AA2262" s="102"/>
      <c r="AB2262" s="102"/>
      <c r="AC2262" s="102"/>
      <c r="AD2262" s="102"/>
      <c r="AE2262" s="102"/>
      <c r="AF2262" s="106"/>
      <c r="AG2262" s="103"/>
      <c r="AN2262" s="102"/>
      <c r="AO2262" s="102"/>
      <c r="AP2262" s="102"/>
      <c r="AQ2262" s="102"/>
      <c r="AR2262" s="102"/>
      <c r="AS2262" s="102"/>
      <c r="AT2262" s="102"/>
      <c r="AU2262" s="102"/>
    </row>
    <row r="2263" spans="27:47">
      <c r="AA2263" s="102"/>
      <c r="AB2263" s="102"/>
      <c r="AC2263" s="102"/>
      <c r="AD2263" s="102"/>
      <c r="AE2263" s="102"/>
      <c r="AF2263" s="106"/>
      <c r="AG2263" s="103"/>
      <c r="AN2263" s="102"/>
      <c r="AO2263" s="102"/>
      <c r="AP2263" s="102"/>
      <c r="AQ2263" s="102"/>
      <c r="AR2263" s="102"/>
      <c r="AS2263" s="102"/>
      <c r="AT2263" s="102"/>
      <c r="AU2263" s="102"/>
    </row>
    <row r="2264" spans="27:47">
      <c r="AA2264" s="102"/>
      <c r="AB2264" s="102"/>
      <c r="AC2264" s="102"/>
      <c r="AD2264" s="102"/>
      <c r="AE2264" s="102"/>
      <c r="AF2264" s="106"/>
      <c r="AG2264" s="103"/>
      <c r="AN2264" s="102"/>
      <c r="AO2264" s="102"/>
      <c r="AP2264" s="102"/>
      <c r="AQ2264" s="102"/>
      <c r="AR2264" s="102"/>
      <c r="AS2264" s="102"/>
      <c r="AT2264" s="102"/>
      <c r="AU2264" s="102"/>
    </row>
    <row r="2265" spans="27:47">
      <c r="AA2265" s="102"/>
      <c r="AB2265" s="102"/>
      <c r="AC2265" s="102"/>
      <c r="AD2265" s="102"/>
      <c r="AE2265" s="102"/>
      <c r="AF2265" s="106"/>
      <c r="AG2265" s="103"/>
      <c r="AN2265" s="102"/>
      <c r="AO2265" s="102"/>
      <c r="AP2265" s="102"/>
      <c r="AQ2265" s="102"/>
      <c r="AR2265" s="102"/>
      <c r="AS2265" s="102"/>
      <c r="AT2265" s="102"/>
      <c r="AU2265" s="102"/>
    </row>
    <row r="2266" spans="27:47">
      <c r="AA2266" s="102"/>
      <c r="AB2266" s="102"/>
      <c r="AC2266" s="102"/>
      <c r="AD2266" s="102"/>
      <c r="AE2266" s="102"/>
      <c r="AF2266" s="106"/>
      <c r="AG2266" s="103"/>
      <c r="AN2266" s="102"/>
      <c r="AO2266" s="102"/>
      <c r="AP2266" s="102"/>
      <c r="AQ2266" s="102"/>
      <c r="AR2266" s="102"/>
      <c r="AS2266" s="102"/>
      <c r="AT2266" s="102"/>
      <c r="AU2266" s="102"/>
    </row>
    <row r="2267" spans="27:47">
      <c r="AA2267" s="102"/>
      <c r="AB2267" s="102"/>
      <c r="AC2267" s="102"/>
      <c r="AD2267" s="102"/>
      <c r="AE2267" s="102"/>
      <c r="AF2267" s="106"/>
      <c r="AG2267" s="103"/>
      <c r="AN2267" s="102"/>
      <c r="AO2267" s="102"/>
      <c r="AP2267" s="102"/>
      <c r="AQ2267" s="102"/>
      <c r="AR2267" s="102"/>
      <c r="AS2267" s="102"/>
      <c r="AT2267" s="102"/>
      <c r="AU2267" s="102"/>
    </row>
    <row r="2268" spans="27:47">
      <c r="AA2268" s="102"/>
      <c r="AB2268" s="102"/>
      <c r="AC2268" s="102"/>
      <c r="AD2268" s="102"/>
      <c r="AE2268" s="102"/>
      <c r="AF2268" s="106"/>
      <c r="AG2268" s="103"/>
      <c r="AN2268" s="102"/>
      <c r="AO2268" s="102"/>
      <c r="AP2268" s="102"/>
      <c r="AQ2268" s="102"/>
      <c r="AR2268" s="102"/>
      <c r="AS2268" s="102"/>
      <c r="AT2268" s="102"/>
      <c r="AU2268" s="102"/>
    </row>
    <row r="2269" spans="27:47">
      <c r="AA2269" s="102"/>
      <c r="AB2269" s="102"/>
      <c r="AC2269" s="102"/>
      <c r="AD2269" s="102"/>
      <c r="AE2269" s="102"/>
      <c r="AF2269" s="106"/>
      <c r="AG2269" s="103"/>
      <c r="AN2269" s="102"/>
      <c r="AO2269" s="102"/>
      <c r="AP2269" s="102"/>
      <c r="AQ2269" s="102"/>
      <c r="AR2269" s="102"/>
      <c r="AS2269" s="102"/>
      <c r="AT2269" s="102"/>
      <c r="AU2269" s="102"/>
    </row>
    <row r="2270" spans="27:47">
      <c r="AA2270" s="102"/>
      <c r="AB2270" s="102"/>
      <c r="AC2270" s="102"/>
      <c r="AD2270" s="102"/>
      <c r="AE2270" s="102"/>
      <c r="AF2270" s="106"/>
      <c r="AG2270" s="103"/>
      <c r="AN2270" s="102"/>
      <c r="AO2270" s="102"/>
      <c r="AP2270" s="102"/>
      <c r="AQ2270" s="102"/>
      <c r="AR2270" s="102"/>
      <c r="AS2270" s="102"/>
      <c r="AT2270" s="102"/>
      <c r="AU2270" s="102"/>
    </row>
    <row r="2271" spans="27:47">
      <c r="AA2271" s="102"/>
      <c r="AB2271" s="102"/>
      <c r="AC2271" s="102"/>
      <c r="AD2271" s="102"/>
      <c r="AE2271" s="102"/>
      <c r="AF2271" s="106"/>
      <c r="AG2271" s="103"/>
      <c r="AN2271" s="102"/>
      <c r="AO2271" s="102"/>
      <c r="AP2271" s="102"/>
      <c r="AQ2271" s="102"/>
      <c r="AR2271" s="102"/>
      <c r="AS2271" s="102"/>
      <c r="AT2271" s="102"/>
      <c r="AU2271" s="102"/>
    </row>
    <row r="2272" spans="27:47">
      <c r="AA2272" s="102"/>
      <c r="AB2272" s="102"/>
      <c r="AC2272" s="102"/>
      <c r="AD2272" s="102"/>
      <c r="AE2272" s="102"/>
      <c r="AF2272" s="106"/>
      <c r="AG2272" s="103"/>
      <c r="AN2272" s="102"/>
      <c r="AO2272" s="102"/>
      <c r="AP2272" s="102"/>
      <c r="AQ2272" s="102"/>
      <c r="AR2272" s="102"/>
      <c r="AS2272" s="102"/>
      <c r="AT2272" s="102"/>
      <c r="AU2272" s="102"/>
    </row>
    <row r="2273" spans="27:47">
      <c r="AA2273" s="102"/>
      <c r="AB2273" s="102"/>
      <c r="AC2273" s="102"/>
      <c r="AD2273" s="102"/>
      <c r="AE2273" s="102"/>
      <c r="AF2273" s="106"/>
      <c r="AG2273" s="103"/>
      <c r="AN2273" s="102"/>
      <c r="AO2273" s="102"/>
      <c r="AP2273" s="102"/>
      <c r="AQ2273" s="102"/>
      <c r="AR2273" s="102"/>
      <c r="AS2273" s="102"/>
      <c r="AT2273" s="102"/>
      <c r="AU2273" s="102"/>
    </row>
    <row r="2274" spans="27:47">
      <c r="AA2274" s="102"/>
      <c r="AB2274" s="102"/>
      <c r="AC2274" s="102"/>
      <c r="AD2274" s="102"/>
      <c r="AE2274" s="102"/>
      <c r="AF2274" s="106"/>
      <c r="AG2274" s="103"/>
      <c r="AN2274" s="102"/>
      <c r="AO2274" s="102"/>
      <c r="AP2274" s="102"/>
      <c r="AQ2274" s="102"/>
      <c r="AR2274" s="102"/>
      <c r="AS2274" s="102"/>
      <c r="AT2274" s="102"/>
      <c r="AU2274" s="102"/>
    </row>
    <row r="2275" spans="27:47">
      <c r="AA2275" s="102"/>
      <c r="AB2275" s="102"/>
      <c r="AC2275" s="102"/>
      <c r="AD2275" s="102"/>
      <c r="AE2275" s="102"/>
      <c r="AF2275" s="106"/>
      <c r="AG2275" s="103"/>
      <c r="AN2275" s="102"/>
      <c r="AO2275" s="102"/>
      <c r="AP2275" s="102"/>
      <c r="AQ2275" s="102"/>
      <c r="AR2275" s="102"/>
      <c r="AS2275" s="102"/>
      <c r="AT2275" s="102"/>
      <c r="AU2275" s="102"/>
    </row>
    <row r="2276" spans="27:47">
      <c r="AA2276" s="102"/>
      <c r="AB2276" s="102"/>
      <c r="AC2276" s="102"/>
      <c r="AD2276" s="102"/>
      <c r="AE2276" s="102"/>
      <c r="AF2276" s="106"/>
      <c r="AG2276" s="103"/>
      <c r="AN2276" s="102"/>
      <c r="AO2276" s="102"/>
      <c r="AP2276" s="102"/>
      <c r="AQ2276" s="102"/>
      <c r="AR2276" s="102"/>
      <c r="AS2276" s="102"/>
      <c r="AT2276" s="102"/>
      <c r="AU2276" s="102"/>
    </row>
    <row r="2277" spans="27:47">
      <c r="AA2277" s="102"/>
      <c r="AB2277" s="102"/>
      <c r="AC2277" s="102"/>
      <c r="AD2277" s="102"/>
      <c r="AE2277" s="102"/>
      <c r="AF2277" s="106"/>
      <c r="AG2277" s="103"/>
      <c r="AN2277" s="102"/>
      <c r="AO2277" s="102"/>
      <c r="AP2277" s="102"/>
      <c r="AQ2277" s="102"/>
      <c r="AR2277" s="102"/>
      <c r="AS2277" s="102"/>
      <c r="AT2277" s="102"/>
      <c r="AU2277" s="102"/>
    </row>
    <row r="2278" spans="27:47">
      <c r="AA2278" s="102"/>
      <c r="AB2278" s="102"/>
      <c r="AC2278" s="102"/>
      <c r="AD2278" s="102"/>
      <c r="AE2278" s="102"/>
      <c r="AF2278" s="106"/>
      <c r="AG2278" s="103"/>
      <c r="AN2278" s="102"/>
      <c r="AO2278" s="102"/>
      <c r="AP2278" s="102"/>
      <c r="AQ2278" s="102"/>
      <c r="AR2278" s="102"/>
      <c r="AS2278" s="102"/>
      <c r="AT2278" s="102"/>
      <c r="AU2278" s="102"/>
    </row>
    <row r="2279" spans="27:47">
      <c r="AA2279" s="102"/>
      <c r="AB2279" s="102"/>
      <c r="AC2279" s="102"/>
      <c r="AD2279" s="102"/>
      <c r="AE2279" s="102"/>
      <c r="AF2279" s="106"/>
      <c r="AG2279" s="103"/>
      <c r="AN2279" s="102"/>
      <c r="AO2279" s="102"/>
      <c r="AP2279" s="102"/>
      <c r="AQ2279" s="102"/>
      <c r="AR2279" s="102"/>
      <c r="AS2279" s="102"/>
      <c r="AT2279" s="102"/>
      <c r="AU2279" s="102"/>
    </row>
    <row r="2280" spans="27:47">
      <c r="AA2280" s="102"/>
      <c r="AB2280" s="102"/>
      <c r="AC2280" s="102"/>
      <c r="AD2280" s="102"/>
      <c r="AE2280" s="102"/>
      <c r="AF2280" s="106"/>
      <c r="AG2280" s="103"/>
      <c r="AN2280" s="102"/>
      <c r="AO2280" s="102"/>
      <c r="AP2280" s="102"/>
      <c r="AQ2280" s="102"/>
      <c r="AR2280" s="102"/>
      <c r="AS2280" s="102"/>
      <c r="AT2280" s="102"/>
      <c r="AU2280" s="102"/>
    </row>
    <row r="2281" spans="27:47">
      <c r="AA2281" s="102"/>
      <c r="AB2281" s="102"/>
      <c r="AC2281" s="102"/>
      <c r="AD2281" s="102"/>
      <c r="AE2281" s="102"/>
      <c r="AF2281" s="106"/>
      <c r="AG2281" s="103"/>
      <c r="AN2281" s="102"/>
      <c r="AO2281" s="102"/>
      <c r="AP2281" s="102"/>
      <c r="AQ2281" s="102"/>
      <c r="AR2281" s="102"/>
      <c r="AS2281" s="102"/>
      <c r="AT2281" s="102"/>
      <c r="AU2281" s="102"/>
    </row>
    <row r="2282" spans="27:47">
      <c r="AA2282" s="102"/>
      <c r="AB2282" s="102"/>
      <c r="AC2282" s="102"/>
      <c r="AD2282" s="102"/>
      <c r="AE2282" s="102"/>
      <c r="AF2282" s="106"/>
      <c r="AG2282" s="103"/>
      <c r="AN2282" s="102"/>
      <c r="AO2282" s="102"/>
      <c r="AP2282" s="102"/>
      <c r="AQ2282" s="102"/>
      <c r="AR2282" s="102"/>
      <c r="AS2282" s="102"/>
      <c r="AT2282" s="102"/>
      <c r="AU2282" s="102"/>
    </row>
    <row r="2283" spans="27:47">
      <c r="AA2283" s="102"/>
      <c r="AB2283" s="102"/>
      <c r="AC2283" s="102"/>
      <c r="AD2283" s="102"/>
      <c r="AE2283" s="102"/>
      <c r="AF2283" s="106"/>
      <c r="AG2283" s="103"/>
      <c r="AN2283" s="102"/>
      <c r="AO2283" s="102"/>
      <c r="AP2283" s="102"/>
      <c r="AQ2283" s="102"/>
      <c r="AR2283" s="102"/>
      <c r="AS2283" s="102"/>
      <c r="AT2283" s="102"/>
      <c r="AU2283" s="102"/>
    </row>
    <row r="2284" spans="27:47">
      <c r="AA2284" s="102"/>
      <c r="AB2284" s="102"/>
      <c r="AC2284" s="102"/>
      <c r="AD2284" s="102"/>
      <c r="AE2284" s="102"/>
      <c r="AF2284" s="106"/>
      <c r="AG2284" s="103"/>
      <c r="AN2284" s="102"/>
      <c r="AO2284" s="102"/>
      <c r="AP2284" s="102"/>
      <c r="AQ2284" s="102"/>
      <c r="AR2284" s="102"/>
      <c r="AS2284" s="102"/>
      <c r="AT2284" s="102"/>
      <c r="AU2284" s="102"/>
    </row>
    <row r="2285" spans="27:47">
      <c r="AA2285" s="102"/>
      <c r="AB2285" s="102"/>
      <c r="AC2285" s="102"/>
      <c r="AD2285" s="102"/>
      <c r="AE2285" s="102"/>
      <c r="AF2285" s="106"/>
      <c r="AG2285" s="103"/>
      <c r="AN2285" s="102"/>
      <c r="AO2285" s="102"/>
      <c r="AP2285" s="102"/>
      <c r="AQ2285" s="102"/>
      <c r="AR2285" s="102"/>
      <c r="AS2285" s="102"/>
      <c r="AT2285" s="102"/>
      <c r="AU2285" s="102"/>
    </row>
    <row r="2286" spans="27:47">
      <c r="AA2286" s="102"/>
      <c r="AB2286" s="102"/>
      <c r="AC2286" s="102"/>
      <c r="AD2286" s="102"/>
      <c r="AE2286" s="102"/>
      <c r="AF2286" s="106"/>
      <c r="AG2286" s="103"/>
      <c r="AN2286" s="102"/>
      <c r="AO2286" s="102"/>
      <c r="AP2286" s="102"/>
      <c r="AQ2286" s="102"/>
      <c r="AR2286" s="102"/>
      <c r="AS2286" s="102"/>
      <c r="AT2286" s="102"/>
      <c r="AU2286" s="102"/>
    </row>
    <row r="2287" spans="27:47">
      <c r="AA2287" s="102"/>
      <c r="AB2287" s="102"/>
      <c r="AC2287" s="102"/>
      <c r="AD2287" s="102"/>
      <c r="AE2287" s="102"/>
      <c r="AF2287" s="106"/>
      <c r="AG2287" s="103"/>
      <c r="AN2287" s="102"/>
      <c r="AO2287" s="102"/>
      <c r="AP2287" s="102"/>
      <c r="AQ2287" s="102"/>
      <c r="AR2287" s="102"/>
      <c r="AS2287" s="102"/>
      <c r="AT2287" s="102"/>
      <c r="AU2287" s="102"/>
    </row>
    <row r="2288" spans="27:47">
      <c r="AA2288" s="102"/>
      <c r="AB2288" s="102"/>
      <c r="AC2288" s="102"/>
      <c r="AD2288" s="102"/>
      <c r="AE2288" s="102"/>
      <c r="AF2288" s="106"/>
      <c r="AG2288" s="103"/>
      <c r="AN2288" s="102"/>
      <c r="AO2288" s="102"/>
      <c r="AP2288" s="102"/>
      <c r="AQ2288" s="102"/>
      <c r="AR2288" s="102"/>
      <c r="AS2288" s="102"/>
      <c r="AT2288" s="102"/>
      <c r="AU2288" s="102"/>
    </row>
    <row r="2289" spans="27:47">
      <c r="AA2289" s="102"/>
      <c r="AB2289" s="102"/>
      <c r="AC2289" s="102"/>
      <c r="AD2289" s="102"/>
      <c r="AE2289" s="102"/>
      <c r="AF2289" s="106"/>
      <c r="AG2289" s="103"/>
      <c r="AN2289" s="102"/>
      <c r="AO2289" s="102"/>
      <c r="AP2289" s="102"/>
      <c r="AQ2289" s="102"/>
      <c r="AR2289" s="102"/>
      <c r="AS2289" s="102"/>
      <c r="AT2289" s="102"/>
      <c r="AU2289" s="102"/>
    </row>
    <row r="2290" spans="27:47">
      <c r="AA2290" s="102"/>
      <c r="AB2290" s="102"/>
      <c r="AC2290" s="102"/>
      <c r="AD2290" s="102"/>
      <c r="AE2290" s="102"/>
      <c r="AF2290" s="106"/>
      <c r="AG2290" s="103"/>
      <c r="AN2290" s="102"/>
      <c r="AO2290" s="102"/>
      <c r="AP2290" s="102"/>
      <c r="AQ2290" s="102"/>
      <c r="AR2290" s="102"/>
      <c r="AS2290" s="102"/>
      <c r="AT2290" s="102"/>
      <c r="AU2290" s="102"/>
    </row>
    <row r="2291" spans="27:47">
      <c r="AA2291" s="102"/>
      <c r="AB2291" s="102"/>
      <c r="AC2291" s="102"/>
      <c r="AD2291" s="102"/>
      <c r="AE2291" s="102"/>
      <c r="AF2291" s="106"/>
      <c r="AG2291" s="103"/>
      <c r="AN2291" s="102"/>
      <c r="AO2291" s="102"/>
      <c r="AP2291" s="102"/>
      <c r="AQ2291" s="102"/>
      <c r="AR2291" s="102"/>
      <c r="AS2291" s="102"/>
      <c r="AT2291" s="102"/>
      <c r="AU2291" s="102"/>
    </row>
    <row r="2292" spans="27:47">
      <c r="AA2292" s="102"/>
      <c r="AB2292" s="102"/>
      <c r="AC2292" s="102"/>
      <c r="AD2292" s="102"/>
      <c r="AE2292" s="102"/>
      <c r="AF2292" s="106"/>
      <c r="AG2292" s="103"/>
      <c r="AN2292" s="102"/>
      <c r="AO2292" s="102"/>
      <c r="AP2292" s="102"/>
      <c r="AQ2292" s="102"/>
      <c r="AR2292" s="102"/>
      <c r="AS2292" s="102"/>
      <c r="AT2292" s="102"/>
      <c r="AU2292" s="102"/>
    </row>
    <row r="2293" spans="27:47">
      <c r="AA2293" s="102"/>
      <c r="AB2293" s="102"/>
      <c r="AC2293" s="102"/>
      <c r="AD2293" s="102"/>
      <c r="AE2293" s="102"/>
      <c r="AF2293" s="106"/>
      <c r="AG2293" s="103"/>
      <c r="AN2293" s="102"/>
      <c r="AO2293" s="102"/>
      <c r="AP2293" s="102"/>
      <c r="AQ2293" s="102"/>
      <c r="AR2293" s="102"/>
      <c r="AS2293" s="102"/>
      <c r="AT2293" s="102"/>
      <c r="AU2293" s="102"/>
    </row>
    <row r="2294" spans="27:47">
      <c r="AA2294" s="102"/>
      <c r="AB2294" s="102"/>
      <c r="AC2294" s="102"/>
      <c r="AD2294" s="102"/>
      <c r="AE2294" s="102"/>
      <c r="AF2294" s="106"/>
      <c r="AG2294" s="103"/>
      <c r="AN2294" s="102"/>
      <c r="AO2294" s="102"/>
      <c r="AP2294" s="102"/>
      <c r="AQ2294" s="102"/>
      <c r="AR2294" s="102"/>
      <c r="AS2294" s="102"/>
      <c r="AT2294" s="102"/>
      <c r="AU2294" s="102"/>
    </row>
    <row r="2295" spans="27:47">
      <c r="AA2295" s="102"/>
      <c r="AB2295" s="102"/>
      <c r="AC2295" s="102"/>
      <c r="AD2295" s="102"/>
      <c r="AE2295" s="102"/>
      <c r="AF2295" s="106"/>
      <c r="AG2295" s="103"/>
      <c r="AN2295" s="102"/>
      <c r="AO2295" s="102"/>
      <c r="AP2295" s="102"/>
      <c r="AQ2295" s="102"/>
      <c r="AR2295" s="102"/>
      <c r="AS2295" s="102"/>
      <c r="AT2295" s="102"/>
      <c r="AU2295" s="102"/>
    </row>
    <row r="2296" spans="27:47">
      <c r="AA2296" s="102"/>
      <c r="AB2296" s="102"/>
      <c r="AC2296" s="102"/>
      <c r="AD2296" s="102"/>
      <c r="AE2296" s="102"/>
      <c r="AF2296" s="106"/>
      <c r="AG2296" s="103"/>
      <c r="AN2296" s="102"/>
      <c r="AO2296" s="102"/>
      <c r="AP2296" s="102"/>
      <c r="AQ2296" s="102"/>
      <c r="AR2296" s="102"/>
      <c r="AS2296" s="102"/>
      <c r="AT2296" s="102"/>
      <c r="AU2296" s="102"/>
    </row>
    <row r="2297" spans="27:47">
      <c r="AA2297" s="102"/>
      <c r="AB2297" s="102"/>
      <c r="AC2297" s="102"/>
      <c r="AD2297" s="102"/>
      <c r="AE2297" s="102"/>
      <c r="AF2297" s="106"/>
      <c r="AG2297" s="103"/>
      <c r="AN2297" s="102"/>
      <c r="AO2297" s="102"/>
      <c r="AP2297" s="102"/>
      <c r="AQ2297" s="102"/>
      <c r="AR2297" s="102"/>
      <c r="AS2297" s="102"/>
      <c r="AT2297" s="102"/>
      <c r="AU2297" s="102"/>
    </row>
    <row r="2298" spans="27:47">
      <c r="AA2298" s="102"/>
      <c r="AB2298" s="102"/>
      <c r="AC2298" s="102"/>
      <c r="AD2298" s="102"/>
      <c r="AE2298" s="102"/>
      <c r="AF2298" s="106"/>
      <c r="AG2298" s="103"/>
      <c r="AN2298" s="102"/>
      <c r="AO2298" s="102"/>
      <c r="AP2298" s="102"/>
      <c r="AQ2298" s="102"/>
      <c r="AR2298" s="102"/>
      <c r="AS2298" s="102"/>
      <c r="AT2298" s="102"/>
      <c r="AU2298" s="102"/>
    </row>
    <row r="2299" spans="27:47">
      <c r="AA2299" s="102"/>
      <c r="AB2299" s="102"/>
      <c r="AC2299" s="102"/>
      <c r="AD2299" s="102"/>
      <c r="AE2299" s="102"/>
      <c r="AF2299" s="106"/>
      <c r="AG2299" s="103"/>
      <c r="AN2299" s="102"/>
      <c r="AO2299" s="102"/>
      <c r="AP2299" s="102"/>
      <c r="AQ2299" s="102"/>
      <c r="AR2299" s="102"/>
      <c r="AS2299" s="102"/>
      <c r="AT2299" s="102"/>
      <c r="AU2299" s="102"/>
    </row>
    <row r="2300" spans="27:47">
      <c r="AA2300" s="102"/>
      <c r="AB2300" s="102"/>
      <c r="AC2300" s="102"/>
      <c r="AD2300" s="102"/>
      <c r="AE2300" s="102"/>
      <c r="AF2300" s="106"/>
      <c r="AG2300" s="103"/>
      <c r="AN2300" s="102"/>
      <c r="AO2300" s="102"/>
      <c r="AP2300" s="102"/>
      <c r="AQ2300" s="102"/>
      <c r="AR2300" s="102"/>
      <c r="AS2300" s="102"/>
      <c r="AT2300" s="102"/>
      <c r="AU2300" s="102"/>
    </row>
    <row r="2301" spans="27:47">
      <c r="AA2301" s="102"/>
      <c r="AB2301" s="102"/>
      <c r="AC2301" s="102"/>
      <c r="AD2301" s="102"/>
      <c r="AE2301" s="102"/>
      <c r="AF2301" s="106"/>
      <c r="AG2301" s="103"/>
      <c r="AN2301" s="102"/>
      <c r="AO2301" s="102"/>
      <c r="AP2301" s="102"/>
      <c r="AQ2301" s="102"/>
      <c r="AR2301" s="102"/>
      <c r="AS2301" s="102"/>
      <c r="AT2301" s="102"/>
      <c r="AU2301" s="102"/>
    </row>
    <row r="2302" spans="27:47">
      <c r="AA2302" s="102"/>
      <c r="AB2302" s="102"/>
      <c r="AC2302" s="102"/>
      <c r="AD2302" s="102"/>
      <c r="AE2302" s="102"/>
      <c r="AF2302" s="106"/>
      <c r="AG2302" s="103"/>
      <c r="AN2302" s="102"/>
      <c r="AO2302" s="102"/>
      <c r="AP2302" s="102"/>
      <c r="AQ2302" s="102"/>
      <c r="AR2302" s="102"/>
      <c r="AS2302" s="102"/>
      <c r="AT2302" s="102"/>
      <c r="AU2302" s="102"/>
    </row>
    <row r="2303" spans="27:47">
      <c r="AA2303" s="102"/>
      <c r="AB2303" s="102"/>
      <c r="AC2303" s="102"/>
      <c r="AD2303" s="102"/>
      <c r="AE2303" s="102"/>
      <c r="AF2303" s="106"/>
      <c r="AG2303" s="103"/>
      <c r="AN2303" s="102"/>
      <c r="AO2303" s="102"/>
      <c r="AP2303" s="102"/>
      <c r="AQ2303" s="102"/>
      <c r="AR2303" s="102"/>
      <c r="AS2303" s="102"/>
      <c r="AT2303" s="102"/>
      <c r="AU2303" s="102"/>
    </row>
    <row r="2304" spans="27:47">
      <c r="AA2304" s="102"/>
      <c r="AB2304" s="102"/>
      <c r="AC2304" s="102"/>
      <c r="AD2304" s="102"/>
      <c r="AE2304" s="102"/>
      <c r="AF2304" s="106"/>
      <c r="AG2304" s="103"/>
      <c r="AN2304" s="102"/>
      <c r="AO2304" s="102"/>
      <c r="AP2304" s="102"/>
      <c r="AQ2304" s="102"/>
      <c r="AR2304" s="102"/>
      <c r="AS2304" s="102"/>
      <c r="AT2304" s="102"/>
      <c r="AU2304" s="102"/>
    </row>
    <row r="2305" spans="27:47">
      <c r="AA2305" s="102"/>
      <c r="AB2305" s="102"/>
      <c r="AC2305" s="102"/>
      <c r="AD2305" s="102"/>
      <c r="AE2305" s="102"/>
      <c r="AF2305" s="106"/>
      <c r="AG2305" s="103"/>
      <c r="AN2305" s="102"/>
      <c r="AO2305" s="102"/>
      <c r="AP2305" s="102"/>
      <c r="AQ2305" s="102"/>
      <c r="AR2305" s="102"/>
      <c r="AS2305" s="102"/>
      <c r="AT2305" s="102"/>
      <c r="AU2305" s="102"/>
    </row>
    <row r="2306" spans="27:47">
      <c r="AA2306" s="102"/>
      <c r="AB2306" s="102"/>
      <c r="AC2306" s="102"/>
      <c r="AD2306" s="102"/>
      <c r="AE2306" s="102"/>
      <c r="AF2306" s="106"/>
      <c r="AG2306" s="103"/>
      <c r="AN2306" s="102"/>
      <c r="AO2306" s="102"/>
      <c r="AP2306" s="102"/>
      <c r="AQ2306" s="102"/>
      <c r="AR2306" s="102"/>
      <c r="AS2306" s="102"/>
      <c r="AT2306" s="102"/>
      <c r="AU2306" s="102"/>
    </row>
    <row r="2307" spans="27:47">
      <c r="AA2307" s="102"/>
      <c r="AB2307" s="102"/>
      <c r="AC2307" s="102"/>
      <c r="AD2307" s="102"/>
      <c r="AE2307" s="102"/>
      <c r="AF2307" s="106"/>
      <c r="AG2307" s="103"/>
      <c r="AN2307" s="102"/>
      <c r="AO2307" s="102"/>
      <c r="AP2307" s="102"/>
      <c r="AQ2307" s="102"/>
      <c r="AR2307" s="102"/>
      <c r="AS2307" s="102"/>
      <c r="AT2307" s="102"/>
      <c r="AU2307" s="102"/>
    </row>
    <row r="2308" spans="27:47">
      <c r="AA2308" s="102"/>
      <c r="AB2308" s="102"/>
      <c r="AC2308" s="102"/>
      <c r="AD2308" s="102"/>
      <c r="AE2308" s="102"/>
      <c r="AF2308" s="106"/>
      <c r="AG2308" s="103"/>
      <c r="AN2308" s="102"/>
      <c r="AO2308" s="102"/>
      <c r="AP2308" s="102"/>
      <c r="AQ2308" s="102"/>
      <c r="AR2308" s="102"/>
      <c r="AS2308" s="102"/>
      <c r="AT2308" s="102"/>
      <c r="AU2308" s="102"/>
    </row>
    <row r="2309" spans="27:47">
      <c r="AA2309" s="102"/>
      <c r="AB2309" s="102"/>
      <c r="AC2309" s="102"/>
      <c r="AD2309" s="102"/>
      <c r="AE2309" s="102"/>
      <c r="AF2309" s="106"/>
      <c r="AG2309" s="103"/>
      <c r="AN2309" s="102"/>
      <c r="AO2309" s="102"/>
      <c r="AP2309" s="102"/>
      <c r="AQ2309" s="102"/>
      <c r="AR2309" s="102"/>
      <c r="AS2309" s="102"/>
      <c r="AT2309" s="102"/>
      <c r="AU2309" s="102"/>
    </row>
    <row r="2310" spans="27:47">
      <c r="AA2310" s="102"/>
      <c r="AB2310" s="102"/>
      <c r="AC2310" s="102"/>
      <c r="AD2310" s="102"/>
      <c r="AE2310" s="102"/>
      <c r="AF2310" s="106"/>
      <c r="AG2310" s="103"/>
      <c r="AN2310" s="102"/>
      <c r="AO2310" s="102"/>
      <c r="AP2310" s="102"/>
      <c r="AQ2310" s="102"/>
      <c r="AR2310" s="102"/>
      <c r="AS2310" s="102"/>
      <c r="AT2310" s="102"/>
      <c r="AU2310" s="102"/>
    </row>
    <row r="2311" spans="27:47">
      <c r="AA2311" s="102"/>
      <c r="AB2311" s="102"/>
      <c r="AC2311" s="102"/>
      <c r="AD2311" s="102"/>
      <c r="AE2311" s="102"/>
      <c r="AF2311" s="106"/>
      <c r="AG2311" s="103"/>
      <c r="AN2311" s="102"/>
      <c r="AO2311" s="102"/>
      <c r="AP2311" s="102"/>
      <c r="AQ2311" s="102"/>
      <c r="AR2311" s="102"/>
      <c r="AS2311" s="102"/>
      <c r="AT2311" s="102"/>
      <c r="AU2311" s="102"/>
    </row>
    <row r="2312" spans="27:47">
      <c r="AA2312" s="102"/>
      <c r="AB2312" s="102"/>
      <c r="AC2312" s="102"/>
      <c r="AD2312" s="102"/>
      <c r="AE2312" s="102"/>
      <c r="AF2312" s="106"/>
      <c r="AG2312" s="103"/>
      <c r="AN2312" s="102"/>
      <c r="AO2312" s="102"/>
      <c r="AP2312" s="102"/>
      <c r="AQ2312" s="102"/>
      <c r="AR2312" s="102"/>
      <c r="AS2312" s="102"/>
      <c r="AT2312" s="102"/>
      <c r="AU2312" s="102"/>
    </row>
    <row r="2313" spans="27:47">
      <c r="AA2313" s="102"/>
      <c r="AB2313" s="102"/>
      <c r="AC2313" s="102"/>
      <c r="AD2313" s="102"/>
      <c r="AE2313" s="102"/>
      <c r="AF2313" s="106"/>
      <c r="AG2313" s="103"/>
      <c r="AN2313" s="102"/>
      <c r="AO2313" s="102"/>
      <c r="AP2313" s="102"/>
      <c r="AQ2313" s="102"/>
      <c r="AR2313" s="102"/>
      <c r="AS2313" s="102"/>
      <c r="AT2313" s="102"/>
      <c r="AU2313" s="102"/>
    </row>
    <row r="2314" spans="27:47">
      <c r="AA2314" s="102"/>
      <c r="AB2314" s="102"/>
      <c r="AC2314" s="102"/>
      <c r="AD2314" s="102"/>
      <c r="AE2314" s="102"/>
      <c r="AF2314" s="106"/>
      <c r="AG2314" s="103"/>
      <c r="AN2314" s="102"/>
      <c r="AO2314" s="102"/>
      <c r="AP2314" s="102"/>
      <c r="AQ2314" s="102"/>
      <c r="AR2314" s="102"/>
      <c r="AS2314" s="102"/>
      <c r="AT2314" s="102"/>
      <c r="AU2314" s="102"/>
    </row>
    <row r="2315" spans="27:47">
      <c r="AA2315" s="102"/>
      <c r="AB2315" s="102"/>
      <c r="AC2315" s="102"/>
      <c r="AD2315" s="102"/>
      <c r="AE2315" s="102"/>
      <c r="AF2315" s="106"/>
      <c r="AG2315" s="103"/>
      <c r="AN2315" s="102"/>
      <c r="AO2315" s="102"/>
      <c r="AP2315" s="102"/>
      <c r="AQ2315" s="102"/>
      <c r="AR2315" s="102"/>
      <c r="AS2315" s="102"/>
      <c r="AT2315" s="102"/>
      <c r="AU2315" s="102"/>
    </row>
    <row r="2316" spans="27:47">
      <c r="AA2316" s="102"/>
      <c r="AB2316" s="102"/>
      <c r="AC2316" s="102"/>
      <c r="AD2316" s="102"/>
      <c r="AE2316" s="102"/>
      <c r="AF2316" s="106"/>
      <c r="AG2316" s="103"/>
      <c r="AN2316" s="102"/>
      <c r="AO2316" s="102"/>
      <c r="AP2316" s="102"/>
      <c r="AQ2316" s="102"/>
      <c r="AR2316" s="102"/>
      <c r="AS2316" s="102"/>
      <c r="AT2316" s="102"/>
      <c r="AU2316" s="102"/>
    </row>
    <row r="2317" spans="27:47">
      <c r="AA2317" s="102"/>
      <c r="AB2317" s="102"/>
      <c r="AC2317" s="102"/>
      <c r="AD2317" s="102"/>
      <c r="AE2317" s="102"/>
      <c r="AF2317" s="106"/>
      <c r="AG2317" s="103"/>
      <c r="AN2317" s="102"/>
      <c r="AO2317" s="102"/>
      <c r="AP2317" s="102"/>
      <c r="AQ2317" s="102"/>
      <c r="AR2317" s="102"/>
      <c r="AS2317" s="102"/>
      <c r="AT2317" s="102"/>
      <c r="AU2317" s="102"/>
    </row>
    <row r="2318" spans="27:47">
      <c r="AA2318" s="102"/>
      <c r="AB2318" s="102"/>
      <c r="AC2318" s="102"/>
      <c r="AD2318" s="102"/>
      <c r="AE2318" s="102"/>
      <c r="AF2318" s="106"/>
      <c r="AG2318" s="103"/>
      <c r="AN2318" s="102"/>
      <c r="AO2318" s="102"/>
      <c r="AP2318" s="102"/>
      <c r="AQ2318" s="102"/>
      <c r="AR2318" s="102"/>
      <c r="AS2318" s="102"/>
      <c r="AT2318" s="102"/>
      <c r="AU2318" s="102"/>
    </row>
    <row r="2319" spans="27:47">
      <c r="AA2319" s="102"/>
      <c r="AB2319" s="102"/>
      <c r="AC2319" s="102"/>
      <c r="AD2319" s="102"/>
      <c r="AE2319" s="102"/>
      <c r="AF2319" s="106"/>
      <c r="AG2319" s="103"/>
      <c r="AN2319" s="102"/>
      <c r="AO2319" s="102"/>
      <c r="AP2319" s="102"/>
      <c r="AQ2319" s="102"/>
      <c r="AR2319" s="102"/>
      <c r="AS2319" s="102"/>
      <c r="AT2319" s="102"/>
      <c r="AU2319" s="102"/>
    </row>
    <row r="2320" spans="27:47">
      <c r="AA2320" s="102"/>
      <c r="AB2320" s="102"/>
      <c r="AC2320" s="102"/>
      <c r="AD2320" s="102"/>
      <c r="AE2320" s="102"/>
      <c r="AF2320" s="106"/>
      <c r="AG2320" s="103"/>
      <c r="AN2320" s="102"/>
      <c r="AO2320" s="102"/>
      <c r="AP2320" s="102"/>
      <c r="AQ2320" s="102"/>
      <c r="AR2320" s="102"/>
      <c r="AS2320" s="102"/>
      <c r="AT2320" s="102"/>
      <c r="AU2320" s="102"/>
    </row>
    <row r="2321" spans="27:47">
      <c r="AA2321" s="102"/>
      <c r="AB2321" s="102"/>
      <c r="AC2321" s="102"/>
      <c r="AD2321" s="102"/>
      <c r="AE2321" s="102"/>
      <c r="AF2321" s="106"/>
      <c r="AG2321" s="103"/>
      <c r="AN2321" s="102"/>
      <c r="AO2321" s="102"/>
      <c r="AP2321" s="102"/>
      <c r="AQ2321" s="102"/>
      <c r="AR2321" s="102"/>
      <c r="AS2321" s="102"/>
      <c r="AT2321" s="102"/>
      <c r="AU2321" s="102"/>
    </row>
    <row r="2322" spans="27:47">
      <c r="AA2322" s="102"/>
      <c r="AB2322" s="102"/>
      <c r="AC2322" s="102"/>
      <c r="AD2322" s="102"/>
      <c r="AE2322" s="102"/>
      <c r="AF2322" s="106"/>
      <c r="AG2322" s="103"/>
      <c r="AN2322" s="102"/>
      <c r="AO2322" s="102"/>
      <c r="AP2322" s="102"/>
      <c r="AQ2322" s="102"/>
      <c r="AR2322" s="102"/>
      <c r="AS2322" s="102"/>
      <c r="AT2322" s="102"/>
      <c r="AU2322" s="102"/>
    </row>
    <row r="2323" spans="27:47">
      <c r="AA2323" s="102"/>
      <c r="AB2323" s="102"/>
      <c r="AC2323" s="102"/>
      <c r="AD2323" s="102"/>
      <c r="AE2323" s="102"/>
      <c r="AF2323" s="106"/>
      <c r="AG2323" s="103"/>
      <c r="AN2323" s="102"/>
      <c r="AO2323" s="102"/>
      <c r="AP2323" s="102"/>
      <c r="AQ2323" s="102"/>
      <c r="AR2323" s="102"/>
      <c r="AS2323" s="102"/>
      <c r="AT2323" s="102"/>
      <c r="AU2323" s="102"/>
    </row>
    <row r="2324" spans="27:47">
      <c r="AA2324" s="102"/>
      <c r="AB2324" s="102"/>
      <c r="AC2324" s="102"/>
      <c r="AD2324" s="102"/>
      <c r="AE2324" s="102"/>
      <c r="AF2324" s="106"/>
      <c r="AG2324" s="103"/>
      <c r="AN2324" s="102"/>
      <c r="AO2324" s="102"/>
      <c r="AP2324" s="102"/>
      <c r="AQ2324" s="102"/>
      <c r="AR2324" s="102"/>
      <c r="AS2324" s="102"/>
      <c r="AT2324" s="102"/>
      <c r="AU2324" s="102"/>
    </row>
    <row r="2325" spans="27:47">
      <c r="AA2325" s="102"/>
      <c r="AB2325" s="102"/>
      <c r="AC2325" s="102"/>
      <c r="AD2325" s="102"/>
      <c r="AE2325" s="102"/>
      <c r="AF2325" s="106"/>
      <c r="AG2325" s="103"/>
      <c r="AN2325" s="102"/>
      <c r="AO2325" s="102"/>
      <c r="AP2325" s="102"/>
      <c r="AQ2325" s="102"/>
      <c r="AR2325" s="102"/>
      <c r="AS2325" s="102"/>
      <c r="AT2325" s="102"/>
      <c r="AU2325" s="102"/>
    </row>
    <row r="2326" spans="27:47">
      <c r="AA2326" s="102"/>
      <c r="AB2326" s="102"/>
      <c r="AC2326" s="102"/>
      <c r="AD2326" s="102"/>
      <c r="AE2326" s="102"/>
      <c r="AF2326" s="106"/>
      <c r="AG2326" s="103"/>
      <c r="AN2326" s="102"/>
      <c r="AO2326" s="102"/>
      <c r="AP2326" s="102"/>
      <c r="AQ2326" s="102"/>
      <c r="AR2326" s="102"/>
      <c r="AS2326" s="102"/>
      <c r="AT2326" s="102"/>
      <c r="AU2326" s="102"/>
    </row>
    <row r="2327" spans="27:47">
      <c r="AA2327" s="102"/>
      <c r="AB2327" s="102"/>
      <c r="AC2327" s="102"/>
      <c r="AD2327" s="102"/>
      <c r="AE2327" s="102"/>
      <c r="AF2327" s="106"/>
      <c r="AG2327" s="103"/>
      <c r="AN2327" s="102"/>
      <c r="AO2327" s="102"/>
      <c r="AP2327" s="102"/>
      <c r="AQ2327" s="102"/>
      <c r="AR2327" s="102"/>
      <c r="AS2327" s="102"/>
      <c r="AT2327" s="102"/>
      <c r="AU2327" s="102"/>
    </row>
    <row r="2328" spans="27:47">
      <c r="AA2328" s="102"/>
      <c r="AB2328" s="102"/>
      <c r="AC2328" s="102"/>
      <c r="AD2328" s="102"/>
      <c r="AE2328" s="102"/>
      <c r="AF2328" s="106"/>
      <c r="AG2328" s="103"/>
      <c r="AN2328" s="102"/>
      <c r="AO2328" s="102"/>
      <c r="AP2328" s="102"/>
      <c r="AQ2328" s="102"/>
      <c r="AR2328" s="102"/>
      <c r="AS2328" s="102"/>
      <c r="AT2328" s="102"/>
      <c r="AU2328" s="102"/>
    </row>
    <row r="2329" spans="27:47">
      <c r="AA2329" s="102"/>
      <c r="AB2329" s="102"/>
      <c r="AC2329" s="102"/>
      <c r="AD2329" s="102"/>
      <c r="AE2329" s="102"/>
      <c r="AF2329" s="106"/>
      <c r="AG2329" s="103"/>
      <c r="AN2329" s="102"/>
      <c r="AO2329" s="102"/>
      <c r="AP2329" s="102"/>
      <c r="AQ2329" s="102"/>
      <c r="AR2329" s="102"/>
      <c r="AS2329" s="102"/>
      <c r="AT2329" s="102"/>
      <c r="AU2329" s="102"/>
    </row>
    <row r="2330" spans="27:47">
      <c r="AA2330" s="102"/>
      <c r="AB2330" s="102"/>
      <c r="AC2330" s="102"/>
      <c r="AD2330" s="102"/>
      <c r="AE2330" s="102"/>
      <c r="AF2330" s="106"/>
      <c r="AG2330" s="103"/>
      <c r="AN2330" s="102"/>
      <c r="AO2330" s="102"/>
      <c r="AP2330" s="102"/>
      <c r="AQ2330" s="102"/>
      <c r="AR2330" s="102"/>
      <c r="AS2330" s="102"/>
      <c r="AT2330" s="102"/>
      <c r="AU2330" s="102"/>
    </row>
    <row r="2331" spans="27:47">
      <c r="AA2331" s="102"/>
      <c r="AB2331" s="102"/>
      <c r="AC2331" s="102"/>
      <c r="AD2331" s="102"/>
      <c r="AE2331" s="102"/>
      <c r="AF2331" s="106"/>
      <c r="AG2331" s="103"/>
      <c r="AN2331" s="102"/>
      <c r="AO2331" s="102"/>
      <c r="AP2331" s="102"/>
      <c r="AQ2331" s="102"/>
      <c r="AR2331" s="102"/>
      <c r="AS2331" s="102"/>
      <c r="AT2331" s="102"/>
      <c r="AU2331" s="102"/>
    </row>
    <row r="2332" spans="27:47">
      <c r="AA2332" s="102"/>
      <c r="AB2332" s="102"/>
      <c r="AC2332" s="102"/>
      <c r="AD2332" s="102"/>
      <c r="AE2332" s="102"/>
      <c r="AF2332" s="106"/>
      <c r="AG2332" s="103"/>
      <c r="AN2332" s="102"/>
      <c r="AO2332" s="102"/>
      <c r="AP2332" s="102"/>
      <c r="AQ2332" s="102"/>
      <c r="AR2332" s="102"/>
      <c r="AS2332" s="102"/>
      <c r="AT2332" s="102"/>
      <c r="AU2332" s="102"/>
    </row>
    <row r="2333" spans="27:47">
      <c r="AA2333" s="102"/>
      <c r="AB2333" s="102"/>
      <c r="AC2333" s="102"/>
      <c r="AD2333" s="102"/>
      <c r="AE2333" s="102"/>
      <c r="AF2333" s="106"/>
      <c r="AG2333" s="103"/>
      <c r="AN2333" s="102"/>
      <c r="AO2333" s="102"/>
      <c r="AP2333" s="102"/>
      <c r="AQ2333" s="102"/>
      <c r="AR2333" s="102"/>
      <c r="AS2333" s="102"/>
      <c r="AT2333" s="102"/>
      <c r="AU2333" s="102"/>
    </row>
    <row r="2334" spans="27:47">
      <c r="AA2334" s="102"/>
      <c r="AB2334" s="102"/>
      <c r="AC2334" s="102"/>
      <c r="AD2334" s="102"/>
      <c r="AE2334" s="102"/>
      <c r="AF2334" s="106"/>
      <c r="AG2334" s="103"/>
      <c r="AN2334" s="102"/>
      <c r="AO2334" s="102"/>
      <c r="AP2334" s="102"/>
      <c r="AQ2334" s="102"/>
      <c r="AR2334" s="102"/>
      <c r="AS2334" s="102"/>
      <c r="AT2334" s="102"/>
      <c r="AU2334" s="102"/>
    </row>
    <row r="2335" spans="27:47">
      <c r="AA2335" s="102"/>
      <c r="AB2335" s="102"/>
      <c r="AC2335" s="102"/>
      <c r="AD2335" s="102"/>
      <c r="AE2335" s="102"/>
      <c r="AF2335" s="106"/>
      <c r="AG2335" s="103"/>
      <c r="AN2335" s="102"/>
      <c r="AO2335" s="102"/>
      <c r="AP2335" s="102"/>
      <c r="AQ2335" s="102"/>
      <c r="AR2335" s="102"/>
      <c r="AS2335" s="102"/>
      <c r="AT2335" s="102"/>
      <c r="AU2335" s="102"/>
    </row>
    <row r="2336" spans="27:47">
      <c r="AA2336" s="102"/>
      <c r="AB2336" s="102"/>
      <c r="AC2336" s="102"/>
      <c r="AD2336" s="102"/>
      <c r="AE2336" s="102"/>
      <c r="AF2336" s="106"/>
      <c r="AG2336" s="103"/>
      <c r="AN2336" s="102"/>
      <c r="AO2336" s="102"/>
      <c r="AP2336" s="102"/>
      <c r="AQ2336" s="102"/>
      <c r="AR2336" s="102"/>
      <c r="AS2336" s="102"/>
      <c r="AT2336" s="102"/>
      <c r="AU2336" s="102"/>
    </row>
    <row r="2337" spans="27:47">
      <c r="AA2337" s="102"/>
      <c r="AB2337" s="102"/>
      <c r="AC2337" s="102"/>
      <c r="AD2337" s="102"/>
      <c r="AE2337" s="102"/>
      <c r="AF2337" s="106"/>
      <c r="AG2337" s="103"/>
      <c r="AN2337" s="102"/>
      <c r="AO2337" s="102"/>
      <c r="AP2337" s="102"/>
      <c r="AQ2337" s="102"/>
      <c r="AR2337" s="102"/>
      <c r="AS2337" s="102"/>
      <c r="AT2337" s="102"/>
      <c r="AU2337" s="102"/>
    </row>
    <row r="2338" spans="27:47">
      <c r="AA2338" s="102"/>
      <c r="AB2338" s="102"/>
      <c r="AC2338" s="102"/>
      <c r="AD2338" s="102"/>
      <c r="AE2338" s="102"/>
      <c r="AF2338" s="106"/>
      <c r="AG2338" s="103"/>
      <c r="AN2338" s="102"/>
      <c r="AO2338" s="102"/>
      <c r="AP2338" s="102"/>
      <c r="AQ2338" s="102"/>
      <c r="AR2338" s="102"/>
      <c r="AS2338" s="102"/>
      <c r="AT2338" s="102"/>
      <c r="AU2338" s="102"/>
    </row>
    <row r="2339" spans="27:47">
      <c r="AA2339" s="102"/>
      <c r="AB2339" s="102"/>
      <c r="AC2339" s="102"/>
      <c r="AD2339" s="102"/>
      <c r="AE2339" s="102"/>
      <c r="AF2339" s="106"/>
      <c r="AG2339" s="103"/>
      <c r="AN2339" s="102"/>
      <c r="AO2339" s="102"/>
      <c r="AP2339" s="102"/>
      <c r="AQ2339" s="102"/>
      <c r="AR2339" s="102"/>
      <c r="AS2339" s="102"/>
      <c r="AT2339" s="102"/>
      <c r="AU2339" s="102"/>
    </row>
    <row r="2340" spans="27:47">
      <c r="AA2340" s="102"/>
      <c r="AB2340" s="102"/>
      <c r="AC2340" s="102"/>
      <c r="AD2340" s="102"/>
      <c r="AE2340" s="102"/>
      <c r="AF2340" s="106"/>
      <c r="AG2340" s="103"/>
      <c r="AN2340" s="102"/>
      <c r="AO2340" s="102"/>
      <c r="AP2340" s="102"/>
      <c r="AQ2340" s="102"/>
      <c r="AR2340" s="102"/>
      <c r="AS2340" s="102"/>
      <c r="AT2340" s="102"/>
      <c r="AU2340" s="102"/>
    </row>
    <row r="2341" spans="27:47">
      <c r="AA2341" s="102"/>
      <c r="AB2341" s="102"/>
      <c r="AC2341" s="102"/>
      <c r="AD2341" s="102"/>
      <c r="AE2341" s="102"/>
      <c r="AF2341" s="106"/>
      <c r="AG2341" s="103"/>
      <c r="AN2341" s="102"/>
      <c r="AO2341" s="102"/>
      <c r="AP2341" s="102"/>
      <c r="AQ2341" s="102"/>
      <c r="AR2341" s="102"/>
      <c r="AS2341" s="102"/>
      <c r="AT2341" s="102"/>
      <c r="AU2341" s="102"/>
    </row>
    <row r="2342" spans="27:47">
      <c r="AA2342" s="102"/>
      <c r="AB2342" s="102"/>
      <c r="AC2342" s="102"/>
      <c r="AD2342" s="102"/>
      <c r="AE2342" s="102"/>
      <c r="AF2342" s="106"/>
      <c r="AG2342" s="103"/>
      <c r="AN2342" s="102"/>
      <c r="AO2342" s="102"/>
      <c r="AP2342" s="102"/>
      <c r="AQ2342" s="102"/>
      <c r="AR2342" s="102"/>
      <c r="AS2342" s="102"/>
      <c r="AT2342" s="102"/>
      <c r="AU2342" s="102"/>
    </row>
    <row r="2343" spans="27:47">
      <c r="AA2343" s="102"/>
      <c r="AB2343" s="102"/>
      <c r="AC2343" s="102"/>
      <c r="AD2343" s="102"/>
      <c r="AE2343" s="102"/>
      <c r="AF2343" s="106"/>
      <c r="AG2343" s="103"/>
      <c r="AN2343" s="102"/>
      <c r="AO2343" s="102"/>
      <c r="AP2343" s="102"/>
      <c r="AQ2343" s="102"/>
      <c r="AR2343" s="102"/>
      <c r="AS2343" s="102"/>
      <c r="AT2343" s="102"/>
      <c r="AU2343" s="102"/>
    </row>
    <row r="2344" spans="27:47">
      <c r="AA2344" s="102"/>
      <c r="AB2344" s="102"/>
      <c r="AC2344" s="102"/>
      <c r="AD2344" s="102"/>
      <c r="AE2344" s="102"/>
      <c r="AF2344" s="106"/>
      <c r="AG2344" s="103"/>
      <c r="AN2344" s="102"/>
      <c r="AO2344" s="102"/>
      <c r="AP2344" s="102"/>
      <c r="AQ2344" s="102"/>
      <c r="AR2344" s="102"/>
      <c r="AS2344" s="102"/>
      <c r="AT2344" s="102"/>
      <c r="AU2344" s="102"/>
    </row>
    <row r="2345" spans="27:47">
      <c r="AA2345" s="102"/>
      <c r="AB2345" s="102"/>
      <c r="AC2345" s="102"/>
      <c r="AD2345" s="102"/>
      <c r="AE2345" s="102"/>
      <c r="AF2345" s="106"/>
      <c r="AG2345" s="103"/>
      <c r="AN2345" s="102"/>
      <c r="AO2345" s="102"/>
      <c r="AP2345" s="102"/>
      <c r="AQ2345" s="102"/>
      <c r="AR2345" s="102"/>
      <c r="AS2345" s="102"/>
      <c r="AT2345" s="102"/>
      <c r="AU2345" s="102"/>
    </row>
    <row r="2346" spans="27:47">
      <c r="AA2346" s="102"/>
      <c r="AB2346" s="102"/>
      <c r="AC2346" s="102"/>
      <c r="AD2346" s="102"/>
      <c r="AE2346" s="102"/>
      <c r="AF2346" s="106"/>
      <c r="AG2346" s="103"/>
      <c r="AN2346" s="102"/>
      <c r="AO2346" s="102"/>
      <c r="AP2346" s="102"/>
      <c r="AQ2346" s="102"/>
      <c r="AR2346" s="102"/>
      <c r="AS2346" s="102"/>
      <c r="AT2346" s="102"/>
      <c r="AU2346" s="102"/>
    </row>
    <row r="2347" spans="27:47">
      <c r="AA2347" s="102"/>
      <c r="AB2347" s="102"/>
      <c r="AC2347" s="102"/>
      <c r="AD2347" s="102"/>
      <c r="AE2347" s="102"/>
      <c r="AF2347" s="106"/>
      <c r="AG2347" s="103"/>
      <c r="AN2347" s="102"/>
      <c r="AO2347" s="102"/>
      <c r="AP2347" s="102"/>
      <c r="AQ2347" s="102"/>
      <c r="AR2347" s="102"/>
      <c r="AS2347" s="102"/>
      <c r="AT2347" s="102"/>
      <c r="AU2347" s="102"/>
    </row>
    <row r="2348" spans="27:47">
      <c r="AA2348" s="102"/>
      <c r="AB2348" s="102"/>
      <c r="AC2348" s="102"/>
      <c r="AD2348" s="102"/>
      <c r="AE2348" s="102"/>
      <c r="AF2348" s="106"/>
      <c r="AG2348" s="103"/>
      <c r="AN2348" s="102"/>
      <c r="AO2348" s="102"/>
      <c r="AP2348" s="102"/>
      <c r="AQ2348" s="102"/>
      <c r="AR2348" s="102"/>
      <c r="AS2348" s="102"/>
      <c r="AT2348" s="102"/>
      <c r="AU2348" s="102"/>
    </row>
    <row r="2349" spans="27:47">
      <c r="AA2349" s="102"/>
      <c r="AB2349" s="102"/>
      <c r="AC2349" s="102"/>
      <c r="AD2349" s="102"/>
      <c r="AE2349" s="102"/>
      <c r="AF2349" s="106"/>
      <c r="AG2349" s="103"/>
      <c r="AN2349" s="102"/>
      <c r="AO2349" s="102"/>
      <c r="AP2349" s="102"/>
      <c r="AQ2349" s="102"/>
      <c r="AR2349" s="102"/>
      <c r="AS2349" s="102"/>
      <c r="AT2349" s="102"/>
      <c r="AU2349" s="102"/>
    </row>
    <row r="2350" spans="27:47">
      <c r="AA2350" s="102"/>
      <c r="AB2350" s="102"/>
      <c r="AC2350" s="102"/>
      <c r="AD2350" s="102"/>
      <c r="AE2350" s="102"/>
      <c r="AF2350" s="106"/>
      <c r="AG2350" s="103"/>
      <c r="AN2350" s="102"/>
      <c r="AO2350" s="102"/>
      <c r="AP2350" s="102"/>
      <c r="AQ2350" s="102"/>
      <c r="AR2350" s="102"/>
      <c r="AS2350" s="102"/>
      <c r="AT2350" s="102"/>
      <c r="AU2350" s="102"/>
    </row>
    <row r="2351" spans="27:47">
      <c r="AA2351" s="102"/>
      <c r="AB2351" s="102"/>
      <c r="AC2351" s="102"/>
      <c r="AD2351" s="102"/>
      <c r="AE2351" s="102"/>
      <c r="AF2351" s="106"/>
      <c r="AG2351" s="103"/>
      <c r="AN2351" s="102"/>
      <c r="AO2351" s="102"/>
      <c r="AP2351" s="102"/>
      <c r="AQ2351" s="102"/>
      <c r="AR2351" s="102"/>
      <c r="AS2351" s="102"/>
      <c r="AT2351" s="102"/>
      <c r="AU2351" s="102"/>
    </row>
    <row r="2352" spans="27:47">
      <c r="AA2352" s="102"/>
      <c r="AB2352" s="102"/>
      <c r="AC2352" s="102"/>
      <c r="AD2352" s="102"/>
      <c r="AE2352" s="102"/>
      <c r="AF2352" s="106"/>
      <c r="AG2352" s="103"/>
      <c r="AN2352" s="102"/>
      <c r="AO2352" s="102"/>
      <c r="AP2352" s="102"/>
      <c r="AQ2352" s="102"/>
      <c r="AR2352" s="102"/>
      <c r="AS2352" s="102"/>
      <c r="AT2352" s="102"/>
      <c r="AU2352" s="102"/>
    </row>
    <row r="2353" spans="27:47">
      <c r="AA2353" s="102"/>
      <c r="AB2353" s="102"/>
      <c r="AC2353" s="102"/>
      <c r="AD2353" s="102"/>
      <c r="AE2353" s="102"/>
      <c r="AF2353" s="106"/>
      <c r="AG2353" s="103"/>
      <c r="AN2353" s="102"/>
      <c r="AO2353" s="102"/>
      <c r="AP2353" s="102"/>
      <c r="AQ2353" s="102"/>
      <c r="AR2353" s="102"/>
      <c r="AS2353" s="102"/>
      <c r="AT2353" s="102"/>
      <c r="AU2353" s="102"/>
    </row>
    <row r="2354" spans="27:47">
      <c r="AA2354" s="102"/>
      <c r="AB2354" s="102"/>
      <c r="AC2354" s="102"/>
      <c r="AD2354" s="102"/>
      <c r="AE2354" s="102"/>
      <c r="AF2354" s="106"/>
      <c r="AG2354" s="103"/>
      <c r="AN2354" s="102"/>
      <c r="AO2354" s="102"/>
      <c r="AP2354" s="102"/>
      <c r="AQ2354" s="102"/>
      <c r="AR2354" s="102"/>
      <c r="AS2354" s="102"/>
      <c r="AT2354" s="102"/>
      <c r="AU2354" s="102"/>
    </row>
    <row r="2355" spans="27:47">
      <c r="AA2355" s="102"/>
      <c r="AB2355" s="102"/>
      <c r="AC2355" s="102"/>
      <c r="AD2355" s="102"/>
      <c r="AE2355" s="102"/>
      <c r="AF2355" s="106"/>
      <c r="AG2355" s="103"/>
      <c r="AN2355" s="102"/>
      <c r="AO2355" s="102"/>
      <c r="AP2355" s="102"/>
      <c r="AQ2355" s="102"/>
      <c r="AR2355" s="102"/>
      <c r="AS2355" s="102"/>
      <c r="AT2355" s="102"/>
      <c r="AU2355" s="102"/>
    </row>
    <row r="2356" spans="27:47">
      <c r="AA2356" s="102"/>
      <c r="AB2356" s="102"/>
      <c r="AC2356" s="102"/>
      <c r="AD2356" s="102"/>
      <c r="AE2356" s="102"/>
      <c r="AF2356" s="106"/>
      <c r="AG2356" s="103"/>
      <c r="AN2356" s="102"/>
      <c r="AO2356" s="102"/>
      <c r="AP2356" s="102"/>
      <c r="AQ2356" s="102"/>
      <c r="AR2356" s="102"/>
      <c r="AS2356" s="102"/>
      <c r="AT2356" s="102"/>
      <c r="AU2356" s="102"/>
    </row>
    <row r="2357" spans="27:47">
      <c r="AA2357" s="102"/>
      <c r="AB2357" s="102"/>
      <c r="AC2357" s="102"/>
      <c r="AD2357" s="102"/>
      <c r="AE2357" s="102"/>
      <c r="AF2357" s="106"/>
      <c r="AG2357" s="103"/>
      <c r="AN2357" s="102"/>
      <c r="AO2357" s="102"/>
      <c r="AP2357" s="102"/>
      <c r="AQ2357" s="102"/>
      <c r="AR2357" s="102"/>
      <c r="AS2357" s="102"/>
      <c r="AT2357" s="102"/>
      <c r="AU2357" s="102"/>
    </row>
    <row r="2358" spans="27:47">
      <c r="AA2358" s="102"/>
      <c r="AB2358" s="102"/>
      <c r="AC2358" s="102"/>
      <c r="AD2358" s="102"/>
      <c r="AE2358" s="102"/>
      <c r="AF2358" s="106"/>
      <c r="AG2358" s="103"/>
      <c r="AN2358" s="102"/>
      <c r="AO2358" s="102"/>
      <c r="AP2358" s="102"/>
      <c r="AQ2358" s="102"/>
      <c r="AR2358" s="102"/>
      <c r="AS2358" s="102"/>
      <c r="AT2358" s="102"/>
      <c r="AU2358" s="102"/>
    </row>
    <row r="2359" spans="27:47">
      <c r="AA2359" s="102"/>
      <c r="AB2359" s="102"/>
      <c r="AC2359" s="102"/>
      <c r="AD2359" s="102"/>
      <c r="AE2359" s="102"/>
      <c r="AF2359" s="106"/>
      <c r="AG2359" s="103"/>
      <c r="AN2359" s="102"/>
      <c r="AO2359" s="102"/>
      <c r="AP2359" s="102"/>
      <c r="AQ2359" s="102"/>
      <c r="AR2359" s="102"/>
      <c r="AS2359" s="102"/>
      <c r="AT2359" s="102"/>
      <c r="AU2359" s="102"/>
    </row>
    <row r="2360" spans="27:47">
      <c r="AA2360" s="102"/>
      <c r="AB2360" s="102"/>
      <c r="AC2360" s="102"/>
      <c r="AD2360" s="102"/>
      <c r="AE2360" s="102"/>
      <c r="AF2360" s="106"/>
      <c r="AG2360" s="103"/>
      <c r="AN2360" s="102"/>
      <c r="AO2360" s="102"/>
      <c r="AP2360" s="102"/>
      <c r="AQ2360" s="102"/>
      <c r="AR2360" s="102"/>
      <c r="AS2360" s="102"/>
      <c r="AT2360" s="102"/>
      <c r="AU2360" s="102"/>
    </row>
    <row r="2361" spans="27:47">
      <c r="AA2361" s="102"/>
      <c r="AB2361" s="102"/>
      <c r="AC2361" s="102"/>
      <c r="AD2361" s="102"/>
      <c r="AE2361" s="102"/>
      <c r="AF2361" s="106"/>
      <c r="AG2361" s="103"/>
      <c r="AN2361" s="102"/>
      <c r="AO2361" s="102"/>
      <c r="AP2361" s="102"/>
      <c r="AQ2361" s="102"/>
      <c r="AR2361" s="102"/>
      <c r="AS2361" s="102"/>
      <c r="AT2361" s="102"/>
      <c r="AU2361" s="102"/>
    </row>
    <row r="2362" spans="27:47">
      <c r="AA2362" s="102"/>
      <c r="AB2362" s="102"/>
      <c r="AC2362" s="102"/>
      <c r="AD2362" s="102"/>
      <c r="AE2362" s="102"/>
      <c r="AF2362" s="106"/>
      <c r="AG2362" s="103"/>
      <c r="AN2362" s="102"/>
      <c r="AO2362" s="102"/>
      <c r="AP2362" s="102"/>
      <c r="AQ2362" s="102"/>
      <c r="AR2362" s="102"/>
      <c r="AS2362" s="102"/>
      <c r="AT2362" s="102"/>
      <c r="AU2362" s="102"/>
    </row>
    <row r="2363" spans="27:47">
      <c r="AA2363" s="102"/>
      <c r="AB2363" s="102"/>
      <c r="AC2363" s="102"/>
      <c r="AD2363" s="102"/>
      <c r="AE2363" s="102"/>
      <c r="AF2363" s="106"/>
      <c r="AG2363" s="103"/>
      <c r="AN2363" s="102"/>
      <c r="AO2363" s="102"/>
      <c r="AP2363" s="102"/>
      <c r="AQ2363" s="102"/>
      <c r="AR2363" s="102"/>
      <c r="AS2363" s="102"/>
      <c r="AT2363" s="102"/>
      <c r="AU2363" s="102"/>
    </row>
    <row r="2364" spans="27:47">
      <c r="AA2364" s="102"/>
      <c r="AB2364" s="102"/>
      <c r="AC2364" s="102"/>
      <c r="AD2364" s="102"/>
      <c r="AE2364" s="102"/>
      <c r="AF2364" s="106"/>
      <c r="AG2364" s="103"/>
      <c r="AN2364" s="102"/>
      <c r="AO2364" s="102"/>
      <c r="AP2364" s="102"/>
      <c r="AQ2364" s="102"/>
      <c r="AR2364" s="102"/>
      <c r="AS2364" s="102"/>
      <c r="AT2364" s="102"/>
      <c r="AU2364" s="102"/>
    </row>
    <row r="2365" spans="27:47">
      <c r="AA2365" s="102"/>
      <c r="AB2365" s="102"/>
      <c r="AC2365" s="102"/>
      <c r="AD2365" s="102"/>
      <c r="AE2365" s="102"/>
      <c r="AF2365" s="106"/>
      <c r="AG2365" s="103"/>
      <c r="AN2365" s="102"/>
      <c r="AO2365" s="102"/>
      <c r="AP2365" s="102"/>
      <c r="AQ2365" s="102"/>
      <c r="AR2365" s="102"/>
      <c r="AS2365" s="102"/>
      <c r="AT2365" s="102"/>
      <c r="AU2365" s="102"/>
    </row>
    <row r="2366" spans="27:47">
      <c r="AA2366" s="102"/>
      <c r="AB2366" s="102"/>
      <c r="AC2366" s="102"/>
      <c r="AD2366" s="102"/>
      <c r="AE2366" s="102"/>
      <c r="AF2366" s="106"/>
      <c r="AG2366" s="103"/>
      <c r="AN2366" s="102"/>
      <c r="AO2366" s="102"/>
      <c r="AP2366" s="102"/>
      <c r="AQ2366" s="102"/>
      <c r="AR2366" s="102"/>
      <c r="AS2366" s="102"/>
      <c r="AT2366" s="102"/>
      <c r="AU2366" s="102"/>
    </row>
    <row r="2367" spans="27:47">
      <c r="AA2367" s="102"/>
      <c r="AB2367" s="102"/>
      <c r="AC2367" s="102"/>
      <c r="AD2367" s="102"/>
      <c r="AE2367" s="102"/>
      <c r="AF2367" s="106"/>
      <c r="AG2367" s="103"/>
      <c r="AN2367" s="102"/>
      <c r="AO2367" s="102"/>
      <c r="AP2367" s="102"/>
      <c r="AQ2367" s="102"/>
      <c r="AR2367" s="102"/>
      <c r="AS2367" s="102"/>
      <c r="AT2367" s="102"/>
      <c r="AU2367" s="102"/>
    </row>
    <row r="2368" spans="27:47">
      <c r="AA2368" s="102"/>
      <c r="AB2368" s="102"/>
      <c r="AC2368" s="102"/>
      <c r="AD2368" s="102"/>
      <c r="AE2368" s="102"/>
      <c r="AF2368" s="106"/>
      <c r="AG2368" s="103"/>
      <c r="AN2368" s="102"/>
      <c r="AO2368" s="102"/>
      <c r="AP2368" s="102"/>
      <c r="AQ2368" s="102"/>
      <c r="AR2368" s="102"/>
      <c r="AS2368" s="102"/>
      <c r="AT2368" s="102"/>
      <c r="AU2368" s="102"/>
    </row>
    <row r="2369" spans="27:47">
      <c r="AA2369" s="102"/>
      <c r="AB2369" s="102"/>
      <c r="AC2369" s="102"/>
      <c r="AD2369" s="102"/>
      <c r="AE2369" s="102"/>
      <c r="AF2369" s="106"/>
      <c r="AG2369" s="103"/>
      <c r="AN2369" s="102"/>
      <c r="AO2369" s="102"/>
      <c r="AP2369" s="102"/>
      <c r="AQ2369" s="102"/>
      <c r="AR2369" s="102"/>
      <c r="AS2369" s="102"/>
      <c r="AT2369" s="102"/>
      <c r="AU2369" s="102"/>
    </row>
    <row r="2370" spans="27:47">
      <c r="AA2370" s="102"/>
      <c r="AB2370" s="102"/>
      <c r="AC2370" s="102"/>
      <c r="AD2370" s="102"/>
      <c r="AE2370" s="102"/>
      <c r="AF2370" s="106"/>
      <c r="AG2370" s="103"/>
      <c r="AN2370" s="102"/>
      <c r="AO2370" s="102"/>
      <c r="AP2370" s="102"/>
      <c r="AQ2370" s="102"/>
      <c r="AR2370" s="102"/>
      <c r="AS2370" s="102"/>
      <c r="AT2370" s="102"/>
      <c r="AU2370" s="102"/>
    </row>
    <row r="2371" spans="27:47">
      <c r="AA2371" s="102"/>
      <c r="AB2371" s="102"/>
      <c r="AC2371" s="102"/>
      <c r="AD2371" s="102"/>
      <c r="AE2371" s="102"/>
      <c r="AF2371" s="106"/>
      <c r="AG2371" s="103"/>
      <c r="AN2371" s="102"/>
      <c r="AO2371" s="102"/>
      <c r="AP2371" s="102"/>
      <c r="AQ2371" s="102"/>
      <c r="AR2371" s="102"/>
      <c r="AS2371" s="102"/>
      <c r="AT2371" s="102"/>
      <c r="AU2371" s="102"/>
    </row>
    <row r="2372" spans="27:47">
      <c r="AA2372" s="102"/>
      <c r="AB2372" s="102"/>
      <c r="AC2372" s="102"/>
      <c r="AD2372" s="102"/>
      <c r="AE2372" s="102"/>
      <c r="AF2372" s="106"/>
      <c r="AG2372" s="103"/>
      <c r="AN2372" s="102"/>
      <c r="AO2372" s="102"/>
      <c r="AP2372" s="102"/>
      <c r="AQ2372" s="102"/>
      <c r="AR2372" s="102"/>
      <c r="AS2372" s="102"/>
      <c r="AT2372" s="102"/>
      <c r="AU2372" s="102"/>
    </row>
    <row r="2373" spans="27:47">
      <c r="AA2373" s="102"/>
      <c r="AB2373" s="102"/>
      <c r="AC2373" s="102"/>
      <c r="AD2373" s="102"/>
      <c r="AE2373" s="102"/>
      <c r="AF2373" s="106"/>
      <c r="AG2373" s="103"/>
      <c r="AN2373" s="102"/>
      <c r="AO2373" s="102"/>
      <c r="AP2373" s="102"/>
      <c r="AQ2373" s="102"/>
      <c r="AR2373" s="102"/>
      <c r="AS2373" s="102"/>
      <c r="AT2373" s="102"/>
      <c r="AU2373" s="102"/>
    </row>
    <row r="2374" spans="27:47">
      <c r="AA2374" s="102"/>
      <c r="AB2374" s="102"/>
      <c r="AC2374" s="102"/>
      <c r="AD2374" s="102"/>
      <c r="AE2374" s="102"/>
      <c r="AF2374" s="106"/>
      <c r="AG2374" s="103"/>
      <c r="AN2374" s="102"/>
      <c r="AO2374" s="102"/>
      <c r="AP2374" s="102"/>
      <c r="AQ2374" s="102"/>
      <c r="AR2374" s="102"/>
      <c r="AS2374" s="102"/>
      <c r="AT2374" s="102"/>
      <c r="AU2374" s="102"/>
    </row>
    <row r="2375" spans="27:47">
      <c r="AA2375" s="102"/>
      <c r="AB2375" s="102"/>
      <c r="AC2375" s="102"/>
      <c r="AD2375" s="102"/>
      <c r="AE2375" s="102"/>
      <c r="AF2375" s="106"/>
      <c r="AG2375" s="103"/>
      <c r="AN2375" s="102"/>
      <c r="AO2375" s="102"/>
      <c r="AP2375" s="102"/>
      <c r="AQ2375" s="102"/>
      <c r="AR2375" s="102"/>
      <c r="AS2375" s="102"/>
      <c r="AT2375" s="102"/>
      <c r="AU2375" s="102"/>
    </row>
    <row r="2376" spans="27:47">
      <c r="AA2376" s="102"/>
      <c r="AB2376" s="102"/>
      <c r="AC2376" s="102"/>
      <c r="AD2376" s="102"/>
      <c r="AE2376" s="102"/>
      <c r="AF2376" s="106"/>
      <c r="AG2376" s="103"/>
      <c r="AN2376" s="102"/>
      <c r="AO2376" s="102"/>
      <c r="AP2376" s="102"/>
      <c r="AQ2376" s="102"/>
      <c r="AR2376" s="102"/>
      <c r="AS2376" s="102"/>
      <c r="AT2376" s="102"/>
      <c r="AU2376" s="102"/>
    </row>
    <row r="2377" spans="27:47">
      <c r="AA2377" s="102"/>
      <c r="AB2377" s="102"/>
      <c r="AC2377" s="102"/>
      <c r="AD2377" s="102"/>
      <c r="AE2377" s="102"/>
      <c r="AF2377" s="106"/>
      <c r="AG2377" s="103"/>
      <c r="AN2377" s="102"/>
      <c r="AO2377" s="102"/>
      <c r="AP2377" s="102"/>
      <c r="AQ2377" s="102"/>
      <c r="AR2377" s="102"/>
      <c r="AS2377" s="102"/>
      <c r="AT2377" s="102"/>
      <c r="AU2377" s="102"/>
    </row>
    <row r="2378" spans="27:47">
      <c r="AA2378" s="102"/>
      <c r="AB2378" s="102"/>
      <c r="AC2378" s="102"/>
      <c r="AD2378" s="102"/>
      <c r="AE2378" s="102"/>
      <c r="AF2378" s="106"/>
      <c r="AG2378" s="103"/>
      <c r="AN2378" s="102"/>
      <c r="AO2378" s="102"/>
      <c r="AP2378" s="102"/>
      <c r="AQ2378" s="102"/>
      <c r="AR2378" s="102"/>
      <c r="AS2378" s="102"/>
      <c r="AT2378" s="102"/>
      <c r="AU2378" s="102"/>
    </row>
    <row r="2379" spans="27:47">
      <c r="AA2379" s="102"/>
      <c r="AB2379" s="102"/>
      <c r="AC2379" s="102"/>
      <c r="AD2379" s="102"/>
      <c r="AE2379" s="102"/>
      <c r="AF2379" s="106"/>
      <c r="AG2379" s="103"/>
      <c r="AN2379" s="102"/>
      <c r="AO2379" s="102"/>
      <c r="AP2379" s="102"/>
      <c r="AQ2379" s="102"/>
      <c r="AR2379" s="102"/>
      <c r="AS2379" s="102"/>
      <c r="AT2379" s="102"/>
      <c r="AU2379" s="102"/>
    </row>
    <row r="2380" spans="27:47">
      <c r="AA2380" s="102"/>
      <c r="AB2380" s="102"/>
      <c r="AC2380" s="102"/>
      <c r="AD2380" s="102"/>
      <c r="AE2380" s="102"/>
      <c r="AF2380" s="106"/>
      <c r="AG2380" s="103"/>
      <c r="AN2380" s="102"/>
      <c r="AO2380" s="102"/>
      <c r="AP2380" s="102"/>
      <c r="AQ2380" s="102"/>
      <c r="AR2380" s="102"/>
      <c r="AS2380" s="102"/>
      <c r="AT2380" s="102"/>
      <c r="AU2380" s="102"/>
    </row>
    <row r="2381" spans="27:47">
      <c r="AA2381" s="102"/>
      <c r="AB2381" s="102"/>
      <c r="AC2381" s="102"/>
      <c r="AD2381" s="102"/>
      <c r="AE2381" s="102"/>
      <c r="AF2381" s="106"/>
      <c r="AG2381" s="103"/>
      <c r="AN2381" s="102"/>
      <c r="AO2381" s="102"/>
      <c r="AP2381" s="102"/>
      <c r="AQ2381" s="102"/>
      <c r="AR2381" s="102"/>
      <c r="AS2381" s="102"/>
      <c r="AT2381" s="102"/>
      <c r="AU2381" s="102"/>
    </row>
    <row r="2382" spans="27:47">
      <c r="AA2382" s="102"/>
      <c r="AB2382" s="102"/>
      <c r="AC2382" s="102"/>
      <c r="AD2382" s="102"/>
      <c r="AE2382" s="102"/>
      <c r="AF2382" s="106"/>
      <c r="AG2382" s="103"/>
      <c r="AN2382" s="102"/>
      <c r="AO2382" s="102"/>
      <c r="AP2382" s="102"/>
      <c r="AQ2382" s="102"/>
      <c r="AR2382" s="102"/>
      <c r="AS2382" s="102"/>
      <c r="AT2382" s="102"/>
      <c r="AU2382" s="102"/>
    </row>
    <row r="2383" spans="27:47">
      <c r="AA2383" s="102"/>
      <c r="AB2383" s="102"/>
      <c r="AC2383" s="102"/>
      <c r="AD2383" s="102"/>
      <c r="AE2383" s="102"/>
      <c r="AF2383" s="106"/>
      <c r="AG2383" s="103"/>
      <c r="AN2383" s="102"/>
      <c r="AO2383" s="102"/>
      <c r="AP2383" s="102"/>
      <c r="AQ2383" s="102"/>
      <c r="AR2383" s="102"/>
      <c r="AS2383" s="102"/>
      <c r="AT2383" s="102"/>
      <c r="AU2383" s="102"/>
    </row>
    <row r="2384" spans="27:47">
      <c r="AA2384" s="102"/>
      <c r="AB2384" s="102"/>
      <c r="AC2384" s="102"/>
      <c r="AD2384" s="102"/>
      <c r="AE2384" s="102"/>
      <c r="AF2384" s="106"/>
      <c r="AG2384" s="103"/>
      <c r="AN2384" s="102"/>
      <c r="AO2384" s="102"/>
      <c r="AP2384" s="102"/>
      <c r="AQ2384" s="102"/>
      <c r="AR2384" s="102"/>
      <c r="AS2384" s="102"/>
      <c r="AT2384" s="102"/>
      <c r="AU2384" s="102"/>
    </row>
    <row r="2385" spans="27:47">
      <c r="AA2385" s="102"/>
      <c r="AB2385" s="102"/>
      <c r="AC2385" s="102"/>
      <c r="AD2385" s="102"/>
      <c r="AE2385" s="102"/>
      <c r="AF2385" s="106"/>
      <c r="AG2385" s="103"/>
      <c r="AN2385" s="102"/>
      <c r="AO2385" s="102"/>
      <c r="AP2385" s="102"/>
      <c r="AQ2385" s="102"/>
      <c r="AR2385" s="102"/>
      <c r="AS2385" s="102"/>
      <c r="AT2385" s="102"/>
      <c r="AU2385" s="102"/>
    </row>
    <row r="2386" spans="27:47">
      <c r="AA2386" s="102"/>
      <c r="AB2386" s="102"/>
      <c r="AC2386" s="102"/>
      <c r="AD2386" s="102"/>
      <c r="AE2386" s="102"/>
      <c r="AF2386" s="106"/>
      <c r="AG2386" s="103"/>
      <c r="AN2386" s="102"/>
      <c r="AO2386" s="102"/>
      <c r="AP2386" s="102"/>
      <c r="AQ2386" s="102"/>
      <c r="AR2386" s="102"/>
      <c r="AS2386" s="102"/>
      <c r="AT2386" s="102"/>
      <c r="AU2386" s="102"/>
    </row>
    <row r="2387" spans="27:47">
      <c r="AA2387" s="102"/>
      <c r="AB2387" s="102"/>
      <c r="AC2387" s="102"/>
      <c r="AD2387" s="102"/>
      <c r="AE2387" s="102"/>
      <c r="AF2387" s="106"/>
      <c r="AG2387" s="103"/>
      <c r="AN2387" s="102"/>
      <c r="AO2387" s="102"/>
      <c r="AP2387" s="102"/>
      <c r="AQ2387" s="102"/>
      <c r="AR2387" s="102"/>
      <c r="AS2387" s="102"/>
      <c r="AT2387" s="102"/>
      <c r="AU2387" s="102"/>
    </row>
    <row r="2388" spans="27:47">
      <c r="AA2388" s="102"/>
      <c r="AB2388" s="102"/>
      <c r="AC2388" s="102"/>
      <c r="AD2388" s="102"/>
      <c r="AE2388" s="102"/>
      <c r="AF2388" s="106"/>
      <c r="AG2388" s="103"/>
      <c r="AN2388" s="102"/>
      <c r="AO2388" s="102"/>
      <c r="AP2388" s="102"/>
      <c r="AQ2388" s="102"/>
      <c r="AR2388" s="102"/>
      <c r="AS2388" s="102"/>
      <c r="AT2388" s="102"/>
      <c r="AU2388" s="102"/>
    </row>
    <row r="2389" spans="27:47">
      <c r="AA2389" s="102"/>
      <c r="AB2389" s="102"/>
      <c r="AC2389" s="102"/>
      <c r="AD2389" s="102"/>
      <c r="AE2389" s="102"/>
      <c r="AF2389" s="106"/>
      <c r="AG2389" s="103"/>
      <c r="AN2389" s="102"/>
      <c r="AO2389" s="102"/>
      <c r="AP2389" s="102"/>
      <c r="AQ2389" s="102"/>
      <c r="AR2389" s="102"/>
      <c r="AS2389" s="102"/>
      <c r="AT2389" s="102"/>
      <c r="AU2389" s="102"/>
    </row>
    <row r="2390" spans="27:47">
      <c r="AA2390" s="102"/>
      <c r="AB2390" s="102"/>
      <c r="AC2390" s="102"/>
      <c r="AD2390" s="102"/>
      <c r="AE2390" s="102"/>
      <c r="AF2390" s="106"/>
      <c r="AG2390" s="103"/>
      <c r="AN2390" s="102"/>
      <c r="AO2390" s="102"/>
      <c r="AP2390" s="102"/>
      <c r="AQ2390" s="102"/>
      <c r="AR2390" s="102"/>
      <c r="AS2390" s="102"/>
      <c r="AT2390" s="102"/>
      <c r="AU2390" s="102"/>
    </row>
    <row r="2391" spans="27:47">
      <c r="AA2391" s="102"/>
      <c r="AB2391" s="102"/>
      <c r="AC2391" s="102"/>
      <c r="AD2391" s="102"/>
      <c r="AE2391" s="102"/>
      <c r="AF2391" s="106"/>
      <c r="AG2391" s="103"/>
      <c r="AN2391" s="102"/>
      <c r="AO2391" s="102"/>
      <c r="AP2391" s="102"/>
      <c r="AQ2391" s="102"/>
      <c r="AR2391" s="102"/>
      <c r="AS2391" s="102"/>
      <c r="AT2391" s="102"/>
      <c r="AU2391" s="102"/>
    </row>
    <row r="2392" spans="27:47">
      <c r="AA2392" s="102"/>
      <c r="AB2392" s="102"/>
      <c r="AC2392" s="102"/>
      <c r="AD2392" s="102"/>
      <c r="AE2392" s="102"/>
      <c r="AF2392" s="106"/>
      <c r="AG2392" s="103"/>
      <c r="AN2392" s="102"/>
      <c r="AO2392" s="102"/>
      <c r="AP2392" s="102"/>
      <c r="AQ2392" s="102"/>
      <c r="AR2392" s="102"/>
      <c r="AS2392" s="102"/>
      <c r="AT2392" s="102"/>
      <c r="AU2392" s="102"/>
    </row>
    <row r="2393" spans="27:47">
      <c r="AA2393" s="102"/>
      <c r="AB2393" s="102"/>
      <c r="AC2393" s="102"/>
      <c r="AD2393" s="102"/>
      <c r="AE2393" s="102"/>
      <c r="AF2393" s="106"/>
      <c r="AG2393" s="103"/>
      <c r="AN2393" s="102"/>
      <c r="AO2393" s="102"/>
      <c r="AP2393" s="102"/>
      <c r="AQ2393" s="102"/>
      <c r="AR2393" s="102"/>
      <c r="AS2393" s="102"/>
      <c r="AT2393" s="102"/>
      <c r="AU2393" s="102"/>
    </row>
    <row r="2394" spans="27:47">
      <c r="AA2394" s="102"/>
      <c r="AB2394" s="102"/>
      <c r="AC2394" s="102"/>
      <c r="AD2394" s="102"/>
      <c r="AE2394" s="102"/>
      <c r="AF2394" s="106"/>
      <c r="AG2394" s="103"/>
      <c r="AN2394" s="102"/>
      <c r="AO2394" s="102"/>
      <c r="AP2394" s="102"/>
      <c r="AQ2394" s="102"/>
      <c r="AR2394" s="102"/>
      <c r="AS2394" s="102"/>
      <c r="AT2394" s="102"/>
      <c r="AU2394" s="102"/>
    </row>
    <row r="2395" spans="27:47">
      <c r="AA2395" s="102"/>
      <c r="AB2395" s="102"/>
      <c r="AC2395" s="102"/>
      <c r="AD2395" s="102"/>
      <c r="AE2395" s="102"/>
      <c r="AF2395" s="106"/>
      <c r="AG2395" s="103"/>
      <c r="AN2395" s="102"/>
      <c r="AO2395" s="102"/>
      <c r="AP2395" s="102"/>
      <c r="AQ2395" s="102"/>
      <c r="AR2395" s="102"/>
      <c r="AS2395" s="102"/>
      <c r="AT2395" s="102"/>
      <c r="AU2395" s="102"/>
    </row>
    <row r="2396" spans="27:47">
      <c r="AA2396" s="102"/>
      <c r="AB2396" s="102"/>
      <c r="AC2396" s="102"/>
      <c r="AD2396" s="102"/>
      <c r="AE2396" s="102"/>
      <c r="AF2396" s="106"/>
      <c r="AG2396" s="103"/>
      <c r="AN2396" s="102"/>
      <c r="AO2396" s="102"/>
      <c r="AP2396" s="102"/>
      <c r="AQ2396" s="102"/>
      <c r="AR2396" s="102"/>
      <c r="AS2396" s="102"/>
      <c r="AT2396" s="102"/>
      <c r="AU2396" s="102"/>
    </row>
    <row r="2397" spans="27:47">
      <c r="AA2397" s="102"/>
      <c r="AB2397" s="102"/>
      <c r="AC2397" s="102"/>
      <c r="AD2397" s="102"/>
      <c r="AE2397" s="102"/>
      <c r="AF2397" s="106"/>
      <c r="AG2397" s="103"/>
      <c r="AN2397" s="102"/>
      <c r="AO2397" s="102"/>
      <c r="AP2397" s="102"/>
      <c r="AQ2397" s="102"/>
      <c r="AR2397" s="102"/>
      <c r="AS2397" s="102"/>
      <c r="AT2397" s="102"/>
      <c r="AU2397" s="102"/>
    </row>
    <row r="2398" spans="27:47">
      <c r="AA2398" s="102"/>
      <c r="AB2398" s="102"/>
      <c r="AC2398" s="102"/>
      <c r="AD2398" s="102"/>
      <c r="AE2398" s="102"/>
      <c r="AF2398" s="106"/>
      <c r="AG2398" s="103"/>
      <c r="AN2398" s="102"/>
      <c r="AO2398" s="102"/>
      <c r="AP2398" s="102"/>
      <c r="AQ2398" s="102"/>
      <c r="AR2398" s="102"/>
      <c r="AS2398" s="102"/>
      <c r="AT2398" s="102"/>
      <c r="AU2398" s="102"/>
    </row>
    <row r="2399" spans="27:47">
      <c r="AA2399" s="102"/>
      <c r="AB2399" s="102"/>
      <c r="AC2399" s="102"/>
      <c r="AD2399" s="102"/>
      <c r="AE2399" s="102"/>
      <c r="AF2399" s="106"/>
      <c r="AG2399" s="103"/>
      <c r="AN2399" s="102"/>
      <c r="AO2399" s="102"/>
      <c r="AP2399" s="102"/>
      <c r="AQ2399" s="102"/>
      <c r="AR2399" s="102"/>
      <c r="AS2399" s="102"/>
      <c r="AT2399" s="102"/>
      <c r="AU2399" s="102"/>
    </row>
    <row r="2400" spans="27:47">
      <c r="AA2400" s="102"/>
      <c r="AB2400" s="102"/>
      <c r="AC2400" s="102"/>
      <c r="AD2400" s="102"/>
      <c r="AE2400" s="102"/>
      <c r="AF2400" s="106"/>
      <c r="AG2400" s="103"/>
      <c r="AN2400" s="102"/>
      <c r="AO2400" s="102"/>
      <c r="AP2400" s="102"/>
      <c r="AQ2400" s="102"/>
      <c r="AR2400" s="102"/>
      <c r="AS2400" s="102"/>
      <c r="AT2400" s="102"/>
      <c r="AU2400" s="102"/>
    </row>
    <row r="2401" spans="27:47">
      <c r="AA2401" s="102"/>
      <c r="AB2401" s="102"/>
      <c r="AC2401" s="102"/>
      <c r="AD2401" s="102"/>
      <c r="AE2401" s="102"/>
      <c r="AF2401" s="106"/>
      <c r="AG2401" s="103"/>
      <c r="AN2401" s="102"/>
      <c r="AO2401" s="102"/>
      <c r="AP2401" s="102"/>
      <c r="AQ2401" s="102"/>
      <c r="AR2401" s="102"/>
      <c r="AS2401" s="102"/>
      <c r="AT2401" s="102"/>
      <c r="AU2401" s="102"/>
    </row>
    <row r="2402" spans="27:47">
      <c r="AA2402" s="102"/>
      <c r="AB2402" s="102"/>
      <c r="AC2402" s="102"/>
      <c r="AD2402" s="102"/>
      <c r="AE2402" s="102"/>
      <c r="AF2402" s="106"/>
      <c r="AG2402" s="103"/>
      <c r="AN2402" s="102"/>
      <c r="AO2402" s="102"/>
      <c r="AP2402" s="102"/>
      <c r="AQ2402" s="102"/>
      <c r="AR2402" s="102"/>
      <c r="AS2402" s="102"/>
      <c r="AT2402" s="102"/>
      <c r="AU2402" s="102"/>
    </row>
    <row r="2403" spans="27:47">
      <c r="AA2403" s="102"/>
      <c r="AB2403" s="102"/>
      <c r="AC2403" s="102"/>
      <c r="AD2403" s="102"/>
      <c r="AE2403" s="102"/>
      <c r="AF2403" s="106"/>
      <c r="AG2403" s="103"/>
      <c r="AN2403" s="102"/>
      <c r="AO2403" s="102"/>
      <c r="AP2403" s="102"/>
      <c r="AQ2403" s="102"/>
      <c r="AR2403" s="102"/>
      <c r="AS2403" s="102"/>
      <c r="AT2403" s="102"/>
      <c r="AU2403" s="102"/>
    </row>
    <row r="2404" spans="27:47">
      <c r="AA2404" s="102"/>
      <c r="AB2404" s="102"/>
      <c r="AC2404" s="102"/>
      <c r="AD2404" s="102"/>
      <c r="AE2404" s="102"/>
      <c r="AF2404" s="106"/>
      <c r="AG2404" s="103"/>
      <c r="AN2404" s="102"/>
      <c r="AO2404" s="102"/>
      <c r="AP2404" s="102"/>
      <c r="AQ2404" s="102"/>
      <c r="AR2404" s="102"/>
      <c r="AS2404" s="102"/>
      <c r="AT2404" s="102"/>
      <c r="AU2404" s="102"/>
    </row>
    <row r="2405" spans="27:47">
      <c r="AA2405" s="102"/>
      <c r="AB2405" s="102"/>
      <c r="AC2405" s="102"/>
      <c r="AD2405" s="102"/>
      <c r="AE2405" s="102"/>
      <c r="AF2405" s="106"/>
      <c r="AG2405" s="103"/>
      <c r="AN2405" s="102"/>
      <c r="AO2405" s="102"/>
      <c r="AP2405" s="102"/>
      <c r="AQ2405" s="102"/>
      <c r="AR2405" s="102"/>
      <c r="AS2405" s="102"/>
      <c r="AT2405" s="102"/>
      <c r="AU2405" s="102"/>
    </row>
    <row r="2406" spans="27:47">
      <c r="AA2406" s="102"/>
      <c r="AB2406" s="102"/>
      <c r="AC2406" s="102"/>
      <c r="AD2406" s="102"/>
      <c r="AE2406" s="102"/>
      <c r="AF2406" s="106"/>
      <c r="AG2406" s="103"/>
      <c r="AN2406" s="102"/>
      <c r="AO2406" s="102"/>
      <c r="AP2406" s="102"/>
      <c r="AQ2406" s="102"/>
      <c r="AR2406" s="102"/>
      <c r="AS2406" s="102"/>
      <c r="AT2406" s="102"/>
      <c r="AU2406" s="102"/>
    </row>
    <row r="2407" spans="27:47">
      <c r="AA2407" s="102"/>
      <c r="AB2407" s="102"/>
      <c r="AC2407" s="102"/>
      <c r="AD2407" s="102"/>
      <c r="AE2407" s="102"/>
      <c r="AF2407" s="106"/>
      <c r="AG2407" s="103"/>
      <c r="AN2407" s="102"/>
      <c r="AO2407" s="102"/>
      <c r="AP2407" s="102"/>
      <c r="AQ2407" s="102"/>
      <c r="AR2407" s="102"/>
      <c r="AS2407" s="102"/>
      <c r="AT2407" s="102"/>
      <c r="AU2407" s="102"/>
    </row>
    <row r="2408" spans="27:47">
      <c r="AA2408" s="102"/>
      <c r="AB2408" s="102"/>
      <c r="AC2408" s="102"/>
      <c r="AD2408" s="102"/>
      <c r="AE2408" s="102"/>
      <c r="AF2408" s="106"/>
      <c r="AG2408" s="103"/>
      <c r="AN2408" s="102"/>
      <c r="AO2408" s="102"/>
      <c r="AP2408" s="102"/>
      <c r="AQ2408" s="102"/>
      <c r="AR2408" s="102"/>
      <c r="AS2408" s="102"/>
      <c r="AT2408" s="102"/>
      <c r="AU2408" s="102"/>
    </row>
    <row r="2409" spans="27:47">
      <c r="AA2409" s="102"/>
      <c r="AB2409" s="102"/>
      <c r="AC2409" s="102"/>
      <c r="AD2409" s="102"/>
      <c r="AE2409" s="102"/>
      <c r="AF2409" s="106"/>
      <c r="AG2409" s="103"/>
      <c r="AN2409" s="102"/>
      <c r="AO2409" s="102"/>
      <c r="AP2409" s="102"/>
      <c r="AQ2409" s="102"/>
      <c r="AR2409" s="102"/>
      <c r="AS2409" s="102"/>
      <c r="AT2409" s="102"/>
      <c r="AU2409" s="102"/>
    </row>
    <row r="2410" spans="27:47">
      <c r="AA2410" s="102"/>
      <c r="AB2410" s="102"/>
      <c r="AC2410" s="102"/>
      <c r="AD2410" s="102"/>
      <c r="AE2410" s="102"/>
      <c r="AF2410" s="106"/>
      <c r="AG2410" s="103"/>
      <c r="AN2410" s="102"/>
      <c r="AO2410" s="102"/>
      <c r="AP2410" s="102"/>
      <c r="AQ2410" s="102"/>
      <c r="AR2410" s="102"/>
      <c r="AS2410" s="102"/>
      <c r="AT2410" s="102"/>
      <c r="AU2410" s="102"/>
    </row>
    <row r="2411" spans="27:47">
      <c r="AA2411" s="102"/>
      <c r="AB2411" s="102"/>
      <c r="AC2411" s="102"/>
      <c r="AD2411" s="102"/>
      <c r="AE2411" s="102"/>
      <c r="AF2411" s="106"/>
      <c r="AG2411" s="103"/>
      <c r="AN2411" s="102"/>
      <c r="AO2411" s="102"/>
      <c r="AP2411" s="102"/>
      <c r="AQ2411" s="102"/>
      <c r="AR2411" s="102"/>
      <c r="AS2411" s="102"/>
      <c r="AT2411" s="102"/>
      <c r="AU2411" s="102"/>
    </row>
    <row r="2412" spans="27:47">
      <c r="AA2412" s="102"/>
      <c r="AB2412" s="102"/>
      <c r="AC2412" s="102"/>
      <c r="AD2412" s="102"/>
      <c r="AE2412" s="102"/>
      <c r="AF2412" s="106"/>
      <c r="AG2412" s="103"/>
      <c r="AN2412" s="102"/>
      <c r="AO2412" s="102"/>
      <c r="AP2412" s="102"/>
      <c r="AQ2412" s="102"/>
      <c r="AR2412" s="102"/>
      <c r="AS2412" s="102"/>
      <c r="AT2412" s="102"/>
      <c r="AU2412" s="102"/>
    </row>
    <row r="2413" spans="27:47">
      <c r="AA2413" s="102"/>
      <c r="AB2413" s="102"/>
      <c r="AC2413" s="102"/>
      <c r="AD2413" s="102"/>
      <c r="AE2413" s="102"/>
      <c r="AF2413" s="106"/>
      <c r="AG2413" s="103"/>
      <c r="AN2413" s="102"/>
      <c r="AO2413" s="102"/>
      <c r="AP2413" s="102"/>
      <c r="AQ2413" s="102"/>
      <c r="AR2413" s="102"/>
      <c r="AS2413" s="102"/>
      <c r="AT2413" s="102"/>
      <c r="AU2413" s="102"/>
    </row>
    <row r="2414" spans="27:47">
      <c r="AA2414" s="102"/>
      <c r="AB2414" s="102"/>
      <c r="AC2414" s="102"/>
      <c r="AD2414" s="102"/>
      <c r="AE2414" s="102"/>
      <c r="AF2414" s="106"/>
      <c r="AG2414" s="103"/>
      <c r="AN2414" s="102"/>
      <c r="AO2414" s="102"/>
      <c r="AP2414" s="102"/>
      <c r="AQ2414" s="102"/>
      <c r="AR2414" s="102"/>
      <c r="AS2414" s="102"/>
      <c r="AT2414" s="102"/>
      <c r="AU2414" s="102"/>
    </row>
    <row r="2415" spans="27:47">
      <c r="AA2415" s="102"/>
      <c r="AB2415" s="102"/>
      <c r="AC2415" s="102"/>
      <c r="AD2415" s="102"/>
      <c r="AE2415" s="102"/>
      <c r="AF2415" s="106"/>
      <c r="AG2415" s="103"/>
      <c r="AN2415" s="102"/>
      <c r="AO2415" s="102"/>
      <c r="AP2415" s="102"/>
      <c r="AQ2415" s="102"/>
      <c r="AR2415" s="102"/>
      <c r="AS2415" s="102"/>
      <c r="AT2415" s="102"/>
      <c r="AU2415" s="102"/>
    </row>
    <row r="2416" spans="27:47">
      <c r="AA2416" s="102"/>
      <c r="AB2416" s="102"/>
      <c r="AC2416" s="102"/>
      <c r="AD2416" s="102"/>
      <c r="AE2416" s="102"/>
      <c r="AF2416" s="106"/>
      <c r="AG2416" s="103"/>
      <c r="AN2416" s="102"/>
      <c r="AO2416" s="102"/>
      <c r="AP2416" s="102"/>
      <c r="AQ2416" s="102"/>
      <c r="AR2416" s="102"/>
      <c r="AS2416" s="102"/>
      <c r="AT2416" s="102"/>
      <c r="AU2416" s="102"/>
    </row>
    <row r="2417" spans="27:47">
      <c r="AA2417" s="102"/>
      <c r="AB2417" s="102"/>
      <c r="AC2417" s="102"/>
      <c r="AD2417" s="102"/>
      <c r="AE2417" s="102"/>
      <c r="AF2417" s="106"/>
      <c r="AG2417" s="103"/>
      <c r="AN2417" s="102"/>
      <c r="AO2417" s="102"/>
      <c r="AP2417" s="102"/>
      <c r="AQ2417" s="102"/>
      <c r="AR2417" s="102"/>
      <c r="AS2417" s="102"/>
      <c r="AT2417" s="102"/>
      <c r="AU2417" s="102"/>
    </row>
    <row r="2418" spans="27:47">
      <c r="AA2418" s="102"/>
      <c r="AB2418" s="102"/>
      <c r="AC2418" s="102"/>
      <c r="AD2418" s="102"/>
      <c r="AE2418" s="102"/>
      <c r="AF2418" s="106"/>
      <c r="AG2418" s="103"/>
      <c r="AN2418" s="102"/>
      <c r="AO2418" s="102"/>
      <c r="AP2418" s="102"/>
      <c r="AQ2418" s="102"/>
      <c r="AR2418" s="102"/>
      <c r="AS2418" s="102"/>
      <c r="AT2418" s="102"/>
      <c r="AU2418" s="102"/>
    </row>
    <row r="2419" spans="27:47">
      <c r="AA2419" s="102"/>
      <c r="AB2419" s="102"/>
      <c r="AC2419" s="102"/>
      <c r="AD2419" s="102"/>
      <c r="AE2419" s="102"/>
      <c r="AF2419" s="106"/>
      <c r="AG2419" s="103"/>
      <c r="AN2419" s="102"/>
      <c r="AO2419" s="102"/>
      <c r="AP2419" s="102"/>
      <c r="AQ2419" s="102"/>
      <c r="AR2419" s="102"/>
      <c r="AS2419" s="102"/>
      <c r="AT2419" s="102"/>
      <c r="AU2419" s="102"/>
    </row>
    <row r="2420" spans="27:47">
      <c r="AA2420" s="102"/>
      <c r="AB2420" s="102"/>
      <c r="AC2420" s="102"/>
      <c r="AD2420" s="102"/>
      <c r="AE2420" s="102"/>
      <c r="AF2420" s="106"/>
      <c r="AG2420" s="103"/>
      <c r="AN2420" s="102"/>
      <c r="AO2420" s="102"/>
      <c r="AP2420" s="102"/>
      <c r="AQ2420" s="102"/>
      <c r="AR2420" s="102"/>
      <c r="AS2420" s="102"/>
      <c r="AT2420" s="102"/>
      <c r="AU2420" s="102"/>
    </row>
    <row r="2421" spans="27:47">
      <c r="AA2421" s="102"/>
      <c r="AB2421" s="102"/>
      <c r="AC2421" s="102"/>
      <c r="AD2421" s="102"/>
      <c r="AE2421" s="102"/>
      <c r="AF2421" s="106"/>
      <c r="AG2421" s="103"/>
      <c r="AN2421" s="102"/>
      <c r="AO2421" s="102"/>
      <c r="AP2421" s="102"/>
      <c r="AQ2421" s="102"/>
      <c r="AR2421" s="102"/>
      <c r="AS2421" s="102"/>
      <c r="AT2421" s="102"/>
      <c r="AU2421" s="102"/>
    </row>
    <row r="2422" spans="27:47">
      <c r="AA2422" s="102"/>
      <c r="AB2422" s="102"/>
      <c r="AC2422" s="102"/>
      <c r="AD2422" s="102"/>
      <c r="AE2422" s="102"/>
      <c r="AF2422" s="106"/>
      <c r="AG2422" s="103"/>
      <c r="AN2422" s="102"/>
      <c r="AO2422" s="102"/>
      <c r="AP2422" s="102"/>
      <c r="AQ2422" s="102"/>
      <c r="AR2422" s="102"/>
      <c r="AS2422" s="102"/>
      <c r="AT2422" s="102"/>
      <c r="AU2422" s="102"/>
    </row>
    <row r="2423" spans="27:47">
      <c r="AA2423" s="102"/>
      <c r="AB2423" s="102"/>
      <c r="AC2423" s="102"/>
      <c r="AD2423" s="102"/>
      <c r="AE2423" s="102"/>
      <c r="AF2423" s="106"/>
      <c r="AG2423" s="103"/>
      <c r="AN2423" s="102"/>
      <c r="AO2423" s="102"/>
      <c r="AP2423" s="102"/>
      <c r="AQ2423" s="102"/>
      <c r="AR2423" s="102"/>
      <c r="AS2423" s="102"/>
      <c r="AT2423" s="102"/>
      <c r="AU2423" s="102"/>
    </row>
    <row r="2424" spans="27:47">
      <c r="AA2424" s="102"/>
      <c r="AB2424" s="102"/>
      <c r="AC2424" s="102"/>
      <c r="AD2424" s="102"/>
      <c r="AE2424" s="102"/>
      <c r="AF2424" s="106"/>
      <c r="AG2424" s="103"/>
      <c r="AN2424" s="102"/>
      <c r="AO2424" s="102"/>
      <c r="AP2424" s="102"/>
      <c r="AQ2424" s="102"/>
      <c r="AR2424" s="102"/>
      <c r="AS2424" s="102"/>
      <c r="AT2424" s="102"/>
      <c r="AU2424" s="102"/>
    </row>
    <row r="2425" spans="27:47">
      <c r="AA2425" s="102"/>
      <c r="AB2425" s="102"/>
      <c r="AC2425" s="102"/>
      <c r="AD2425" s="102"/>
      <c r="AE2425" s="102"/>
      <c r="AF2425" s="106"/>
      <c r="AG2425" s="103"/>
      <c r="AN2425" s="102"/>
      <c r="AO2425" s="102"/>
      <c r="AP2425" s="102"/>
      <c r="AQ2425" s="102"/>
      <c r="AR2425" s="102"/>
      <c r="AS2425" s="102"/>
      <c r="AT2425" s="102"/>
      <c r="AU2425" s="102"/>
    </row>
    <row r="2426" spans="27:47">
      <c r="AA2426" s="102"/>
      <c r="AB2426" s="102"/>
      <c r="AC2426" s="102"/>
      <c r="AD2426" s="102"/>
      <c r="AE2426" s="102"/>
      <c r="AF2426" s="106"/>
      <c r="AG2426" s="103"/>
      <c r="AN2426" s="102"/>
      <c r="AO2426" s="102"/>
      <c r="AP2426" s="102"/>
      <c r="AQ2426" s="102"/>
      <c r="AR2426" s="102"/>
      <c r="AS2426" s="102"/>
      <c r="AT2426" s="102"/>
      <c r="AU2426" s="102"/>
    </row>
    <row r="2427" spans="27:47">
      <c r="AA2427" s="102"/>
      <c r="AB2427" s="102"/>
      <c r="AC2427" s="102"/>
      <c r="AD2427" s="102"/>
      <c r="AE2427" s="102"/>
      <c r="AF2427" s="106"/>
      <c r="AG2427" s="103"/>
      <c r="AN2427" s="102"/>
      <c r="AO2427" s="102"/>
      <c r="AP2427" s="102"/>
      <c r="AQ2427" s="102"/>
      <c r="AR2427" s="102"/>
      <c r="AS2427" s="102"/>
      <c r="AT2427" s="102"/>
      <c r="AU2427" s="102"/>
    </row>
    <row r="2428" spans="27:47">
      <c r="AA2428" s="102"/>
      <c r="AB2428" s="102"/>
      <c r="AC2428" s="102"/>
      <c r="AD2428" s="102"/>
      <c r="AE2428" s="102"/>
      <c r="AF2428" s="106"/>
      <c r="AG2428" s="103"/>
      <c r="AN2428" s="102"/>
      <c r="AO2428" s="102"/>
      <c r="AP2428" s="102"/>
      <c r="AQ2428" s="102"/>
      <c r="AR2428" s="102"/>
      <c r="AS2428" s="102"/>
      <c r="AT2428" s="102"/>
      <c r="AU2428" s="102"/>
    </row>
    <row r="2429" spans="27:47">
      <c r="AA2429" s="102"/>
      <c r="AB2429" s="102"/>
      <c r="AC2429" s="102"/>
      <c r="AD2429" s="102"/>
      <c r="AE2429" s="102"/>
      <c r="AF2429" s="106"/>
      <c r="AG2429" s="103"/>
      <c r="AN2429" s="102"/>
      <c r="AO2429" s="102"/>
      <c r="AP2429" s="102"/>
      <c r="AQ2429" s="102"/>
      <c r="AR2429" s="102"/>
      <c r="AS2429" s="102"/>
      <c r="AT2429" s="102"/>
      <c r="AU2429" s="102"/>
    </row>
    <row r="2430" spans="27:47">
      <c r="AA2430" s="102"/>
      <c r="AB2430" s="102"/>
      <c r="AC2430" s="102"/>
      <c r="AD2430" s="102"/>
      <c r="AE2430" s="102"/>
      <c r="AF2430" s="106"/>
      <c r="AG2430" s="103"/>
      <c r="AN2430" s="102"/>
      <c r="AO2430" s="102"/>
      <c r="AP2430" s="102"/>
      <c r="AQ2430" s="102"/>
      <c r="AR2430" s="102"/>
      <c r="AS2430" s="102"/>
      <c r="AT2430" s="102"/>
      <c r="AU2430" s="102"/>
    </row>
    <row r="2431" spans="27:47">
      <c r="AA2431" s="102"/>
      <c r="AB2431" s="102"/>
      <c r="AC2431" s="102"/>
      <c r="AD2431" s="102"/>
      <c r="AE2431" s="102"/>
      <c r="AF2431" s="106"/>
      <c r="AG2431" s="103"/>
      <c r="AN2431" s="102"/>
      <c r="AO2431" s="102"/>
      <c r="AP2431" s="102"/>
      <c r="AQ2431" s="102"/>
      <c r="AR2431" s="102"/>
      <c r="AS2431" s="102"/>
      <c r="AT2431" s="102"/>
      <c r="AU2431" s="102"/>
    </row>
    <row r="2432" spans="27:47">
      <c r="AA2432" s="102"/>
      <c r="AB2432" s="102"/>
      <c r="AC2432" s="102"/>
      <c r="AD2432" s="102"/>
      <c r="AE2432" s="102"/>
      <c r="AF2432" s="106"/>
      <c r="AG2432" s="103"/>
      <c r="AN2432" s="102"/>
      <c r="AO2432" s="102"/>
      <c r="AP2432" s="102"/>
      <c r="AQ2432" s="102"/>
      <c r="AR2432" s="102"/>
      <c r="AS2432" s="102"/>
      <c r="AT2432" s="102"/>
      <c r="AU2432" s="102"/>
    </row>
    <row r="2433" spans="27:47">
      <c r="AA2433" s="102"/>
      <c r="AB2433" s="102"/>
      <c r="AC2433" s="102"/>
      <c r="AD2433" s="102"/>
      <c r="AE2433" s="102"/>
      <c r="AF2433" s="106"/>
      <c r="AG2433" s="103"/>
      <c r="AN2433" s="102"/>
      <c r="AO2433" s="102"/>
      <c r="AP2433" s="102"/>
      <c r="AQ2433" s="102"/>
      <c r="AR2433" s="102"/>
      <c r="AS2433" s="102"/>
      <c r="AT2433" s="102"/>
      <c r="AU2433" s="102"/>
    </row>
    <row r="2434" spans="27:47">
      <c r="AA2434" s="102"/>
      <c r="AB2434" s="102"/>
      <c r="AC2434" s="102"/>
      <c r="AD2434" s="102"/>
      <c r="AE2434" s="102"/>
      <c r="AF2434" s="106"/>
      <c r="AG2434" s="103"/>
      <c r="AN2434" s="102"/>
      <c r="AO2434" s="102"/>
      <c r="AP2434" s="102"/>
      <c r="AQ2434" s="102"/>
      <c r="AR2434" s="102"/>
      <c r="AS2434" s="102"/>
      <c r="AT2434" s="102"/>
      <c r="AU2434" s="102"/>
    </row>
    <row r="2435" spans="27:47">
      <c r="AA2435" s="102"/>
      <c r="AB2435" s="102"/>
      <c r="AC2435" s="102"/>
      <c r="AD2435" s="102"/>
      <c r="AE2435" s="102"/>
      <c r="AF2435" s="106"/>
      <c r="AG2435" s="103"/>
      <c r="AN2435" s="102"/>
      <c r="AO2435" s="102"/>
      <c r="AP2435" s="102"/>
      <c r="AQ2435" s="102"/>
      <c r="AR2435" s="102"/>
      <c r="AS2435" s="102"/>
      <c r="AT2435" s="102"/>
      <c r="AU2435" s="102"/>
    </row>
    <row r="2436" spans="27:47">
      <c r="AA2436" s="102"/>
      <c r="AB2436" s="102"/>
      <c r="AC2436" s="102"/>
      <c r="AD2436" s="102"/>
      <c r="AE2436" s="102"/>
      <c r="AF2436" s="106"/>
      <c r="AG2436" s="103"/>
      <c r="AN2436" s="102"/>
      <c r="AO2436" s="102"/>
      <c r="AP2436" s="102"/>
      <c r="AQ2436" s="102"/>
      <c r="AR2436" s="102"/>
      <c r="AS2436" s="102"/>
      <c r="AT2436" s="102"/>
      <c r="AU2436" s="102"/>
    </row>
    <row r="2437" spans="27:47">
      <c r="AA2437" s="102"/>
      <c r="AB2437" s="102"/>
      <c r="AC2437" s="102"/>
      <c r="AD2437" s="102"/>
      <c r="AE2437" s="102"/>
      <c r="AF2437" s="106"/>
      <c r="AG2437" s="103"/>
      <c r="AN2437" s="102"/>
      <c r="AO2437" s="102"/>
      <c r="AP2437" s="102"/>
      <c r="AQ2437" s="102"/>
      <c r="AR2437" s="102"/>
      <c r="AS2437" s="102"/>
      <c r="AT2437" s="102"/>
      <c r="AU2437" s="102"/>
    </row>
    <row r="2438" spans="27:47">
      <c r="AA2438" s="102"/>
      <c r="AB2438" s="102"/>
      <c r="AC2438" s="102"/>
      <c r="AD2438" s="102"/>
      <c r="AE2438" s="102"/>
      <c r="AF2438" s="106"/>
      <c r="AG2438" s="103"/>
      <c r="AN2438" s="102"/>
      <c r="AO2438" s="102"/>
      <c r="AP2438" s="102"/>
      <c r="AQ2438" s="102"/>
      <c r="AR2438" s="102"/>
      <c r="AS2438" s="102"/>
      <c r="AT2438" s="102"/>
      <c r="AU2438" s="102"/>
    </row>
    <row r="2439" spans="27:47">
      <c r="AA2439" s="102"/>
      <c r="AB2439" s="102"/>
      <c r="AC2439" s="102"/>
      <c r="AD2439" s="102"/>
      <c r="AE2439" s="102"/>
      <c r="AF2439" s="106"/>
      <c r="AG2439" s="103"/>
      <c r="AN2439" s="102"/>
      <c r="AO2439" s="102"/>
      <c r="AP2439" s="102"/>
      <c r="AQ2439" s="102"/>
      <c r="AR2439" s="102"/>
      <c r="AS2439" s="102"/>
      <c r="AT2439" s="102"/>
      <c r="AU2439" s="102"/>
    </row>
    <row r="2440" spans="27:47">
      <c r="AA2440" s="102"/>
      <c r="AB2440" s="102"/>
      <c r="AC2440" s="102"/>
      <c r="AD2440" s="102"/>
      <c r="AE2440" s="102"/>
      <c r="AF2440" s="106"/>
      <c r="AG2440" s="103"/>
      <c r="AN2440" s="102"/>
      <c r="AO2440" s="102"/>
      <c r="AP2440" s="102"/>
      <c r="AQ2440" s="102"/>
      <c r="AR2440" s="102"/>
      <c r="AS2440" s="102"/>
      <c r="AT2440" s="102"/>
      <c r="AU2440" s="102"/>
    </row>
    <row r="2441" spans="27:47">
      <c r="AA2441" s="102"/>
      <c r="AB2441" s="102"/>
      <c r="AC2441" s="102"/>
      <c r="AD2441" s="102"/>
      <c r="AE2441" s="102"/>
      <c r="AF2441" s="106"/>
      <c r="AG2441" s="103"/>
      <c r="AN2441" s="102"/>
      <c r="AO2441" s="102"/>
      <c r="AP2441" s="102"/>
      <c r="AQ2441" s="102"/>
      <c r="AR2441" s="102"/>
      <c r="AS2441" s="102"/>
      <c r="AT2441" s="102"/>
      <c r="AU2441" s="102"/>
    </row>
    <row r="2442" spans="27:47">
      <c r="AA2442" s="102"/>
      <c r="AB2442" s="102"/>
      <c r="AC2442" s="102"/>
      <c r="AD2442" s="102"/>
      <c r="AE2442" s="102"/>
      <c r="AF2442" s="106"/>
      <c r="AG2442" s="103"/>
      <c r="AN2442" s="102"/>
      <c r="AO2442" s="102"/>
      <c r="AP2442" s="102"/>
      <c r="AQ2442" s="102"/>
      <c r="AR2442" s="102"/>
      <c r="AS2442" s="102"/>
      <c r="AT2442" s="102"/>
      <c r="AU2442" s="102"/>
    </row>
    <row r="2443" spans="27:47">
      <c r="AA2443" s="102"/>
      <c r="AB2443" s="102"/>
      <c r="AC2443" s="102"/>
      <c r="AD2443" s="102"/>
      <c r="AE2443" s="102"/>
      <c r="AF2443" s="106"/>
      <c r="AG2443" s="103"/>
      <c r="AN2443" s="102"/>
      <c r="AO2443" s="102"/>
      <c r="AP2443" s="102"/>
      <c r="AQ2443" s="102"/>
      <c r="AR2443" s="102"/>
      <c r="AS2443" s="102"/>
      <c r="AT2443" s="102"/>
      <c r="AU2443" s="102"/>
    </row>
    <row r="2444" spans="27:47">
      <c r="AA2444" s="102"/>
      <c r="AB2444" s="102"/>
      <c r="AC2444" s="102"/>
      <c r="AD2444" s="102"/>
      <c r="AE2444" s="102"/>
      <c r="AF2444" s="106"/>
      <c r="AG2444" s="103"/>
      <c r="AN2444" s="102"/>
      <c r="AO2444" s="102"/>
      <c r="AP2444" s="102"/>
      <c r="AQ2444" s="102"/>
      <c r="AR2444" s="102"/>
      <c r="AS2444" s="102"/>
      <c r="AT2444" s="102"/>
      <c r="AU2444" s="102"/>
    </row>
    <row r="2445" spans="27:47">
      <c r="AA2445" s="102"/>
      <c r="AB2445" s="102"/>
      <c r="AC2445" s="102"/>
      <c r="AD2445" s="102"/>
      <c r="AE2445" s="102"/>
      <c r="AF2445" s="106"/>
      <c r="AG2445" s="103"/>
      <c r="AN2445" s="102"/>
      <c r="AO2445" s="102"/>
      <c r="AP2445" s="102"/>
      <c r="AQ2445" s="102"/>
      <c r="AR2445" s="102"/>
      <c r="AS2445" s="102"/>
      <c r="AT2445" s="102"/>
      <c r="AU2445" s="102"/>
    </row>
    <row r="2446" spans="27:47">
      <c r="AA2446" s="102"/>
      <c r="AB2446" s="102"/>
      <c r="AC2446" s="102"/>
      <c r="AD2446" s="102"/>
      <c r="AE2446" s="102"/>
      <c r="AF2446" s="106"/>
      <c r="AG2446" s="103"/>
      <c r="AN2446" s="102"/>
      <c r="AO2446" s="102"/>
      <c r="AP2446" s="102"/>
      <c r="AQ2446" s="102"/>
      <c r="AR2446" s="102"/>
      <c r="AS2446" s="102"/>
      <c r="AT2446" s="102"/>
      <c r="AU2446" s="102"/>
    </row>
    <row r="2447" spans="27:47">
      <c r="AA2447" s="102"/>
      <c r="AB2447" s="102"/>
      <c r="AC2447" s="102"/>
      <c r="AD2447" s="102"/>
      <c r="AE2447" s="102"/>
      <c r="AF2447" s="106"/>
      <c r="AG2447" s="103"/>
      <c r="AN2447" s="102"/>
      <c r="AO2447" s="102"/>
      <c r="AP2447" s="102"/>
      <c r="AQ2447" s="102"/>
      <c r="AR2447" s="102"/>
      <c r="AS2447" s="102"/>
      <c r="AT2447" s="102"/>
      <c r="AU2447" s="102"/>
    </row>
    <row r="2448" spans="27:47">
      <c r="AA2448" s="102"/>
      <c r="AB2448" s="102"/>
      <c r="AC2448" s="102"/>
      <c r="AD2448" s="102"/>
      <c r="AE2448" s="102"/>
      <c r="AF2448" s="106"/>
      <c r="AG2448" s="103"/>
      <c r="AN2448" s="102"/>
      <c r="AO2448" s="102"/>
      <c r="AP2448" s="102"/>
      <c r="AQ2448" s="102"/>
      <c r="AR2448" s="102"/>
      <c r="AS2448" s="102"/>
      <c r="AT2448" s="102"/>
      <c r="AU2448" s="102"/>
    </row>
    <row r="2449" spans="27:47">
      <c r="AA2449" s="102"/>
      <c r="AB2449" s="102"/>
      <c r="AC2449" s="102"/>
      <c r="AD2449" s="102"/>
      <c r="AE2449" s="102"/>
      <c r="AF2449" s="106"/>
      <c r="AG2449" s="103"/>
      <c r="AN2449" s="102"/>
      <c r="AO2449" s="102"/>
      <c r="AP2449" s="102"/>
      <c r="AQ2449" s="102"/>
      <c r="AR2449" s="102"/>
      <c r="AS2449" s="102"/>
      <c r="AT2449" s="102"/>
      <c r="AU2449" s="102"/>
    </row>
    <row r="2450" spans="27:47">
      <c r="AA2450" s="102"/>
      <c r="AB2450" s="102"/>
      <c r="AC2450" s="102"/>
      <c r="AD2450" s="102"/>
      <c r="AE2450" s="102"/>
      <c r="AF2450" s="106"/>
      <c r="AG2450" s="103"/>
      <c r="AN2450" s="102"/>
      <c r="AO2450" s="102"/>
      <c r="AP2450" s="102"/>
      <c r="AQ2450" s="102"/>
      <c r="AR2450" s="102"/>
      <c r="AS2450" s="102"/>
      <c r="AT2450" s="102"/>
      <c r="AU2450" s="102"/>
    </row>
    <row r="2451" spans="27:47">
      <c r="AA2451" s="102"/>
      <c r="AB2451" s="102"/>
      <c r="AC2451" s="102"/>
      <c r="AD2451" s="102"/>
      <c r="AE2451" s="102"/>
      <c r="AF2451" s="106"/>
      <c r="AG2451" s="103"/>
      <c r="AN2451" s="102"/>
      <c r="AO2451" s="102"/>
      <c r="AP2451" s="102"/>
      <c r="AQ2451" s="102"/>
      <c r="AR2451" s="102"/>
      <c r="AS2451" s="102"/>
      <c r="AT2451" s="102"/>
      <c r="AU2451" s="102"/>
    </row>
    <row r="2452" spans="27:47">
      <c r="AA2452" s="102"/>
      <c r="AB2452" s="102"/>
      <c r="AC2452" s="102"/>
      <c r="AD2452" s="102"/>
      <c r="AE2452" s="102"/>
      <c r="AF2452" s="106"/>
      <c r="AG2452" s="103"/>
      <c r="AN2452" s="102"/>
      <c r="AO2452" s="102"/>
      <c r="AP2452" s="102"/>
      <c r="AQ2452" s="102"/>
      <c r="AR2452" s="102"/>
      <c r="AS2452" s="102"/>
      <c r="AT2452" s="102"/>
      <c r="AU2452" s="102"/>
    </row>
    <row r="2453" spans="27:47">
      <c r="AA2453" s="102"/>
      <c r="AB2453" s="102"/>
      <c r="AC2453" s="102"/>
      <c r="AD2453" s="102"/>
      <c r="AE2453" s="102"/>
      <c r="AF2453" s="106"/>
      <c r="AG2453" s="103"/>
      <c r="AN2453" s="102"/>
      <c r="AO2453" s="102"/>
      <c r="AP2453" s="102"/>
      <c r="AQ2453" s="102"/>
      <c r="AR2453" s="102"/>
      <c r="AS2453" s="102"/>
      <c r="AT2453" s="102"/>
      <c r="AU2453" s="102"/>
    </row>
    <row r="2454" spans="27:47">
      <c r="AA2454" s="102"/>
      <c r="AB2454" s="102"/>
      <c r="AC2454" s="102"/>
      <c r="AD2454" s="102"/>
      <c r="AE2454" s="102"/>
      <c r="AF2454" s="106"/>
      <c r="AG2454" s="103"/>
      <c r="AN2454" s="102"/>
      <c r="AO2454" s="102"/>
      <c r="AP2454" s="102"/>
      <c r="AQ2454" s="102"/>
      <c r="AR2454" s="102"/>
      <c r="AS2454" s="102"/>
      <c r="AT2454" s="102"/>
      <c r="AU2454" s="102"/>
    </row>
    <row r="2455" spans="27:47">
      <c r="AA2455" s="102"/>
      <c r="AB2455" s="102"/>
      <c r="AC2455" s="102"/>
      <c r="AD2455" s="102"/>
      <c r="AE2455" s="102"/>
      <c r="AF2455" s="106"/>
      <c r="AG2455" s="103"/>
      <c r="AN2455" s="102"/>
      <c r="AO2455" s="102"/>
      <c r="AP2455" s="102"/>
      <c r="AQ2455" s="102"/>
      <c r="AR2455" s="102"/>
      <c r="AS2455" s="102"/>
      <c r="AT2455" s="102"/>
      <c r="AU2455" s="102"/>
    </row>
    <row r="2456" spans="27:47">
      <c r="AA2456" s="102"/>
      <c r="AB2456" s="102"/>
      <c r="AC2456" s="102"/>
      <c r="AD2456" s="102"/>
      <c r="AE2456" s="102"/>
      <c r="AF2456" s="106"/>
      <c r="AG2456" s="103"/>
      <c r="AN2456" s="102"/>
      <c r="AO2456" s="102"/>
      <c r="AP2456" s="102"/>
      <c r="AQ2456" s="102"/>
      <c r="AR2456" s="102"/>
      <c r="AS2456" s="102"/>
      <c r="AT2456" s="102"/>
      <c r="AU2456" s="102"/>
    </row>
    <row r="2457" spans="27:47">
      <c r="AA2457" s="102"/>
      <c r="AB2457" s="102"/>
      <c r="AC2457" s="102"/>
      <c r="AD2457" s="102"/>
      <c r="AE2457" s="102"/>
      <c r="AF2457" s="106"/>
      <c r="AG2457" s="103"/>
      <c r="AN2457" s="102"/>
      <c r="AO2457" s="102"/>
      <c r="AP2457" s="102"/>
      <c r="AQ2457" s="102"/>
      <c r="AR2457" s="102"/>
      <c r="AS2457" s="102"/>
      <c r="AT2457" s="102"/>
      <c r="AU2457" s="102"/>
    </row>
    <row r="2458" spans="27:47">
      <c r="AA2458" s="102"/>
      <c r="AB2458" s="102"/>
      <c r="AC2458" s="102"/>
      <c r="AD2458" s="102"/>
      <c r="AE2458" s="102"/>
      <c r="AF2458" s="106"/>
      <c r="AG2458" s="103"/>
      <c r="AN2458" s="102"/>
      <c r="AO2458" s="102"/>
      <c r="AP2458" s="102"/>
      <c r="AQ2458" s="102"/>
      <c r="AR2458" s="102"/>
      <c r="AS2458" s="102"/>
      <c r="AT2458" s="102"/>
      <c r="AU2458" s="102"/>
    </row>
    <row r="2459" spans="27:47">
      <c r="AA2459" s="102"/>
      <c r="AB2459" s="102"/>
      <c r="AC2459" s="102"/>
      <c r="AD2459" s="102"/>
      <c r="AE2459" s="102"/>
      <c r="AF2459" s="106"/>
      <c r="AG2459" s="103"/>
      <c r="AN2459" s="102"/>
      <c r="AO2459" s="102"/>
      <c r="AP2459" s="102"/>
      <c r="AQ2459" s="102"/>
      <c r="AR2459" s="102"/>
      <c r="AS2459" s="102"/>
      <c r="AT2459" s="102"/>
      <c r="AU2459" s="102"/>
    </row>
    <row r="2460" spans="27:47">
      <c r="AA2460" s="102"/>
      <c r="AB2460" s="102"/>
      <c r="AC2460" s="102"/>
      <c r="AD2460" s="102"/>
      <c r="AE2460" s="102"/>
      <c r="AF2460" s="106"/>
      <c r="AG2460" s="103"/>
      <c r="AN2460" s="102"/>
      <c r="AO2460" s="102"/>
      <c r="AP2460" s="102"/>
      <c r="AQ2460" s="102"/>
      <c r="AR2460" s="102"/>
      <c r="AS2460" s="102"/>
      <c r="AT2460" s="102"/>
      <c r="AU2460" s="102"/>
    </row>
    <row r="2461" spans="27:47">
      <c r="AA2461" s="102"/>
      <c r="AB2461" s="102"/>
      <c r="AC2461" s="102"/>
      <c r="AD2461" s="102"/>
      <c r="AE2461" s="102"/>
      <c r="AF2461" s="106"/>
      <c r="AG2461" s="103"/>
      <c r="AN2461" s="102"/>
      <c r="AO2461" s="102"/>
      <c r="AP2461" s="102"/>
      <c r="AQ2461" s="102"/>
      <c r="AR2461" s="102"/>
      <c r="AS2461" s="102"/>
      <c r="AT2461" s="102"/>
      <c r="AU2461" s="102"/>
    </row>
    <row r="2462" spans="27:47">
      <c r="AA2462" s="102"/>
      <c r="AB2462" s="102"/>
      <c r="AC2462" s="102"/>
      <c r="AD2462" s="102"/>
      <c r="AE2462" s="102"/>
      <c r="AF2462" s="106"/>
      <c r="AG2462" s="103"/>
      <c r="AN2462" s="102"/>
      <c r="AO2462" s="102"/>
      <c r="AP2462" s="102"/>
      <c r="AQ2462" s="102"/>
      <c r="AR2462" s="102"/>
      <c r="AS2462" s="102"/>
      <c r="AT2462" s="102"/>
      <c r="AU2462" s="102"/>
    </row>
    <row r="2463" spans="27:47">
      <c r="AA2463" s="102"/>
      <c r="AB2463" s="102"/>
      <c r="AC2463" s="102"/>
      <c r="AD2463" s="102"/>
      <c r="AE2463" s="102"/>
      <c r="AF2463" s="106"/>
      <c r="AG2463" s="103"/>
      <c r="AN2463" s="102"/>
      <c r="AO2463" s="102"/>
      <c r="AP2463" s="102"/>
      <c r="AQ2463" s="102"/>
      <c r="AR2463" s="102"/>
      <c r="AS2463" s="102"/>
      <c r="AT2463" s="102"/>
      <c r="AU2463" s="102"/>
    </row>
    <row r="2464" spans="27:47">
      <c r="AA2464" s="102"/>
      <c r="AB2464" s="102"/>
      <c r="AC2464" s="102"/>
      <c r="AD2464" s="102"/>
      <c r="AE2464" s="102"/>
      <c r="AF2464" s="106"/>
      <c r="AG2464" s="103"/>
      <c r="AN2464" s="102"/>
      <c r="AO2464" s="102"/>
      <c r="AP2464" s="102"/>
      <c r="AQ2464" s="102"/>
      <c r="AR2464" s="102"/>
      <c r="AS2464" s="102"/>
      <c r="AT2464" s="102"/>
      <c r="AU2464" s="102"/>
    </row>
    <row r="2465" spans="27:47">
      <c r="AA2465" s="102"/>
      <c r="AB2465" s="102"/>
      <c r="AC2465" s="102"/>
      <c r="AD2465" s="102"/>
      <c r="AE2465" s="102"/>
      <c r="AF2465" s="106"/>
      <c r="AG2465" s="103"/>
      <c r="AN2465" s="102"/>
      <c r="AO2465" s="102"/>
      <c r="AP2465" s="102"/>
      <c r="AQ2465" s="102"/>
      <c r="AR2465" s="102"/>
      <c r="AS2465" s="102"/>
      <c r="AT2465" s="102"/>
      <c r="AU2465" s="102"/>
    </row>
    <row r="2466" spans="27:47">
      <c r="AA2466" s="102"/>
      <c r="AB2466" s="102"/>
      <c r="AC2466" s="102"/>
      <c r="AD2466" s="102"/>
      <c r="AE2466" s="102"/>
      <c r="AF2466" s="106"/>
      <c r="AG2466" s="103"/>
      <c r="AN2466" s="102"/>
      <c r="AO2466" s="102"/>
      <c r="AP2466" s="102"/>
      <c r="AQ2466" s="102"/>
      <c r="AR2466" s="102"/>
      <c r="AS2466" s="102"/>
      <c r="AT2466" s="102"/>
      <c r="AU2466" s="102"/>
    </row>
    <row r="2467" spans="27:47">
      <c r="AA2467" s="102"/>
      <c r="AB2467" s="102"/>
      <c r="AC2467" s="102"/>
      <c r="AD2467" s="102"/>
      <c r="AE2467" s="102"/>
      <c r="AF2467" s="106"/>
      <c r="AG2467" s="103"/>
      <c r="AN2467" s="102"/>
      <c r="AO2467" s="102"/>
      <c r="AP2467" s="102"/>
      <c r="AQ2467" s="102"/>
      <c r="AR2467" s="102"/>
      <c r="AS2467" s="102"/>
      <c r="AT2467" s="102"/>
      <c r="AU2467" s="102"/>
    </row>
    <row r="2468" spans="27:47">
      <c r="AA2468" s="102"/>
      <c r="AB2468" s="102"/>
      <c r="AC2468" s="102"/>
      <c r="AD2468" s="102"/>
      <c r="AE2468" s="102"/>
      <c r="AF2468" s="106"/>
      <c r="AG2468" s="103"/>
      <c r="AN2468" s="102"/>
      <c r="AO2468" s="102"/>
      <c r="AP2468" s="102"/>
      <c r="AQ2468" s="102"/>
      <c r="AR2468" s="102"/>
      <c r="AS2468" s="102"/>
      <c r="AT2468" s="102"/>
      <c r="AU2468" s="102"/>
    </row>
    <row r="2469" spans="27:47">
      <c r="AA2469" s="102"/>
      <c r="AB2469" s="102"/>
      <c r="AC2469" s="102"/>
      <c r="AD2469" s="102"/>
      <c r="AE2469" s="102"/>
      <c r="AF2469" s="106"/>
      <c r="AG2469" s="103"/>
      <c r="AN2469" s="102"/>
      <c r="AO2469" s="102"/>
      <c r="AP2469" s="102"/>
      <c r="AQ2469" s="102"/>
      <c r="AR2469" s="102"/>
      <c r="AS2469" s="102"/>
      <c r="AT2469" s="102"/>
      <c r="AU2469" s="102"/>
    </row>
    <row r="2470" spans="27:47">
      <c r="AA2470" s="102"/>
      <c r="AB2470" s="102"/>
      <c r="AC2470" s="102"/>
      <c r="AD2470" s="102"/>
      <c r="AE2470" s="102"/>
      <c r="AF2470" s="106"/>
      <c r="AG2470" s="103"/>
      <c r="AN2470" s="102"/>
      <c r="AO2470" s="102"/>
      <c r="AP2470" s="102"/>
      <c r="AQ2470" s="102"/>
      <c r="AR2470" s="102"/>
      <c r="AS2470" s="102"/>
      <c r="AT2470" s="102"/>
      <c r="AU2470" s="102"/>
    </row>
    <row r="2471" spans="27:47">
      <c r="AA2471" s="102"/>
      <c r="AB2471" s="102"/>
      <c r="AC2471" s="102"/>
      <c r="AD2471" s="102"/>
      <c r="AE2471" s="102"/>
      <c r="AF2471" s="106"/>
      <c r="AG2471" s="103"/>
      <c r="AN2471" s="102"/>
      <c r="AO2471" s="102"/>
      <c r="AP2471" s="102"/>
      <c r="AQ2471" s="102"/>
      <c r="AR2471" s="102"/>
      <c r="AS2471" s="102"/>
      <c r="AT2471" s="102"/>
      <c r="AU2471" s="102"/>
    </row>
    <row r="2472" spans="27:47">
      <c r="AA2472" s="102"/>
      <c r="AB2472" s="102"/>
      <c r="AC2472" s="102"/>
      <c r="AD2472" s="102"/>
      <c r="AE2472" s="102"/>
      <c r="AF2472" s="106"/>
      <c r="AG2472" s="103"/>
      <c r="AN2472" s="102"/>
      <c r="AO2472" s="102"/>
      <c r="AP2472" s="102"/>
      <c r="AQ2472" s="102"/>
      <c r="AR2472" s="102"/>
      <c r="AS2472" s="102"/>
      <c r="AT2472" s="102"/>
      <c r="AU2472" s="102"/>
    </row>
    <row r="2473" spans="27:47">
      <c r="AA2473" s="102"/>
      <c r="AB2473" s="102"/>
      <c r="AC2473" s="102"/>
      <c r="AD2473" s="102"/>
      <c r="AE2473" s="102"/>
      <c r="AF2473" s="106"/>
      <c r="AG2473" s="103"/>
      <c r="AN2473" s="102"/>
      <c r="AO2473" s="102"/>
      <c r="AP2473" s="102"/>
      <c r="AQ2473" s="102"/>
      <c r="AR2473" s="102"/>
      <c r="AS2473" s="102"/>
      <c r="AT2473" s="102"/>
      <c r="AU2473" s="102"/>
    </row>
    <row r="2474" spans="27:47">
      <c r="AA2474" s="102"/>
      <c r="AB2474" s="102"/>
      <c r="AC2474" s="102"/>
      <c r="AD2474" s="102"/>
      <c r="AE2474" s="102"/>
      <c r="AF2474" s="106"/>
      <c r="AG2474" s="103"/>
      <c r="AN2474" s="102"/>
      <c r="AO2474" s="102"/>
      <c r="AP2474" s="102"/>
      <c r="AQ2474" s="102"/>
      <c r="AR2474" s="102"/>
      <c r="AS2474" s="102"/>
      <c r="AT2474" s="102"/>
      <c r="AU2474" s="102"/>
    </row>
    <row r="2475" spans="27:47">
      <c r="AA2475" s="102"/>
      <c r="AB2475" s="102"/>
      <c r="AC2475" s="102"/>
      <c r="AD2475" s="102"/>
      <c r="AE2475" s="102"/>
      <c r="AF2475" s="106"/>
      <c r="AG2475" s="103"/>
      <c r="AN2475" s="102"/>
      <c r="AO2475" s="102"/>
      <c r="AP2475" s="102"/>
      <c r="AQ2475" s="102"/>
      <c r="AR2475" s="102"/>
      <c r="AS2475" s="102"/>
      <c r="AT2475" s="102"/>
      <c r="AU2475" s="102"/>
    </row>
    <row r="2476" spans="27:47">
      <c r="AA2476" s="102"/>
      <c r="AB2476" s="102"/>
      <c r="AC2476" s="102"/>
      <c r="AD2476" s="102"/>
      <c r="AE2476" s="102"/>
      <c r="AF2476" s="106"/>
      <c r="AG2476" s="103"/>
      <c r="AN2476" s="102"/>
      <c r="AO2476" s="102"/>
      <c r="AP2476" s="102"/>
      <c r="AQ2476" s="102"/>
      <c r="AR2476" s="102"/>
      <c r="AS2476" s="102"/>
      <c r="AT2476" s="102"/>
      <c r="AU2476" s="102"/>
    </row>
    <row r="2477" spans="27:47">
      <c r="AA2477" s="102"/>
      <c r="AB2477" s="102"/>
      <c r="AC2477" s="102"/>
      <c r="AD2477" s="102"/>
      <c r="AE2477" s="102"/>
      <c r="AF2477" s="106"/>
      <c r="AG2477" s="103"/>
      <c r="AN2477" s="102"/>
      <c r="AO2477" s="102"/>
      <c r="AP2477" s="102"/>
      <c r="AQ2477" s="102"/>
      <c r="AR2477" s="102"/>
      <c r="AS2477" s="102"/>
      <c r="AT2477" s="102"/>
      <c r="AU2477" s="102"/>
    </row>
    <row r="2478" spans="27:47">
      <c r="AA2478" s="102"/>
      <c r="AB2478" s="102"/>
      <c r="AC2478" s="102"/>
      <c r="AD2478" s="102"/>
      <c r="AE2478" s="102"/>
      <c r="AF2478" s="106"/>
      <c r="AG2478" s="103"/>
      <c r="AN2478" s="102"/>
      <c r="AO2478" s="102"/>
      <c r="AP2478" s="102"/>
      <c r="AQ2478" s="102"/>
      <c r="AR2478" s="102"/>
      <c r="AS2478" s="102"/>
      <c r="AT2478" s="102"/>
      <c r="AU2478" s="102"/>
    </row>
    <row r="2479" spans="27:47">
      <c r="AA2479" s="102"/>
      <c r="AB2479" s="102"/>
      <c r="AC2479" s="102"/>
      <c r="AD2479" s="102"/>
      <c r="AE2479" s="102"/>
      <c r="AF2479" s="106"/>
      <c r="AG2479" s="103"/>
      <c r="AN2479" s="102"/>
      <c r="AO2479" s="102"/>
      <c r="AP2479" s="102"/>
      <c r="AQ2479" s="102"/>
      <c r="AR2479" s="102"/>
      <c r="AS2479" s="102"/>
      <c r="AT2479" s="102"/>
      <c r="AU2479" s="102"/>
    </row>
    <row r="2480" spans="27:47">
      <c r="AA2480" s="102"/>
      <c r="AB2480" s="102"/>
      <c r="AC2480" s="102"/>
      <c r="AD2480" s="102"/>
      <c r="AE2480" s="102"/>
      <c r="AF2480" s="106"/>
      <c r="AG2480" s="103"/>
      <c r="AN2480" s="102"/>
      <c r="AO2480" s="102"/>
      <c r="AP2480" s="102"/>
      <c r="AQ2480" s="102"/>
      <c r="AR2480" s="102"/>
      <c r="AS2480" s="102"/>
      <c r="AT2480" s="102"/>
      <c r="AU2480" s="102"/>
    </row>
    <row r="2481" spans="27:47">
      <c r="AA2481" s="102"/>
      <c r="AB2481" s="102"/>
      <c r="AC2481" s="102"/>
      <c r="AD2481" s="102"/>
      <c r="AE2481" s="102"/>
      <c r="AF2481" s="106"/>
      <c r="AG2481" s="103"/>
      <c r="AN2481" s="102"/>
      <c r="AO2481" s="102"/>
      <c r="AP2481" s="102"/>
      <c r="AQ2481" s="102"/>
      <c r="AR2481" s="102"/>
      <c r="AS2481" s="102"/>
      <c r="AT2481" s="102"/>
      <c r="AU2481" s="102"/>
    </row>
    <row r="2482" spans="27:47">
      <c r="AA2482" s="102"/>
      <c r="AB2482" s="102"/>
      <c r="AC2482" s="102"/>
      <c r="AD2482" s="102"/>
      <c r="AE2482" s="102"/>
      <c r="AF2482" s="106"/>
      <c r="AG2482" s="103"/>
      <c r="AN2482" s="102"/>
      <c r="AO2482" s="102"/>
      <c r="AP2482" s="102"/>
      <c r="AQ2482" s="102"/>
      <c r="AR2482" s="102"/>
      <c r="AS2482" s="102"/>
      <c r="AT2482" s="102"/>
      <c r="AU2482" s="102"/>
    </row>
    <row r="2483" spans="27:47">
      <c r="AA2483" s="102"/>
      <c r="AB2483" s="102"/>
      <c r="AC2483" s="102"/>
      <c r="AD2483" s="102"/>
      <c r="AE2483" s="102"/>
      <c r="AF2483" s="106"/>
      <c r="AG2483" s="103"/>
      <c r="AN2483" s="102"/>
      <c r="AO2483" s="102"/>
      <c r="AP2483" s="102"/>
      <c r="AQ2483" s="102"/>
      <c r="AR2483" s="102"/>
      <c r="AS2483" s="102"/>
      <c r="AT2483" s="102"/>
      <c r="AU2483" s="102"/>
    </row>
    <row r="2484" spans="27:47">
      <c r="AA2484" s="102"/>
      <c r="AB2484" s="102"/>
      <c r="AC2484" s="102"/>
      <c r="AD2484" s="102"/>
      <c r="AE2484" s="102"/>
      <c r="AF2484" s="106"/>
      <c r="AG2484" s="103"/>
      <c r="AN2484" s="102"/>
      <c r="AO2484" s="102"/>
      <c r="AP2484" s="102"/>
      <c r="AQ2484" s="102"/>
      <c r="AR2484" s="102"/>
      <c r="AS2484" s="102"/>
      <c r="AT2484" s="102"/>
      <c r="AU2484" s="102"/>
    </row>
    <row r="2485" spans="27:47">
      <c r="AA2485" s="102"/>
      <c r="AB2485" s="102"/>
      <c r="AC2485" s="102"/>
      <c r="AD2485" s="102"/>
      <c r="AE2485" s="102"/>
      <c r="AF2485" s="106"/>
      <c r="AG2485" s="103"/>
      <c r="AN2485" s="102"/>
      <c r="AO2485" s="102"/>
      <c r="AP2485" s="102"/>
      <c r="AQ2485" s="102"/>
      <c r="AR2485" s="102"/>
      <c r="AS2485" s="102"/>
      <c r="AT2485" s="102"/>
      <c r="AU2485" s="102"/>
    </row>
    <row r="2486" spans="27:47">
      <c r="AA2486" s="102"/>
      <c r="AB2486" s="102"/>
      <c r="AC2486" s="102"/>
      <c r="AD2486" s="102"/>
      <c r="AE2486" s="102"/>
      <c r="AF2486" s="106"/>
      <c r="AG2486" s="103"/>
      <c r="AN2486" s="102"/>
      <c r="AO2486" s="102"/>
      <c r="AP2486" s="102"/>
      <c r="AQ2486" s="102"/>
      <c r="AR2486" s="102"/>
      <c r="AS2486" s="102"/>
      <c r="AT2486" s="102"/>
      <c r="AU2486" s="102"/>
    </row>
    <row r="2487" spans="27:47">
      <c r="AA2487" s="102"/>
      <c r="AB2487" s="102"/>
      <c r="AC2487" s="102"/>
      <c r="AD2487" s="102"/>
      <c r="AE2487" s="102"/>
      <c r="AF2487" s="106"/>
      <c r="AG2487" s="103"/>
      <c r="AN2487" s="102"/>
      <c r="AO2487" s="102"/>
      <c r="AP2487" s="102"/>
      <c r="AQ2487" s="102"/>
      <c r="AR2487" s="102"/>
      <c r="AS2487" s="102"/>
      <c r="AT2487" s="102"/>
      <c r="AU2487" s="102"/>
    </row>
    <row r="2488" spans="27:47">
      <c r="AA2488" s="102"/>
      <c r="AB2488" s="102"/>
      <c r="AC2488" s="102"/>
      <c r="AD2488" s="102"/>
      <c r="AE2488" s="102"/>
      <c r="AF2488" s="106"/>
      <c r="AG2488" s="103"/>
      <c r="AN2488" s="102"/>
      <c r="AO2488" s="102"/>
      <c r="AP2488" s="102"/>
      <c r="AQ2488" s="102"/>
      <c r="AR2488" s="102"/>
      <c r="AS2488" s="102"/>
      <c r="AT2488" s="102"/>
      <c r="AU2488" s="102"/>
    </row>
    <row r="2489" spans="27:47">
      <c r="AA2489" s="102"/>
      <c r="AB2489" s="102"/>
      <c r="AC2489" s="102"/>
      <c r="AD2489" s="102"/>
      <c r="AE2489" s="102"/>
      <c r="AF2489" s="106"/>
      <c r="AG2489" s="103"/>
      <c r="AN2489" s="102"/>
      <c r="AO2489" s="102"/>
      <c r="AP2489" s="102"/>
      <c r="AQ2489" s="102"/>
      <c r="AR2489" s="102"/>
      <c r="AS2489" s="102"/>
      <c r="AT2489" s="102"/>
      <c r="AU2489" s="102"/>
    </row>
    <row r="2490" spans="27:47">
      <c r="AA2490" s="102"/>
      <c r="AB2490" s="102"/>
      <c r="AC2490" s="102"/>
      <c r="AD2490" s="102"/>
      <c r="AE2490" s="102"/>
      <c r="AF2490" s="106"/>
      <c r="AG2490" s="103"/>
      <c r="AN2490" s="102"/>
      <c r="AO2490" s="102"/>
      <c r="AP2490" s="102"/>
      <c r="AQ2490" s="102"/>
      <c r="AR2490" s="102"/>
      <c r="AS2490" s="102"/>
      <c r="AT2490" s="102"/>
      <c r="AU2490" s="102"/>
    </row>
    <row r="2491" spans="27:47">
      <c r="AA2491" s="102"/>
      <c r="AB2491" s="102"/>
      <c r="AC2491" s="102"/>
      <c r="AD2491" s="102"/>
      <c r="AE2491" s="102"/>
      <c r="AF2491" s="106"/>
      <c r="AG2491" s="103"/>
      <c r="AN2491" s="102"/>
      <c r="AO2491" s="102"/>
      <c r="AP2491" s="102"/>
      <c r="AQ2491" s="102"/>
      <c r="AR2491" s="102"/>
      <c r="AS2491" s="102"/>
      <c r="AT2491" s="102"/>
      <c r="AU2491" s="102"/>
    </row>
    <row r="2492" spans="27:47">
      <c r="AA2492" s="102"/>
      <c r="AB2492" s="102"/>
      <c r="AC2492" s="102"/>
      <c r="AD2492" s="102"/>
      <c r="AE2492" s="102"/>
      <c r="AF2492" s="106"/>
      <c r="AG2492" s="103"/>
      <c r="AN2492" s="102"/>
      <c r="AO2492" s="102"/>
      <c r="AP2492" s="102"/>
      <c r="AQ2492" s="102"/>
      <c r="AR2492" s="102"/>
      <c r="AS2492" s="102"/>
      <c r="AT2492" s="102"/>
      <c r="AU2492" s="102"/>
    </row>
    <row r="2493" spans="27:47">
      <c r="AA2493" s="102"/>
      <c r="AB2493" s="102"/>
      <c r="AC2493" s="102"/>
      <c r="AD2493" s="102"/>
      <c r="AE2493" s="102"/>
      <c r="AF2493" s="106"/>
      <c r="AG2493" s="103"/>
      <c r="AN2493" s="102"/>
      <c r="AO2493" s="102"/>
      <c r="AP2493" s="102"/>
      <c r="AQ2493" s="102"/>
      <c r="AR2493" s="102"/>
      <c r="AS2493" s="102"/>
      <c r="AT2493" s="102"/>
      <c r="AU2493" s="102"/>
    </row>
    <row r="2494" spans="27:47">
      <c r="AA2494" s="102"/>
      <c r="AB2494" s="102"/>
      <c r="AC2494" s="102"/>
      <c r="AD2494" s="102"/>
      <c r="AE2494" s="102"/>
      <c r="AF2494" s="106"/>
      <c r="AG2494" s="103"/>
      <c r="AN2494" s="102"/>
      <c r="AO2494" s="102"/>
      <c r="AP2494" s="102"/>
      <c r="AQ2494" s="102"/>
      <c r="AR2494" s="102"/>
      <c r="AS2494" s="102"/>
      <c r="AT2494" s="102"/>
      <c r="AU2494" s="102"/>
    </row>
    <row r="2495" spans="27:47">
      <c r="AA2495" s="102"/>
      <c r="AB2495" s="102"/>
      <c r="AC2495" s="102"/>
      <c r="AD2495" s="102"/>
      <c r="AE2495" s="102"/>
      <c r="AF2495" s="106"/>
      <c r="AG2495" s="103"/>
      <c r="AN2495" s="102"/>
      <c r="AO2495" s="102"/>
      <c r="AP2495" s="102"/>
      <c r="AQ2495" s="102"/>
      <c r="AR2495" s="102"/>
      <c r="AS2495" s="102"/>
      <c r="AT2495" s="102"/>
      <c r="AU2495" s="102"/>
    </row>
    <row r="2496" spans="27:47">
      <c r="AA2496" s="102"/>
      <c r="AB2496" s="102"/>
      <c r="AC2496" s="102"/>
      <c r="AD2496" s="102"/>
      <c r="AE2496" s="102"/>
      <c r="AF2496" s="106"/>
      <c r="AG2496" s="103"/>
      <c r="AN2496" s="102"/>
      <c r="AO2496" s="102"/>
      <c r="AP2496" s="102"/>
      <c r="AQ2496" s="102"/>
      <c r="AR2496" s="102"/>
      <c r="AS2496" s="102"/>
      <c r="AT2496" s="102"/>
      <c r="AU2496" s="102"/>
    </row>
    <row r="2497" spans="27:47">
      <c r="AA2497" s="102"/>
      <c r="AB2497" s="102"/>
      <c r="AC2497" s="102"/>
      <c r="AD2497" s="102"/>
      <c r="AE2497" s="102"/>
      <c r="AF2497" s="106"/>
      <c r="AG2497" s="103"/>
      <c r="AN2497" s="102"/>
      <c r="AO2497" s="102"/>
      <c r="AP2497" s="102"/>
      <c r="AQ2497" s="102"/>
      <c r="AR2497" s="102"/>
      <c r="AS2497" s="102"/>
      <c r="AT2497" s="102"/>
      <c r="AU2497" s="102"/>
    </row>
    <row r="2498" spans="27:47">
      <c r="AA2498" s="102"/>
      <c r="AB2498" s="102"/>
      <c r="AC2498" s="102"/>
      <c r="AD2498" s="102"/>
      <c r="AE2498" s="102"/>
      <c r="AF2498" s="106"/>
      <c r="AG2498" s="103"/>
      <c r="AN2498" s="102"/>
      <c r="AO2498" s="102"/>
      <c r="AP2498" s="102"/>
      <c r="AQ2498" s="102"/>
      <c r="AR2498" s="102"/>
      <c r="AS2498" s="102"/>
      <c r="AT2498" s="102"/>
      <c r="AU2498" s="102"/>
    </row>
    <row r="2499" spans="27:47">
      <c r="AA2499" s="102"/>
      <c r="AB2499" s="102"/>
      <c r="AC2499" s="102"/>
      <c r="AD2499" s="102"/>
      <c r="AE2499" s="102"/>
      <c r="AF2499" s="106"/>
      <c r="AG2499" s="103"/>
      <c r="AN2499" s="102"/>
      <c r="AO2499" s="102"/>
      <c r="AP2499" s="102"/>
      <c r="AQ2499" s="102"/>
      <c r="AR2499" s="102"/>
      <c r="AS2499" s="102"/>
      <c r="AT2499" s="102"/>
      <c r="AU2499" s="102"/>
    </row>
    <row r="2500" spans="27:47">
      <c r="AA2500" s="102"/>
      <c r="AB2500" s="102"/>
      <c r="AC2500" s="102"/>
      <c r="AD2500" s="102"/>
      <c r="AE2500" s="102"/>
      <c r="AF2500" s="106"/>
      <c r="AG2500" s="103"/>
      <c r="AN2500" s="102"/>
      <c r="AO2500" s="102"/>
      <c r="AP2500" s="102"/>
      <c r="AQ2500" s="102"/>
      <c r="AR2500" s="102"/>
      <c r="AS2500" s="102"/>
      <c r="AT2500" s="102"/>
      <c r="AU2500" s="102"/>
    </row>
    <row r="2501" spans="27:47">
      <c r="AA2501" s="102"/>
      <c r="AB2501" s="102"/>
      <c r="AC2501" s="102"/>
      <c r="AD2501" s="102"/>
      <c r="AE2501" s="102"/>
      <c r="AF2501" s="106"/>
      <c r="AG2501" s="103"/>
      <c r="AN2501" s="102"/>
      <c r="AO2501" s="102"/>
      <c r="AP2501" s="102"/>
      <c r="AQ2501" s="102"/>
      <c r="AR2501" s="102"/>
      <c r="AS2501" s="102"/>
      <c r="AT2501" s="102"/>
      <c r="AU2501" s="102"/>
    </row>
    <row r="2502" spans="27:47">
      <c r="AA2502" s="102"/>
      <c r="AB2502" s="102"/>
      <c r="AC2502" s="102"/>
      <c r="AD2502" s="102"/>
      <c r="AE2502" s="102"/>
      <c r="AF2502" s="106"/>
      <c r="AG2502" s="103"/>
      <c r="AN2502" s="102"/>
      <c r="AO2502" s="102"/>
      <c r="AP2502" s="102"/>
      <c r="AQ2502" s="102"/>
      <c r="AR2502" s="102"/>
      <c r="AS2502" s="102"/>
      <c r="AT2502" s="102"/>
      <c r="AU2502" s="102"/>
    </row>
    <row r="2503" spans="27:47">
      <c r="AA2503" s="102"/>
      <c r="AB2503" s="102"/>
      <c r="AC2503" s="102"/>
      <c r="AD2503" s="102"/>
      <c r="AE2503" s="102"/>
      <c r="AF2503" s="106"/>
      <c r="AG2503" s="103"/>
      <c r="AN2503" s="102"/>
      <c r="AO2503" s="102"/>
      <c r="AP2503" s="102"/>
      <c r="AQ2503" s="102"/>
      <c r="AR2503" s="102"/>
      <c r="AS2503" s="102"/>
      <c r="AT2503" s="102"/>
      <c r="AU2503" s="102"/>
    </row>
    <row r="2504" spans="27:47">
      <c r="AA2504" s="102"/>
      <c r="AB2504" s="102"/>
      <c r="AC2504" s="102"/>
      <c r="AD2504" s="102"/>
      <c r="AE2504" s="102"/>
      <c r="AF2504" s="106"/>
      <c r="AG2504" s="103"/>
      <c r="AN2504" s="102"/>
      <c r="AO2504" s="102"/>
      <c r="AP2504" s="102"/>
      <c r="AQ2504" s="102"/>
      <c r="AR2504" s="102"/>
      <c r="AS2504" s="102"/>
      <c r="AT2504" s="102"/>
      <c r="AU2504" s="102"/>
    </row>
    <row r="2505" spans="27:47">
      <c r="AA2505" s="102"/>
      <c r="AB2505" s="102"/>
      <c r="AC2505" s="102"/>
      <c r="AD2505" s="102"/>
      <c r="AE2505" s="102"/>
      <c r="AF2505" s="106"/>
      <c r="AG2505" s="103"/>
      <c r="AN2505" s="102"/>
      <c r="AO2505" s="102"/>
      <c r="AP2505" s="102"/>
      <c r="AQ2505" s="102"/>
      <c r="AR2505" s="102"/>
      <c r="AS2505" s="102"/>
      <c r="AT2505" s="102"/>
      <c r="AU2505" s="102"/>
    </row>
    <row r="2506" spans="27:47">
      <c r="AA2506" s="102"/>
      <c r="AB2506" s="102"/>
      <c r="AC2506" s="102"/>
      <c r="AD2506" s="102"/>
      <c r="AE2506" s="102"/>
      <c r="AF2506" s="106"/>
      <c r="AG2506" s="103"/>
      <c r="AN2506" s="102"/>
      <c r="AO2506" s="102"/>
      <c r="AP2506" s="102"/>
      <c r="AQ2506" s="102"/>
      <c r="AR2506" s="102"/>
      <c r="AS2506" s="102"/>
      <c r="AT2506" s="102"/>
      <c r="AU2506" s="102"/>
    </row>
    <row r="2507" spans="27:47">
      <c r="AA2507" s="102"/>
      <c r="AB2507" s="102"/>
      <c r="AC2507" s="102"/>
      <c r="AD2507" s="102"/>
      <c r="AE2507" s="102"/>
      <c r="AF2507" s="106"/>
      <c r="AG2507" s="103"/>
      <c r="AN2507" s="102"/>
      <c r="AO2507" s="102"/>
      <c r="AP2507" s="102"/>
      <c r="AQ2507" s="102"/>
      <c r="AR2507" s="102"/>
      <c r="AS2507" s="102"/>
      <c r="AT2507" s="102"/>
      <c r="AU2507" s="102"/>
    </row>
    <row r="2508" spans="27:47">
      <c r="AA2508" s="102"/>
      <c r="AB2508" s="102"/>
      <c r="AC2508" s="102"/>
      <c r="AD2508" s="102"/>
      <c r="AE2508" s="102"/>
      <c r="AF2508" s="106"/>
      <c r="AG2508" s="103"/>
      <c r="AN2508" s="102"/>
      <c r="AO2508" s="102"/>
      <c r="AP2508" s="102"/>
      <c r="AQ2508" s="102"/>
      <c r="AR2508" s="102"/>
      <c r="AS2508" s="102"/>
      <c r="AT2508" s="102"/>
      <c r="AU2508" s="102"/>
    </row>
    <row r="2509" spans="27:47">
      <c r="AA2509" s="102"/>
      <c r="AB2509" s="102"/>
      <c r="AC2509" s="102"/>
      <c r="AD2509" s="102"/>
      <c r="AE2509" s="102"/>
      <c r="AF2509" s="106"/>
      <c r="AG2509" s="103"/>
      <c r="AN2509" s="102"/>
      <c r="AO2509" s="102"/>
      <c r="AP2509" s="102"/>
      <c r="AQ2509" s="102"/>
      <c r="AR2509" s="102"/>
      <c r="AS2509" s="102"/>
      <c r="AT2509" s="102"/>
      <c r="AU2509" s="102"/>
    </row>
    <row r="2510" spans="27:47">
      <c r="AA2510" s="102"/>
      <c r="AB2510" s="102"/>
      <c r="AC2510" s="102"/>
      <c r="AD2510" s="102"/>
      <c r="AE2510" s="102"/>
      <c r="AF2510" s="106"/>
      <c r="AG2510" s="103"/>
      <c r="AN2510" s="102"/>
      <c r="AO2510" s="102"/>
      <c r="AP2510" s="102"/>
      <c r="AQ2510" s="102"/>
      <c r="AR2510" s="102"/>
      <c r="AS2510" s="102"/>
      <c r="AT2510" s="102"/>
      <c r="AU2510" s="102"/>
    </row>
    <row r="2511" spans="27:47">
      <c r="AA2511" s="102"/>
      <c r="AB2511" s="102"/>
      <c r="AC2511" s="102"/>
      <c r="AD2511" s="102"/>
      <c r="AE2511" s="102"/>
      <c r="AF2511" s="106"/>
      <c r="AG2511" s="103"/>
      <c r="AN2511" s="102"/>
      <c r="AO2511" s="102"/>
      <c r="AP2511" s="102"/>
      <c r="AQ2511" s="102"/>
      <c r="AR2511" s="102"/>
      <c r="AS2511" s="102"/>
      <c r="AT2511" s="102"/>
      <c r="AU2511" s="102"/>
    </row>
    <row r="2512" spans="27:47">
      <c r="AA2512" s="102"/>
      <c r="AB2512" s="102"/>
      <c r="AC2512" s="102"/>
      <c r="AD2512" s="102"/>
      <c r="AE2512" s="102"/>
      <c r="AF2512" s="106"/>
      <c r="AG2512" s="103"/>
      <c r="AN2512" s="102"/>
      <c r="AO2512" s="102"/>
      <c r="AP2512" s="102"/>
      <c r="AQ2512" s="102"/>
      <c r="AR2512" s="102"/>
      <c r="AS2512" s="102"/>
      <c r="AT2512" s="102"/>
      <c r="AU2512" s="102"/>
    </row>
    <row r="2513" spans="27:47">
      <c r="AA2513" s="102"/>
      <c r="AB2513" s="102"/>
      <c r="AC2513" s="102"/>
      <c r="AD2513" s="102"/>
      <c r="AE2513" s="102"/>
      <c r="AF2513" s="106"/>
      <c r="AG2513" s="103"/>
      <c r="AN2513" s="102"/>
      <c r="AO2513" s="102"/>
      <c r="AP2513" s="102"/>
      <c r="AQ2513" s="102"/>
      <c r="AR2513" s="102"/>
      <c r="AS2513" s="102"/>
      <c r="AT2513" s="102"/>
      <c r="AU2513" s="102"/>
    </row>
    <row r="2514" spans="27:47">
      <c r="AA2514" s="102"/>
      <c r="AB2514" s="102"/>
      <c r="AC2514" s="102"/>
      <c r="AD2514" s="102"/>
      <c r="AE2514" s="102"/>
      <c r="AF2514" s="106"/>
      <c r="AG2514" s="103"/>
      <c r="AN2514" s="102"/>
      <c r="AO2514" s="102"/>
      <c r="AP2514" s="102"/>
      <c r="AQ2514" s="102"/>
      <c r="AR2514" s="102"/>
      <c r="AS2514" s="102"/>
      <c r="AT2514" s="102"/>
      <c r="AU2514" s="102"/>
    </row>
    <row r="2515" spans="27:47">
      <c r="AA2515" s="102"/>
      <c r="AB2515" s="102"/>
      <c r="AC2515" s="102"/>
      <c r="AD2515" s="102"/>
      <c r="AE2515" s="102"/>
      <c r="AF2515" s="106"/>
      <c r="AG2515" s="103"/>
      <c r="AN2515" s="102"/>
      <c r="AO2515" s="102"/>
      <c r="AP2515" s="102"/>
      <c r="AQ2515" s="102"/>
      <c r="AR2515" s="102"/>
      <c r="AS2515" s="102"/>
      <c r="AT2515" s="102"/>
      <c r="AU2515" s="102"/>
    </row>
    <row r="2516" spans="27:47">
      <c r="AA2516" s="102"/>
      <c r="AB2516" s="102"/>
      <c r="AC2516" s="102"/>
      <c r="AD2516" s="102"/>
      <c r="AE2516" s="102"/>
      <c r="AF2516" s="106"/>
      <c r="AG2516" s="103"/>
      <c r="AN2516" s="102"/>
      <c r="AO2516" s="102"/>
      <c r="AP2516" s="102"/>
      <c r="AQ2516" s="102"/>
      <c r="AR2516" s="102"/>
      <c r="AS2516" s="102"/>
      <c r="AT2516" s="102"/>
      <c r="AU2516" s="102"/>
    </row>
    <row r="2517" spans="27:47">
      <c r="AA2517" s="102"/>
      <c r="AB2517" s="102"/>
      <c r="AC2517" s="102"/>
      <c r="AD2517" s="102"/>
      <c r="AE2517" s="102"/>
      <c r="AF2517" s="106"/>
      <c r="AG2517" s="103"/>
      <c r="AN2517" s="102"/>
      <c r="AO2517" s="102"/>
      <c r="AP2517" s="102"/>
      <c r="AQ2517" s="102"/>
      <c r="AR2517" s="102"/>
      <c r="AS2517" s="102"/>
      <c r="AT2517" s="102"/>
      <c r="AU2517" s="102"/>
    </row>
    <row r="2518" spans="27:47">
      <c r="AA2518" s="102"/>
      <c r="AB2518" s="102"/>
      <c r="AC2518" s="102"/>
      <c r="AD2518" s="102"/>
      <c r="AE2518" s="102"/>
      <c r="AF2518" s="106"/>
      <c r="AG2518" s="103"/>
      <c r="AN2518" s="102"/>
      <c r="AO2518" s="102"/>
      <c r="AP2518" s="102"/>
      <c r="AQ2518" s="102"/>
      <c r="AR2518" s="102"/>
      <c r="AS2518" s="102"/>
      <c r="AT2518" s="102"/>
      <c r="AU2518" s="102"/>
    </row>
    <row r="2519" spans="27:47">
      <c r="AA2519" s="102"/>
      <c r="AB2519" s="102"/>
      <c r="AC2519" s="102"/>
      <c r="AD2519" s="102"/>
      <c r="AE2519" s="102"/>
      <c r="AF2519" s="106"/>
      <c r="AG2519" s="103"/>
      <c r="AN2519" s="102"/>
      <c r="AO2519" s="102"/>
      <c r="AP2519" s="102"/>
      <c r="AQ2519" s="102"/>
      <c r="AR2519" s="102"/>
      <c r="AS2519" s="102"/>
      <c r="AT2519" s="102"/>
      <c r="AU2519" s="102"/>
    </row>
    <row r="2520" spans="27:47">
      <c r="AA2520" s="102"/>
      <c r="AB2520" s="102"/>
      <c r="AC2520" s="102"/>
      <c r="AD2520" s="102"/>
      <c r="AE2520" s="102"/>
      <c r="AF2520" s="106"/>
      <c r="AG2520" s="103"/>
      <c r="AN2520" s="102"/>
      <c r="AO2520" s="102"/>
      <c r="AP2520" s="102"/>
      <c r="AQ2520" s="102"/>
      <c r="AR2520" s="102"/>
      <c r="AS2520" s="102"/>
      <c r="AT2520" s="102"/>
      <c r="AU2520" s="102"/>
    </row>
    <row r="2521" spans="27:47">
      <c r="AA2521" s="102"/>
      <c r="AB2521" s="102"/>
      <c r="AC2521" s="102"/>
      <c r="AD2521" s="102"/>
      <c r="AE2521" s="102"/>
      <c r="AF2521" s="106"/>
      <c r="AG2521" s="103"/>
      <c r="AN2521" s="102"/>
      <c r="AO2521" s="102"/>
      <c r="AP2521" s="102"/>
      <c r="AQ2521" s="102"/>
      <c r="AR2521" s="102"/>
      <c r="AS2521" s="102"/>
      <c r="AT2521" s="102"/>
      <c r="AU2521" s="102"/>
    </row>
    <row r="2522" spans="27:47">
      <c r="AA2522" s="102"/>
      <c r="AB2522" s="102"/>
      <c r="AC2522" s="102"/>
      <c r="AD2522" s="102"/>
      <c r="AE2522" s="102"/>
      <c r="AF2522" s="106"/>
      <c r="AG2522" s="103"/>
      <c r="AN2522" s="102"/>
      <c r="AO2522" s="102"/>
      <c r="AP2522" s="102"/>
      <c r="AQ2522" s="102"/>
      <c r="AR2522" s="102"/>
      <c r="AS2522" s="102"/>
      <c r="AT2522" s="102"/>
      <c r="AU2522" s="102"/>
    </row>
    <row r="2523" spans="27:47">
      <c r="AA2523" s="102"/>
      <c r="AB2523" s="102"/>
      <c r="AC2523" s="102"/>
      <c r="AD2523" s="102"/>
      <c r="AE2523" s="102"/>
      <c r="AF2523" s="106"/>
      <c r="AG2523" s="103"/>
      <c r="AN2523" s="102"/>
      <c r="AO2523" s="102"/>
      <c r="AP2523" s="102"/>
      <c r="AQ2523" s="102"/>
      <c r="AR2523" s="102"/>
      <c r="AS2523" s="102"/>
      <c r="AT2523" s="102"/>
      <c r="AU2523" s="102"/>
    </row>
    <row r="2524" spans="27:47">
      <c r="AA2524" s="102"/>
      <c r="AB2524" s="102"/>
      <c r="AC2524" s="102"/>
      <c r="AD2524" s="102"/>
      <c r="AE2524" s="102"/>
      <c r="AF2524" s="106"/>
      <c r="AG2524" s="103"/>
      <c r="AN2524" s="102"/>
      <c r="AO2524" s="102"/>
      <c r="AP2524" s="102"/>
      <c r="AQ2524" s="102"/>
      <c r="AR2524" s="102"/>
      <c r="AS2524" s="102"/>
      <c r="AT2524" s="102"/>
      <c r="AU2524" s="102"/>
    </row>
    <row r="2525" spans="27:47">
      <c r="AA2525" s="102"/>
      <c r="AB2525" s="102"/>
      <c r="AC2525" s="102"/>
      <c r="AD2525" s="102"/>
      <c r="AE2525" s="102"/>
      <c r="AF2525" s="106"/>
      <c r="AG2525" s="103"/>
      <c r="AN2525" s="102"/>
      <c r="AO2525" s="102"/>
      <c r="AP2525" s="102"/>
      <c r="AQ2525" s="102"/>
      <c r="AR2525" s="102"/>
      <c r="AS2525" s="102"/>
      <c r="AT2525" s="102"/>
      <c r="AU2525" s="102"/>
    </row>
    <row r="2526" spans="27:47">
      <c r="AA2526" s="102"/>
      <c r="AB2526" s="102"/>
      <c r="AC2526" s="102"/>
      <c r="AD2526" s="102"/>
      <c r="AE2526" s="102"/>
      <c r="AF2526" s="106"/>
      <c r="AG2526" s="103"/>
      <c r="AN2526" s="102"/>
      <c r="AO2526" s="102"/>
      <c r="AP2526" s="102"/>
      <c r="AQ2526" s="102"/>
      <c r="AR2526" s="102"/>
      <c r="AS2526" s="102"/>
      <c r="AT2526" s="102"/>
      <c r="AU2526" s="102"/>
    </row>
    <row r="2527" spans="27:47">
      <c r="AA2527" s="102"/>
      <c r="AB2527" s="102"/>
      <c r="AC2527" s="102"/>
      <c r="AD2527" s="102"/>
      <c r="AE2527" s="102"/>
      <c r="AF2527" s="106"/>
      <c r="AG2527" s="103"/>
      <c r="AN2527" s="102"/>
      <c r="AO2527" s="102"/>
      <c r="AP2527" s="102"/>
      <c r="AQ2527" s="102"/>
      <c r="AR2527" s="102"/>
      <c r="AS2527" s="102"/>
      <c r="AT2527" s="102"/>
      <c r="AU2527" s="102"/>
    </row>
    <row r="2528" spans="27:47">
      <c r="AA2528" s="102"/>
      <c r="AB2528" s="102"/>
      <c r="AC2528" s="102"/>
      <c r="AD2528" s="102"/>
      <c r="AE2528" s="102"/>
      <c r="AF2528" s="106"/>
      <c r="AG2528" s="103"/>
      <c r="AN2528" s="102"/>
      <c r="AO2528" s="102"/>
      <c r="AP2528" s="102"/>
      <c r="AQ2528" s="102"/>
      <c r="AR2528" s="102"/>
      <c r="AS2528" s="102"/>
      <c r="AT2528" s="102"/>
      <c r="AU2528" s="102"/>
    </row>
    <row r="2529" spans="27:47">
      <c r="AA2529" s="102"/>
      <c r="AB2529" s="102"/>
      <c r="AC2529" s="102"/>
      <c r="AD2529" s="102"/>
      <c r="AE2529" s="102"/>
      <c r="AF2529" s="106"/>
      <c r="AG2529" s="103"/>
      <c r="AN2529" s="102"/>
      <c r="AO2529" s="102"/>
      <c r="AP2529" s="102"/>
      <c r="AQ2529" s="102"/>
      <c r="AR2529" s="102"/>
      <c r="AS2529" s="102"/>
      <c r="AT2529" s="102"/>
      <c r="AU2529" s="102"/>
    </row>
    <row r="2530" spans="27:47">
      <c r="AA2530" s="102"/>
      <c r="AB2530" s="102"/>
      <c r="AC2530" s="102"/>
      <c r="AD2530" s="102"/>
      <c r="AE2530" s="102"/>
      <c r="AF2530" s="106"/>
      <c r="AG2530" s="103"/>
      <c r="AN2530" s="102"/>
      <c r="AO2530" s="102"/>
      <c r="AP2530" s="102"/>
      <c r="AQ2530" s="102"/>
      <c r="AR2530" s="102"/>
      <c r="AS2530" s="102"/>
      <c r="AT2530" s="102"/>
      <c r="AU2530" s="102"/>
    </row>
    <row r="2531" spans="27:47">
      <c r="AA2531" s="102"/>
      <c r="AB2531" s="102"/>
      <c r="AC2531" s="102"/>
      <c r="AD2531" s="102"/>
      <c r="AE2531" s="102"/>
      <c r="AF2531" s="106"/>
      <c r="AG2531" s="103"/>
      <c r="AN2531" s="102"/>
      <c r="AO2531" s="102"/>
      <c r="AP2531" s="102"/>
      <c r="AQ2531" s="102"/>
      <c r="AR2531" s="102"/>
      <c r="AS2531" s="102"/>
      <c r="AT2531" s="102"/>
      <c r="AU2531" s="102"/>
    </row>
    <row r="2532" spans="27:47">
      <c r="AA2532" s="102"/>
      <c r="AB2532" s="102"/>
      <c r="AC2532" s="102"/>
      <c r="AD2532" s="102"/>
      <c r="AE2532" s="102"/>
      <c r="AF2532" s="106"/>
      <c r="AG2532" s="103"/>
      <c r="AN2532" s="102"/>
      <c r="AO2532" s="102"/>
      <c r="AP2532" s="102"/>
      <c r="AQ2532" s="102"/>
      <c r="AR2532" s="102"/>
      <c r="AS2532" s="102"/>
      <c r="AT2532" s="102"/>
      <c r="AU2532" s="102"/>
    </row>
    <row r="2533" spans="27:47">
      <c r="AA2533" s="102"/>
      <c r="AB2533" s="102"/>
      <c r="AC2533" s="102"/>
      <c r="AD2533" s="102"/>
      <c r="AE2533" s="102"/>
      <c r="AF2533" s="106"/>
      <c r="AG2533" s="103"/>
      <c r="AN2533" s="102"/>
      <c r="AO2533" s="102"/>
      <c r="AP2533" s="102"/>
      <c r="AQ2533" s="102"/>
      <c r="AR2533" s="102"/>
      <c r="AS2533" s="102"/>
      <c r="AT2533" s="102"/>
      <c r="AU2533" s="102"/>
    </row>
    <row r="2534" spans="27:47">
      <c r="AA2534" s="102"/>
      <c r="AB2534" s="102"/>
      <c r="AC2534" s="102"/>
      <c r="AD2534" s="102"/>
      <c r="AE2534" s="102"/>
      <c r="AF2534" s="106"/>
      <c r="AG2534" s="103"/>
      <c r="AN2534" s="102"/>
      <c r="AO2534" s="102"/>
      <c r="AP2534" s="102"/>
      <c r="AQ2534" s="102"/>
      <c r="AR2534" s="102"/>
      <c r="AS2534" s="102"/>
      <c r="AT2534" s="102"/>
      <c r="AU2534" s="102"/>
    </row>
    <row r="2535" spans="27:47">
      <c r="AA2535" s="102"/>
      <c r="AB2535" s="102"/>
      <c r="AC2535" s="102"/>
      <c r="AD2535" s="102"/>
      <c r="AE2535" s="102"/>
      <c r="AF2535" s="106"/>
      <c r="AG2535" s="103"/>
      <c r="AN2535" s="102"/>
      <c r="AO2535" s="102"/>
      <c r="AP2535" s="102"/>
      <c r="AQ2535" s="102"/>
      <c r="AR2535" s="102"/>
      <c r="AS2535" s="102"/>
      <c r="AT2535" s="102"/>
      <c r="AU2535" s="102"/>
    </row>
    <row r="2536" spans="27:47">
      <c r="AA2536" s="102"/>
      <c r="AB2536" s="102"/>
      <c r="AC2536" s="102"/>
      <c r="AD2536" s="102"/>
      <c r="AE2536" s="102"/>
      <c r="AF2536" s="106"/>
      <c r="AG2536" s="103"/>
      <c r="AN2536" s="102"/>
      <c r="AO2536" s="102"/>
      <c r="AP2536" s="102"/>
      <c r="AQ2536" s="102"/>
      <c r="AR2536" s="102"/>
      <c r="AS2536" s="102"/>
      <c r="AT2536" s="102"/>
      <c r="AU2536" s="102"/>
    </row>
    <row r="2537" spans="27:47">
      <c r="AA2537" s="102"/>
      <c r="AB2537" s="102"/>
      <c r="AC2537" s="102"/>
      <c r="AD2537" s="102"/>
      <c r="AE2537" s="102"/>
      <c r="AF2537" s="106"/>
      <c r="AG2537" s="103"/>
      <c r="AN2537" s="102"/>
      <c r="AO2537" s="102"/>
      <c r="AP2537" s="102"/>
      <c r="AQ2537" s="102"/>
      <c r="AR2537" s="102"/>
      <c r="AS2537" s="102"/>
      <c r="AT2537" s="102"/>
      <c r="AU2537" s="102"/>
    </row>
    <row r="2538" spans="27:47">
      <c r="AA2538" s="102"/>
      <c r="AB2538" s="102"/>
      <c r="AC2538" s="102"/>
      <c r="AD2538" s="102"/>
      <c r="AE2538" s="102"/>
      <c r="AF2538" s="106"/>
      <c r="AG2538" s="103"/>
      <c r="AN2538" s="102"/>
      <c r="AO2538" s="102"/>
      <c r="AP2538" s="102"/>
      <c r="AQ2538" s="102"/>
      <c r="AR2538" s="102"/>
      <c r="AS2538" s="102"/>
      <c r="AT2538" s="102"/>
      <c r="AU2538" s="102"/>
    </row>
    <row r="2539" spans="27:47">
      <c r="AA2539" s="102"/>
      <c r="AB2539" s="102"/>
      <c r="AC2539" s="102"/>
      <c r="AD2539" s="102"/>
      <c r="AE2539" s="102"/>
      <c r="AF2539" s="106"/>
      <c r="AG2539" s="103"/>
      <c r="AN2539" s="102"/>
      <c r="AO2539" s="102"/>
      <c r="AP2539" s="102"/>
      <c r="AQ2539" s="102"/>
      <c r="AR2539" s="102"/>
      <c r="AS2539" s="102"/>
      <c r="AT2539" s="102"/>
      <c r="AU2539" s="102"/>
    </row>
    <row r="2540" spans="27:47">
      <c r="AA2540" s="102"/>
      <c r="AB2540" s="102"/>
      <c r="AC2540" s="102"/>
      <c r="AD2540" s="102"/>
      <c r="AE2540" s="102"/>
      <c r="AF2540" s="106"/>
      <c r="AG2540" s="103"/>
      <c r="AN2540" s="102"/>
      <c r="AO2540" s="102"/>
      <c r="AP2540" s="102"/>
      <c r="AQ2540" s="102"/>
      <c r="AR2540" s="102"/>
      <c r="AS2540" s="102"/>
      <c r="AT2540" s="102"/>
      <c r="AU2540" s="102"/>
    </row>
  </sheetData>
  <protectedRanges>
    <protectedRange sqref="A471:D480" name="Range1"/>
  </protectedRanges>
  <phoneticPr fontId="11" type="noConversion"/>
  <hyperlinks>
    <hyperlink ref="H3875" r:id="rId1" display="http://vsolj.cetus-net.org/bulletin.html" xr:uid="{00000000-0004-0000-0100-000000000000}"/>
    <hyperlink ref="H65322" r:id="rId2" display="http://vsolj.cetus-net.org/bulletin.html" xr:uid="{00000000-0004-0000-0100-000001000000}"/>
    <hyperlink ref="H65315" r:id="rId3" display="http://vsolj.cetus-net.org/bulletin.html" xr:uid="{00000000-0004-0000-0100-000002000000}"/>
    <hyperlink ref="I65322" r:id="rId4" display="http://vsolj.cetus-net.org/bulletin.html" xr:uid="{00000000-0004-0000-0100-000003000000}"/>
    <hyperlink ref="H65319" r:id="rId5" display="https://www.aavso.org/ejaavso" xr:uid="{00000000-0004-0000-0100-000004000000}"/>
    <hyperlink ref="AP4461" r:id="rId6" display="http://cdsbib.u-strasbg.fr/cgi-bin/cdsbib?1990RMxAA..21..381G" xr:uid="{00000000-0004-0000-0100-000005000000}"/>
    <hyperlink ref="AP4464" r:id="rId7" display="http://cdsbib.u-strasbg.fr/cgi-bin/cdsbib?1990RMxAA..21..381G" xr:uid="{00000000-0004-0000-0100-000006000000}"/>
    <hyperlink ref="AP4462" r:id="rId8" display="http://cdsbib.u-strasbg.fr/cgi-bin/cdsbib?1990RMxAA..21..381G" xr:uid="{00000000-0004-0000-0100-000007000000}"/>
    <hyperlink ref="AP4440" r:id="rId9" display="http://cdsbib.u-strasbg.fr/cgi-bin/cdsbib?1990RMxAA..21..381G" xr:uid="{00000000-0004-0000-0100-000008000000}"/>
    <hyperlink ref="AQ4574" r:id="rId10" display="http://cdsbib.u-strasbg.fr/cgi-bin/cdsbib?1990RMxAA..21..381G" xr:uid="{00000000-0004-0000-0100-000009000000}"/>
    <hyperlink ref="AQ2843" r:id="rId11" display="http://cdsbib.u-strasbg.fr/cgi-bin/cdsbib?1990RMxAA..21..381G" xr:uid="{00000000-0004-0000-0100-00000A000000}"/>
    <hyperlink ref="AQ4575" r:id="rId12" display="http://cdsbib.u-strasbg.fr/cgi-bin/cdsbib?1990RMxAA..21..381G" xr:uid="{00000000-0004-0000-0100-00000B000000}"/>
    <hyperlink ref="L65282" r:id="rId13" display="http://vsolj.cetus-net.org/bulletin.html" xr:uid="{00000000-0004-0000-0100-00000C000000}"/>
    <hyperlink ref="L65275" r:id="rId14" display="https://www.aavso.org/ejaavso" xr:uid="{00000000-0004-0000-0100-00000D000000}"/>
    <hyperlink ref="AT2133" r:id="rId15" display="http://cdsbib.u-strasbg.fr/cgi-bin/cdsbib?1990RMxAA..21..381G" xr:uid="{00000000-0004-0000-0100-00000E000000}"/>
    <hyperlink ref="AT2130" r:id="rId16" display="http://cdsbib.u-strasbg.fr/cgi-bin/cdsbib?1990RMxAA..21..381G" xr:uid="{00000000-0004-0000-0100-00000F000000}"/>
    <hyperlink ref="AT2132" r:id="rId17" display="http://cdsbib.u-strasbg.fr/cgi-bin/cdsbib?1990RMxAA..21..381G" xr:uid="{00000000-0004-0000-0100-000010000000}"/>
    <hyperlink ref="AT2108" r:id="rId18" display="http://cdsbib.u-strasbg.fr/cgi-bin/cdsbib?1990RMxAA..21..381G" xr:uid="{00000000-0004-0000-0100-000011000000}"/>
    <hyperlink ref="M65282" r:id="rId19" display="http://vsolj.cetus-net.org/bulletin.html" xr:uid="{00000000-0004-0000-0100-000012000000}"/>
    <hyperlink ref="AU2269" r:id="rId20" display="http://cdsbib.u-strasbg.fr/cgi-bin/cdsbib?1990RMxAA..21..381G" xr:uid="{00000000-0004-0000-0100-000013000000}"/>
    <hyperlink ref="AU3913" r:id="rId21" display="http://cdsbib.u-strasbg.fr/cgi-bin/cdsbib?1990RMxAA..21..381G" xr:uid="{00000000-0004-0000-0100-000014000000}"/>
    <hyperlink ref="AU2270" r:id="rId22" display="http://cdsbib.u-strasbg.fr/cgi-bin/cdsbib?1990RMxAA..21..381G" xr:uid="{00000000-0004-0000-0100-000015000000}"/>
    <hyperlink ref="L65279" r:id="rId23" display="https://www.aavso.org/ejaavso" xr:uid="{00000000-0004-0000-0100-000016000000}"/>
    <hyperlink ref="L3120" r:id="rId24" display="http://vsolj.cetus-net.org/bulletin.html" xr:uid="{00000000-0004-0000-0100-000017000000}"/>
    <hyperlink ref="AT6358" r:id="rId25" display="http://cdsbib.u-strasbg.fr/cgi-bin/cdsbib?1990RMxAA..21..381G" xr:uid="{00000000-0004-0000-0100-000018000000}"/>
    <hyperlink ref="AT6361" r:id="rId26" display="http://cdsbib.u-strasbg.fr/cgi-bin/cdsbib?1990RMxAA..21..381G" xr:uid="{00000000-0004-0000-0100-000019000000}"/>
    <hyperlink ref="AT6359" r:id="rId27" display="http://cdsbib.u-strasbg.fr/cgi-bin/cdsbib?1990RMxAA..21..381G" xr:uid="{00000000-0004-0000-0100-00001A000000}"/>
    <hyperlink ref="AT6337" r:id="rId28" display="http://cdsbib.u-strasbg.fr/cgi-bin/cdsbib?1990RMxAA..21..381G" xr:uid="{00000000-0004-0000-0100-00001B000000}"/>
    <hyperlink ref="M3120" r:id="rId29" display="http://vsolj.cetus-net.org/bulletin.html" xr:uid="{00000000-0004-0000-0100-00001C000000}"/>
    <hyperlink ref="AU6471" r:id="rId30" display="http://cdsbib.u-strasbg.fr/cgi-bin/cdsbib?1990RMxAA..21..381G" xr:uid="{00000000-0004-0000-0100-00001D000000}"/>
    <hyperlink ref="AU1023" r:id="rId31" display="http://cdsbib.u-strasbg.fr/cgi-bin/cdsbib?1990RMxAA..21..381G" xr:uid="{00000000-0004-0000-0100-00001E000000}"/>
    <hyperlink ref="AU6472" r:id="rId32" display="http://cdsbib.u-strasbg.fr/cgi-bin/cdsbib?1990RMxAA..21..381G" xr:uid="{00000000-0004-0000-01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E8B99-4DA3-4197-B9BE-B6F4C39414F3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/>
  </sheetViews>
  <sheetFormatPr defaultRowHeight="12.75"/>
  <cols>
    <col min="1" max="1" width="19.7109375" style="61" customWidth="1"/>
    <col min="2" max="2" width="4.42578125" style="7" customWidth="1"/>
    <col min="3" max="3" width="12.7109375" style="61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61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>
      <c r="A1" s="60" t="s">
        <v>188</v>
      </c>
      <c r="I1" s="62" t="s">
        <v>189</v>
      </c>
      <c r="J1" s="63" t="s">
        <v>179</v>
      </c>
    </row>
    <row r="2" spans="1:16">
      <c r="I2" s="64" t="s">
        <v>190</v>
      </c>
      <c r="J2" s="65" t="s">
        <v>178</v>
      </c>
    </row>
    <row r="3" spans="1:16">
      <c r="A3" s="66" t="s">
        <v>191</v>
      </c>
      <c r="I3" s="64" t="s">
        <v>192</v>
      </c>
      <c r="J3" s="65" t="s">
        <v>177</v>
      </c>
    </row>
    <row r="4" spans="1:16">
      <c r="I4" s="64" t="s">
        <v>193</v>
      </c>
      <c r="J4" s="65" t="s">
        <v>177</v>
      </c>
    </row>
    <row r="5" spans="1:16" ht="13.5" thickBot="1">
      <c r="I5" s="67" t="s">
        <v>194</v>
      </c>
      <c r="J5" s="68" t="s">
        <v>149</v>
      </c>
    </row>
    <row r="10" spans="1:16" ht="13.5" thickBot="1"/>
    <row r="11" spans="1:16" ht="12.75" customHeight="1" thickBot="1">
      <c r="A11" s="61" t="str">
        <f t="shared" ref="A11:A74" si="0">P11</f>
        <v>IBVS 187 </v>
      </c>
      <c r="B11" s="69" t="str">
        <f t="shared" ref="B11:B74" si="1">IF(H11=INT(H11),"I","II")</f>
        <v>I</v>
      </c>
      <c r="C11" s="61">
        <f t="shared" ref="C11:C74" si="2">1*G11</f>
        <v>39004.44</v>
      </c>
      <c r="D11" s="7" t="str">
        <f t="shared" ref="D11:D74" si="3">VLOOKUP(F11,I$1:J$5,2,FALSE)</f>
        <v>vis</v>
      </c>
      <c r="E11" s="70">
        <f>VLOOKUP(C11,'Active 1'!C$21:E$973,3,FALSE)</f>
        <v>-2685.0134318952291</v>
      </c>
      <c r="F11" s="69" t="s">
        <v>194</v>
      </c>
      <c r="G11" s="7" t="str">
        <f t="shared" ref="G11:G74" si="4">MID(I11,3,LEN(I11)-3)</f>
        <v>39004.440</v>
      </c>
      <c r="H11" s="61">
        <f t="shared" ref="H11:H74" si="5">1*K11</f>
        <v>-19400</v>
      </c>
      <c r="I11" s="71" t="s">
        <v>430</v>
      </c>
      <c r="J11" s="72" t="s">
        <v>431</v>
      </c>
      <c r="K11" s="71">
        <v>-19400</v>
      </c>
      <c r="L11" s="71" t="s">
        <v>432</v>
      </c>
      <c r="M11" s="72" t="s">
        <v>196</v>
      </c>
      <c r="N11" s="72"/>
      <c r="O11" s="73" t="s">
        <v>433</v>
      </c>
      <c r="P11" s="74" t="s">
        <v>434</v>
      </c>
    </row>
    <row r="12" spans="1:16" ht="12.75" customHeight="1" thickBot="1">
      <c r="A12" s="61" t="str">
        <f t="shared" si="0"/>
        <v>IBVS 187 </v>
      </c>
      <c r="B12" s="69" t="str">
        <f t="shared" si="1"/>
        <v>I</v>
      </c>
      <c r="C12" s="61">
        <f t="shared" si="2"/>
        <v>39006.521999999997</v>
      </c>
      <c r="D12" s="7" t="str">
        <f t="shared" si="3"/>
        <v>vis</v>
      </c>
      <c r="E12" s="70">
        <f>VLOOKUP(C12,'Active 1'!C$21:E$973,3,FALSE)</f>
        <v>-2682.0205802394794</v>
      </c>
      <c r="F12" s="69" t="s">
        <v>194</v>
      </c>
      <c r="G12" s="7" t="str">
        <f t="shared" si="4"/>
        <v>39006.522</v>
      </c>
      <c r="H12" s="61">
        <f t="shared" si="5"/>
        <v>-19397</v>
      </c>
      <c r="I12" s="71" t="s">
        <v>435</v>
      </c>
      <c r="J12" s="72" t="s">
        <v>436</v>
      </c>
      <c r="K12" s="71">
        <v>-19397</v>
      </c>
      <c r="L12" s="71" t="s">
        <v>437</v>
      </c>
      <c r="M12" s="72" t="s">
        <v>196</v>
      </c>
      <c r="N12" s="72"/>
      <c r="O12" s="73" t="s">
        <v>433</v>
      </c>
      <c r="P12" s="74" t="s">
        <v>434</v>
      </c>
    </row>
    <row r="13" spans="1:16" ht="12.75" customHeight="1" thickBot="1">
      <c r="A13" s="61" t="str">
        <f t="shared" si="0"/>
        <v>IBVS 187 </v>
      </c>
      <c r="B13" s="69" t="str">
        <f t="shared" si="1"/>
        <v>I</v>
      </c>
      <c r="C13" s="61">
        <f t="shared" si="2"/>
        <v>39041.311999999998</v>
      </c>
      <c r="D13" s="7" t="str">
        <f t="shared" si="3"/>
        <v>vis</v>
      </c>
      <c r="E13" s="70">
        <f>VLOOKUP(C13,'Active 1'!C$21:E$973,3,FALSE)</f>
        <v>-2632.0103453193105</v>
      </c>
      <c r="F13" s="69" t="s">
        <v>194</v>
      </c>
      <c r="G13" s="7" t="str">
        <f t="shared" si="4"/>
        <v>39041.312</v>
      </c>
      <c r="H13" s="61">
        <f t="shared" si="5"/>
        <v>-19347</v>
      </c>
      <c r="I13" s="71" t="s">
        <v>446</v>
      </c>
      <c r="J13" s="72" t="s">
        <v>447</v>
      </c>
      <c r="K13" s="71">
        <v>-19347</v>
      </c>
      <c r="L13" s="71" t="s">
        <v>448</v>
      </c>
      <c r="M13" s="72" t="s">
        <v>196</v>
      </c>
      <c r="N13" s="72"/>
      <c r="O13" s="73" t="s">
        <v>433</v>
      </c>
      <c r="P13" s="74" t="s">
        <v>434</v>
      </c>
    </row>
    <row r="14" spans="1:16" ht="12.75" customHeight="1" thickBot="1">
      <c r="A14" s="61" t="str">
        <f t="shared" si="0"/>
        <v>IBVS 187 </v>
      </c>
      <c r="B14" s="69" t="str">
        <f t="shared" si="1"/>
        <v>I</v>
      </c>
      <c r="C14" s="61">
        <f t="shared" si="2"/>
        <v>39324.445</v>
      </c>
      <c r="D14" s="7" t="str">
        <f t="shared" si="3"/>
        <v>vis</v>
      </c>
      <c r="E14" s="70">
        <f>VLOOKUP(C14,'Active 1'!C$21:E$973,3,FALSE)</f>
        <v>-2225.009832423309</v>
      </c>
      <c r="F14" s="69" t="s">
        <v>194</v>
      </c>
      <c r="G14" s="7" t="str">
        <f t="shared" si="4"/>
        <v>39324.445</v>
      </c>
      <c r="H14" s="61">
        <f t="shared" si="5"/>
        <v>-18940</v>
      </c>
      <c r="I14" s="71" t="s">
        <v>449</v>
      </c>
      <c r="J14" s="72" t="s">
        <v>450</v>
      </c>
      <c r="K14" s="71">
        <v>-18940</v>
      </c>
      <c r="L14" s="71" t="s">
        <v>432</v>
      </c>
      <c r="M14" s="72" t="s">
        <v>196</v>
      </c>
      <c r="N14" s="72"/>
      <c r="O14" s="73" t="s">
        <v>433</v>
      </c>
      <c r="P14" s="74" t="s">
        <v>434</v>
      </c>
    </row>
    <row r="15" spans="1:16" ht="12.75" customHeight="1" thickBot="1">
      <c r="A15" s="61" t="str">
        <f t="shared" si="0"/>
        <v>IBVS 221 </v>
      </c>
      <c r="B15" s="69" t="str">
        <f t="shared" si="1"/>
        <v>I</v>
      </c>
      <c r="C15" s="61">
        <f t="shared" si="2"/>
        <v>39355.752999999997</v>
      </c>
      <c r="D15" s="7" t="str">
        <f t="shared" si="3"/>
        <v>vis</v>
      </c>
      <c r="E15" s="70">
        <f>VLOOKUP(C15,'Active 1'!C$21:E$973,3,FALSE)</f>
        <v>-2180.0049334615246</v>
      </c>
      <c r="F15" s="69" t="s">
        <v>194</v>
      </c>
      <c r="G15" s="7" t="str">
        <f t="shared" si="4"/>
        <v>39355.753</v>
      </c>
      <c r="H15" s="61">
        <f t="shared" si="5"/>
        <v>-18895</v>
      </c>
      <c r="I15" s="71" t="s">
        <v>451</v>
      </c>
      <c r="J15" s="72" t="s">
        <v>452</v>
      </c>
      <c r="K15" s="71">
        <v>-18895</v>
      </c>
      <c r="L15" s="71" t="s">
        <v>388</v>
      </c>
      <c r="M15" s="72" t="s">
        <v>232</v>
      </c>
      <c r="N15" s="72"/>
      <c r="O15" s="73" t="s">
        <v>453</v>
      </c>
      <c r="P15" s="74" t="s">
        <v>454</v>
      </c>
    </row>
    <row r="16" spans="1:16" ht="12.75" customHeight="1" thickBot="1">
      <c r="A16" s="61" t="str">
        <f t="shared" si="0"/>
        <v>IBVS 187 </v>
      </c>
      <c r="B16" s="69" t="str">
        <f t="shared" si="1"/>
        <v>I</v>
      </c>
      <c r="C16" s="61">
        <f t="shared" si="2"/>
        <v>39381.491999999998</v>
      </c>
      <c r="D16" s="7" t="str">
        <f t="shared" si="3"/>
        <v>vis</v>
      </c>
      <c r="E16" s="70">
        <f>VLOOKUP(C16,'Active 1'!C$21:E$973,3,FALSE)</f>
        <v>-2143.0054095578089</v>
      </c>
      <c r="F16" s="69" t="s">
        <v>194</v>
      </c>
      <c r="G16" s="7" t="str">
        <f t="shared" si="4"/>
        <v>39381.492</v>
      </c>
      <c r="H16" s="61">
        <f t="shared" si="5"/>
        <v>-18858</v>
      </c>
      <c r="I16" s="71" t="s">
        <v>455</v>
      </c>
      <c r="J16" s="72" t="s">
        <v>456</v>
      </c>
      <c r="K16" s="71">
        <v>-18858</v>
      </c>
      <c r="L16" s="71" t="s">
        <v>388</v>
      </c>
      <c r="M16" s="72" t="s">
        <v>196</v>
      </c>
      <c r="N16" s="72"/>
      <c r="O16" s="73" t="s">
        <v>433</v>
      </c>
      <c r="P16" s="74" t="s">
        <v>434</v>
      </c>
    </row>
    <row r="17" spans="1:16" ht="12.75" customHeight="1" thickBot="1">
      <c r="A17" s="61" t="str">
        <f t="shared" si="0"/>
        <v>IBVS 795 </v>
      </c>
      <c r="B17" s="69" t="str">
        <f t="shared" si="1"/>
        <v>I</v>
      </c>
      <c r="C17" s="61">
        <f t="shared" si="2"/>
        <v>39799.591</v>
      </c>
      <c r="D17" s="7" t="str">
        <f t="shared" si="3"/>
        <v>vis</v>
      </c>
      <c r="E17" s="70">
        <f>VLOOKUP(C17,'Active 1'!C$21:E$973,3,FALSE)</f>
        <v>-1541.9927849562782</v>
      </c>
      <c r="F17" s="69" t="s">
        <v>194</v>
      </c>
      <c r="G17" s="7" t="str">
        <f t="shared" si="4"/>
        <v>39799.591</v>
      </c>
      <c r="H17" s="61">
        <f t="shared" si="5"/>
        <v>-18257</v>
      </c>
      <c r="I17" s="71" t="s">
        <v>477</v>
      </c>
      <c r="J17" s="72" t="s">
        <v>478</v>
      </c>
      <c r="K17" s="71">
        <v>-18257</v>
      </c>
      <c r="L17" s="71" t="s">
        <v>417</v>
      </c>
      <c r="M17" s="72" t="s">
        <v>232</v>
      </c>
      <c r="N17" s="72"/>
      <c r="O17" s="73" t="s">
        <v>479</v>
      </c>
      <c r="P17" s="74" t="s">
        <v>480</v>
      </c>
    </row>
    <row r="18" spans="1:16" ht="12.75" customHeight="1" thickBot="1">
      <c r="A18" s="61" t="str">
        <f t="shared" si="0"/>
        <v>IBVS 795 </v>
      </c>
      <c r="B18" s="69" t="str">
        <f t="shared" si="1"/>
        <v>I</v>
      </c>
      <c r="C18" s="61">
        <f t="shared" si="2"/>
        <v>39826.699999999997</v>
      </c>
      <c r="D18" s="7" t="str">
        <f t="shared" si="3"/>
        <v>vis</v>
      </c>
      <c r="E18" s="70">
        <f>VLOOKUP(C18,'Active 1'!C$21:E$973,3,FALSE)</f>
        <v>-1503.0239014135745</v>
      </c>
      <c r="F18" s="69" t="s">
        <v>194</v>
      </c>
      <c r="G18" s="7" t="str">
        <f t="shared" si="4"/>
        <v>39826.700</v>
      </c>
      <c r="H18" s="61">
        <f t="shared" si="5"/>
        <v>-18218</v>
      </c>
      <c r="I18" s="71" t="s">
        <v>481</v>
      </c>
      <c r="J18" s="72" t="s">
        <v>482</v>
      </c>
      <c r="K18" s="71">
        <v>-18218</v>
      </c>
      <c r="L18" s="71" t="s">
        <v>483</v>
      </c>
      <c r="M18" s="72" t="s">
        <v>232</v>
      </c>
      <c r="N18" s="72"/>
      <c r="O18" s="73" t="s">
        <v>484</v>
      </c>
      <c r="P18" s="74" t="s">
        <v>480</v>
      </c>
    </row>
    <row r="19" spans="1:16" ht="12.75" customHeight="1" thickBot="1">
      <c r="A19" s="61" t="str">
        <f t="shared" si="0"/>
        <v>IBVS 795 </v>
      </c>
      <c r="B19" s="69" t="str">
        <f t="shared" si="1"/>
        <v>I</v>
      </c>
      <c r="C19" s="61">
        <f t="shared" si="2"/>
        <v>39826.705000000002</v>
      </c>
      <c r="D19" s="7" t="str">
        <f t="shared" si="3"/>
        <v>vis</v>
      </c>
      <c r="E19" s="70">
        <f>VLOOKUP(C19,'Active 1'!C$21:E$973,3,FALSE)</f>
        <v>-1503.0167139696298</v>
      </c>
      <c r="F19" s="69" t="s">
        <v>194</v>
      </c>
      <c r="G19" s="7" t="str">
        <f t="shared" si="4"/>
        <v>39826.705</v>
      </c>
      <c r="H19" s="61">
        <f t="shared" si="5"/>
        <v>-18218</v>
      </c>
      <c r="I19" s="71" t="s">
        <v>485</v>
      </c>
      <c r="J19" s="72" t="s">
        <v>486</v>
      </c>
      <c r="K19" s="71">
        <v>-18218</v>
      </c>
      <c r="L19" s="71" t="s">
        <v>487</v>
      </c>
      <c r="M19" s="72" t="s">
        <v>232</v>
      </c>
      <c r="N19" s="72"/>
      <c r="O19" s="73" t="s">
        <v>488</v>
      </c>
      <c r="P19" s="74" t="s">
        <v>480</v>
      </c>
    </row>
    <row r="20" spans="1:16" ht="12.75" customHeight="1" thickBot="1">
      <c r="A20" s="61" t="str">
        <f t="shared" si="0"/>
        <v>IBVS 795 </v>
      </c>
      <c r="B20" s="69" t="str">
        <f t="shared" si="1"/>
        <v>I</v>
      </c>
      <c r="C20" s="61">
        <f t="shared" si="2"/>
        <v>39854.546000000002</v>
      </c>
      <c r="D20" s="7" t="str">
        <f t="shared" si="3"/>
        <v>vis</v>
      </c>
      <c r="E20" s="70">
        <f>VLOOKUP(C20,'Active 1'!C$21:E$973,3,FALSE)</f>
        <v>-1462.9955886344069</v>
      </c>
      <c r="F20" s="69" t="s">
        <v>194</v>
      </c>
      <c r="G20" s="7" t="str">
        <f t="shared" si="4"/>
        <v>39854.546</v>
      </c>
      <c r="H20" s="61">
        <f t="shared" si="5"/>
        <v>-18178</v>
      </c>
      <c r="I20" s="71" t="s">
        <v>489</v>
      </c>
      <c r="J20" s="72" t="s">
        <v>490</v>
      </c>
      <c r="K20" s="71">
        <v>-18178</v>
      </c>
      <c r="L20" s="71" t="s">
        <v>426</v>
      </c>
      <c r="M20" s="72" t="s">
        <v>232</v>
      </c>
      <c r="N20" s="72"/>
      <c r="O20" s="73" t="s">
        <v>453</v>
      </c>
      <c r="P20" s="74" t="s">
        <v>480</v>
      </c>
    </row>
    <row r="21" spans="1:16" ht="12.75" customHeight="1" thickBot="1">
      <c r="A21" s="61" t="str">
        <f t="shared" si="0"/>
        <v>IBVS 795 </v>
      </c>
      <c r="B21" s="69" t="str">
        <f t="shared" si="1"/>
        <v>I</v>
      </c>
      <c r="C21" s="61">
        <f t="shared" si="2"/>
        <v>40116.798000000003</v>
      </c>
      <c r="D21" s="7" t="str">
        <f t="shared" si="3"/>
        <v>vis</v>
      </c>
      <c r="E21" s="70">
        <f>VLOOKUP(C21,'Active 1'!C$21:E$973,3,FALSE)</f>
        <v>-1086.0112791120207</v>
      </c>
      <c r="F21" s="69" t="s">
        <v>194</v>
      </c>
      <c r="G21" s="7" t="str">
        <f t="shared" si="4"/>
        <v>40116.798</v>
      </c>
      <c r="H21" s="61">
        <f t="shared" si="5"/>
        <v>-17801</v>
      </c>
      <c r="I21" s="71" t="s">
        <v>491</v>
      </c>
      <c r="J21" s="72" t="s">
        <v>492</v>
      </c>
      <c r="K21" s="71">
        <v>-17801</v>
      </c>
      <c r="L21" s="71" t="s">
        <v>471</v>
      </c>
      <c r="M21" s="72" t="s">
        <v>232</v>
      </c>
      <c r="N21" s="72"/>
      <c r="O21" s="73" t="s">
        <v>484</v>
      </c>
      <c r="P21" s="74" t="s">
        <v>480</v>
      </c>
    </row>
    <row r="22" spans="1:16" ht="12.75" customHeight="1" thickBot="1">
      <c r="A22" s="61" t="str">
        <f t="shared" si="0"/>
        <v>IBVS 795 </v>
      </c>
      <c r="B22" s="69" t="str">
        <f t="shared" si="1"/>
        <v>I</v>
      </c>
      <c r="C22" s="61">
        <f t="shared" si="2"/>
        <v>40128.620999999999</v>
      </c>
      <c r="D22" s="7" t="str">
        <f t="shared" si="3"/>
        <v>vis</v>
      </c>
      <c r="E22" s="70">
        <f>VLOOKUP(C22,'Active 1'!C$21:E$973,3,FALSE)</f>
        <v>-1069.0158491763789</v>
      </c>
      <c r="F22" s="69" t="s">
        <v>194</v>
      </c>
      <c r="G22" s="7" t="str">
        <f t="shared" si="4"/>
        <v>40128.621</v>
      </c>
      <c r="H22" s="61">
        <f t="shared" si="5"/>
        <v>-17784</v>
      </c>
      <c r="I22" s="71" t="s">
        <v>493</v>
      </c>
      <c r="J22" s="72" t="s">
        <v>494</v>
      </c>
      <c r="K22" s="71">
        <v>-17784</v>
      </c>
      <c r="L22" s="71" t="s">
        <v>495</v>
      </c>
      <c r="M22" s="72" t="s">
        <v>232</v>
      </c>
      <c r="N22" s="72"/>
      <c r="O22" s="73" t="s">
        <v>453</v>
      </c>
      <c r="P22" s="74" t="s">
        <v>480</v>
      </c>
    </row>
    <row r="23" spans="1:16" ht="12.75" customHeight="1" thickBot="1">
      <c r="A23" s="61" t="str">
        <f t="shared" si="0"/>
        <v>IBVS 795 </v>
      </c>
      <c r="B23" s="69" t="str">
        <f t="shared" si="1"/>
        <v>I</v>
      </c>
      <c r="C23" s="61">
        <f t="shared" si="2"/>
        <v>40151.578999999998</v>
      </c>
      <c r="D23" s="7" t="str">
        <f t="shared" si="3"/>
        <v>vis</v>
      </c>
      <c r="E23" s="70">
        <f>VLOOKUP(C23,'Active 1'!C$21:E$973,3,FALSE)</f>
        <v>-1036.0139815909479</v>
      </c>
      <c r="F23" s="69" t="s">
        <v>194</v>
      </c>
      <c r="G23" s="7" t="str">
        <f t="shared" si="4"/>
        <v>40151.579</v>
      </c>
      <c r="H23" s="61">
        <f t="shared" si="5"/>
        <v>-17751</v>
      </c>
      <c r="I23" s="71" t="s">
        <v>496</v>
      </c>
      <c r="J23" s="72" t="s">
        <v>497</v>
      </c>
      <c r="K23" s="71">
        <v>-17751</v>
      </c>
      <c r="L23" s="71" t="s">
        <v>498</v>
      </c>
      <c r="M23" s="72" t="s">
        <v>232</v>
      </c>
      <c r="N23" s="72"/>
      <c r="O23" s="73" t="s">
        <v>499</v>
      </c>
      <c r="P23" s="74" t="s">
        <v>480</v>
      </c>
    </row>
    <row r="24" spans="1:16" ht="12.75" customHeight="1" thickBot="1">
      <c r="A24" s="61" t="str">
        <f t="shared" si="0"/>
        <v>IBVS 795 </v>
      </c>
      <c r="B24" s="69" t="str">
        <f t="shared" si="1"/>
        <v>I</v>
      </c>
      <c r="C24" s="61">
        <f t="shared" si="2"/>
        <v>40151.582999999999</v>
      </c>
      <c r="D24" s="7" t="str">
        <f t="shared" si="3"/>
        <v>vis</v>
      </c>
      <c r="E24" s="70">
        <f>VLOOKUP(C24,'Active 1'!C$21:E$973,3,FALSE)</f>
        <v>-1036.0082316357964</v>
      </c>
      <c r="F24" s="69" t="s">
        <v>194</v>
      </c>
      <c r="G24" s="7" t="str">
        <f t="shared" si="4"/>
        <v>40151.583</v>
      </c>
      <c r="H24" s="61">
        <f t="shared" si="5"/>
        <v>-17751</v>
      </c>
      <c r="I24" s="71" t="s">
        <v>500</v>
      </c>
      <c r="J24" s="72" t="s">
        <v>501</v>
      </c>
      <c r="K24" s="71">
        <v>-17751</v>
      </c>
      <c r="L24" s="71" t="s">
        <v>502</v>
      </c>
      <c r="M24" s="72" t="s">
        <v>232</v>
      </c>
      <c r="N24" s="72"/>
      <c r="O24" s="73" t="s">
        <v>479</v>
      </c>
      <c r="P24" s="74" t="s">
        <v>480</v>
      </c>
    </row>
    <row r="25" spans="1:16" ht="12.75" customHeight="1" thickBot="1">
      <c r="A25" s="61" t="str">
        <f t="shared" si="0"/>
        <v>IBVS 795 </v>
      </c>
      <c r="B25" s="69" t="str">
        <f t="shared" si="1"/>
        <v>I</v>
      </c>
      <c r="C25" s="61">
        <f t="shared" si="2"/>
        <v>40178.718000000001</v>
      </c>
      <c r="D25" s="7" t="str">
        <f t="shared" si="3"/>
        <v>vis</v>
      </c>
      <c r="E25" s="70">
        <f>VLOOKUP(C25,'Active 1'!C$21:E$973,3,FALSE)</f>
        <v>-997.00197338460782</v>
      </c>
      <c r="F25" s="69" t="s">
        <v>194</v>
      </c>
      <c r="G25" s="7" t="str">
        <f t="shared" si="4"/>
        <v>40178.718</v>
      </c>
      <c r="H25" s="61">
        <f t="shared" si="5"/>
        <v>-17712</v>
      </c>
      <c r="I25" s="71" t="s">
        <v>503</v>
      </c>
      <c r="J25" s="72" t="s">
        <v>504</v>
      </c>
      <c r="K25" s="71">
        <v>-17712</v>
      </c>
      <c r="L25" s="71" t="s">
        <v>459</v>
      </c>
      <c r="M25" s="72" t="s">
        <v>232</v>
      </c>
      <c r="N25" s="72"/>
      <c r="O25" s="73" t="s">
        <v>484</v>
      </c>
      <c r="P25" s="74" t="s">
        <v>480</v>
      </c>
    </row>
    <row r="26" spans="1:16" ht="12.75" customHeight="1" thickBot="1">
      <c r="A26" s="61" t="str">
        <f t="shared" si="0"/>
        <v>IBVS 328 </v>
      </c>
      <c r="B26" s="69" t="str">
        <f t="shared" si="1"/>
        <v>I</v>
      </c>
      <c r="C26" s="61">
        <f t="shared" si="2"/>
        <v>40202.373</v>
      </c>
      <c r="D26" s="7" t="str">
        <f t="shared" si="3"/>
        <v>vis</v>
      </c>
      <c r="E26" s="70">
        <f>VLOOKUP(C26,'Active 1'!C$21:E$973,3,FALSE)</f>
        <v>-962.99817611422816</v>
      </c>
      <c r="F26" s="69" t="s">
        <v>194</v>
      </c>
      <c r="G26" s="7" t="str">
        <f t="shared" si="4"/>
        <v>40202.373</v>
      </c>
      <c r="H26" s="61">
        <f t="shared" si="5"/>
        <v>-17678</v>
      </c>
      <c r="I26" s="71" t="s">
        <v>505</v>
      </c>
      <c r="J26" s="72" t="s">
        <v>506</v>
      </c>
      <c r="K26" s="71">
        <v>-17678</v>
      </c>
      <c r="L26" s="71" t="s">
        <v>432</v>
      </c>
      <c r="M26" s="72" t="s">
        <v>232</v>
      </c>
      <c r="N26" s="72"/>
      <c r="O26" s="73" t="s">
        <v>475</v>
      </c>
      <c r="P26" s="74" t="s">
        <v>507</v>
      </c>
    </row>
    <row r="27" spans="1:16" ht="12.75" customHeight="1" thickBot="1">
      <c r="A27" s="61" t="str">
        <f t="shared" si="0"/>
        <v>IBVS 328 </v>
      </c>
      <c r="B27" s="69" t="str">
        <f t="shared" si="1"/>
        <v>I</v>
      </c>
      <c r="C27" s="61">
        <f t="shared" si="2"/>
        <v>40206.542999999998</v>
      </c>
      <c r="D27" s="7" t="str">
        <f t="shared" si="3"/>
        <v>vis</v>
      </c>
      <c r="E27" s="70">
        <f>VLOOKUP(C27,'Active 1'!C$21:E$973,3,FALSE)</f>
        <v>-957.00384786999098</v>
      </c>
      <c r="F27" s="69" t="s">
        <v>194</v>
      </c>
      <c r="G27" s="7" t="str">
        <f t="shared" si="4"/>
        <v>40206.543</v>
      </c>
      <c r="H27" s="61">
        <f t="shared" si="5"/>
        <v>-17672</v>
      </c>
      <c r="I27" s="71" t="s">
        <v>508</v>
      </c>
      <c r="J27" s="72" t="s">
        <v>509</v>
      </c>
      <c r="K27" s="71">
        <v>-17672</v>
      </c>
      <c r="L27" s="71" t="s">
        <v>510</v>
      </c>
      <c r="M27" s="72" t="s">
        <v>232</v>
      </c>
      <c r="N27" s="72"/>
      <c r="O27" s="73" t="s">
        <v>475</v>
      </c>
      <c r="P27" s="74" t="s">
        <v>507</v>
      </c>
    </row>
    <row r="28" spans="1:16" ht="12.75" customHeight="1" thickBot="1">
      <c r="A28" s="61" t="str">
        <f t="shared" si="0"/>
        <v>IBVS 795 </v>
      </c>
      <c r="B28" s="69" t="str">
        <f t="shared" si="1"/>
        <v>I</v>
      </c>
      <c r="C28" s="61">
        <f t="shared" si="2"/>
        <v>40208.625</v>
      </c>
      <c r="D28" s="7" t="str">
        <f t="shared" si="3"/>
        <v>vis</v>
      </c>
      <c r="E28" s="70">
        <f>VLOOKUP(C28,'Active 1'!C$21:E$973,3,FALSE)</f>
        <v>-954.01099621423077</v>
      </c>
      <c r="F28" s="69" t="s">
        <v>194</v>
      </c>
      <c r="G28" s="7" t="str">
        <f t="shared" si="4"/>
        <v>40208.625</v>
      </c>
      <c r="H28" s="61">
        <f t="shared" si="5"/>
        <v>-17669</v>
      </c>
      <c r="I28" s="71" t="s">
        <v>511</v>
      </c>
      <c r="J28" s="72" t="s">
        <v>512</v>
      </c>
      <c r="K28" s="71">
        <v>-17669</v>
      </c>
      <c r="L28" s="71" t="s">
        <v>487</v>
      </c>
      <c r="M28" s="72" t="s">
        <v>232</v>
      </c>
      <c r="N28" s="72"/>
      <c r="O28" s="73" t="s">
        <v>499</v>
      </c>
      <c r="P28" s="74" t="s">
        <v>480</v>
      </c>
    </row>
    <row r="29" spans="1:16" ht="12.75" customHeight="1" thickBot="1">
      <c r="A29" s="61" t="str">
        <f t="shared" si="0"/>
        <v>IBVS 795 </v>
      </c>
      <c r="B29" s="69" t="str">
        <f t="shared" si="1"/>
        <v>I</v>
      </c>
      <c r="C29" s="61">
        <f t="shared" si="2"/>
        <v>40215.571000000004</v>
      </c>
      <c r="D29" s="7" t="str">
        <f t="shared" si="3"/>
        <v>vis</v>
      </c>
      <c r="E29" s="70">
        <f>VLOOKUP(C29,'Active 1'!C$21:E$973,3,FALSE)</f>
        <v>-944.02619909564328</v>
      </c>
      <c r="F29" s="69" t="s">
        <v>194</v>
      </c>
      <c r="G29" s="7" t="str">
        <f t="shared" si="4"/>
        <v>40215.571</v>
      </c>
      <c r="H29" s="61">
        <f t="shared" si="5"/>
        <v>-17659</v>
      </c>
      <c r="I29" s="71" t="s">
        <v>513</v>
      </c>
      <c r="J29" s="72" t="s">
        <v>514</v>
      </c>
      <c r="K29" s="71">
        <v>-17659</v>
      </c>
      <c r="L29" s="71" t="s">
        <v>515</v>
      </c>
      <c r="M29" s="72" t="s">
        <v>232</v>
      </c>
      <c r="N29" s="72"/>
      <c r="O29" s="73" t="s">
        <v>516</v>
      </c>
      <c r="P29" s="74" t="s">
        <v>480</v>
      </c>
    </row>
    <row r="30" spans="1:16" ht="12.75" customHeight="1" thickBot="1">
      <c r="A30" s="61" t="str">
        <f t="shared" si="0"/>
        <v>IBVS 328 </v>
      </c>
      <c r="B30" s="69" t="str">
        <f t="shared" si="1"/>
        <v>I</v>
      </c>
      <c r="C30" s="61">
        <f t="shared" si="2"/>
        <v>40232.292999999998</v>
      </c>
      <c r="D30" s="7" t="str">
        <f t="shared" si="3"/>
        <v>vis</v>
      </c>
      <c r="E30" s="70">
        <f>VLOOKUP(C30,'Active 1'!C$21:E$973,3,FALSE)</f>
        <v>-919.98851158961395</v>
      </c>
      <c r="F30" s="69" t="s">
        <v>194</v>
      </c>
      <c r="G30" s="7" t="str">
        <f t="shared" si="4"/>
        <v>40232.293</v>
      </c>
      <c r="H30" s="61">
        <f t="shared" si="5"/>
        <v>-17635</v>
      </c>
      <c r="I30" s="71" t="s">
        <v>517</v>
      </c>
      <c r="J30" s="72" t="s">
        <v>518</v>
      </c>
      <c r="K30" s="71">
        <v>-17635</v>
      </c>
      <c r="L30" s="71" t="s">
        <v>519</v>
      </c>
      <c r="M30" s="72" t="s">
        <v>232</v>
      </c>
      <c r="N30" s="72"/>
      <c r="O30" s="73" t="s">
        <v>475</v>
      </c>
      <c r="P30" s="74" t="s">
        <v>507</v>
      </c>
    </row>
    <row r="31" spans="1:16" ht="12.75" customHeight="1" thickBot="1">
      <c r="A31" s="61" t="str">
        <f t="shared" si="0"/>
        <v>IBVS 795 </v>
      </c>
      <c r="B31" s="69" t="str">
        <f t="shared" si="1"/>
        <v>I</v>
      </c>
      <c r="C31" s="61">
        <f t="shared" si="2"/>
        <v>40436.805</v>
      </c>
      <c r="D31" s="7" t="str">
        <f t="shared" si="3"/>
        <v>vis</v>
      </c>
      <c r="E31" s="70">
        <f>VLOOKUP(C31,'Active 1'!C$21:E$973,3,FALSE)</f>
        <v>-626.00480466252452</v>
      </c>
      <c r="F31" s="69" t="s">
        <v>194</v>
      </c>
      <c r="G31" s="7" t="str">
        <f t="shared" si="4"/>
        <v>40436.805</v>
      </c>
      <c r="H31" s="61">
        <f t="shared" si="5"/>
        <v>-17341</v>
      </c>
      <c r="I31" s="71" t="s">
        <v>520</v>
      </c>
      <c r="J31" s="72" t="s">
        <v>521</v>
      </c>
      <c r="K31" s="71">
        <v>-17341</v>
      </c>
      <c r="L31" s="71" t="s">
        <v>502</v>
      </c>
      <c r="M31" s="72" t="s">
        <v>232</v>
      </c>
      <c r="N31" s="72"/>
      <c r="O31" s="73" t="s">
        <v>484</v>
      </c>
      <c r="P31" s="74" t="s">
        <v>480</v>
      </c>
    </row>
    <row r="32" spans="1:16" ht="12.75" customHeight="1" thickBot="1">
      <c r="A32" s="61" t="str">
        <f t="shared" si="0"/>
        <v>IBVS 795 </v>
      </c>
      <c r="B32" s="69" t="str">
        <f t="shared" si="1"/>
        <v>I</v>
      </c>
      <c r="C32" s="61">
        <f t="shared" si="2"/>
        <v>40443.75</v>
      </c>
      <c r="D32" s="7" t="str">
        <f t="shared" si="3"/>
        <v>vis</v>
      </c>
      <c r="E32" s="70">
        <f>VLOOKUP(C32,'Active 1'!C$21:E$973,3,FALSE)</f>
        <v>-616.02144503272996</v>
      </c>
      <c r="F32" s="69" t="s">
        <v>194</v>
      </c>
      <c r="G32" s="7" t="str">
        <f t="shared" si="4"/>
        <v>40443.750</v>
      </c>
      <c r="H32" s="61">
        <f t="shared" si="5"/>
        <v>-17331</v>
      </c>
      <c r="I32" s="71" t="s">
        <v>522</v>
      </c>
      <c r="J32" s="72" t="s">
        <v>523</v>
      </c>
      <c r="K32" s="71">
        <v>-17331</v>
      </c>
      <c r="L32" s="71" t="s">
        <v>524</v>
      </c>
      <c r="M32" s="72" t="s">
        <v>232</v>
      </c>
      <c r="N32" s="72"/>
      <c r="O32" s="73" t="s">
        <v>484</v>
      </c>
      <c r="P32" s="74" t="s">
        <v>480</v>
      </c>
    </row>
    <row r="33" spans="1:16" ht="12.75" customHeight="1" thickBot="1">
      <c r="A33" s="61" t="str">
        <f t="shared" si="0"/>
        <v> ORI 122 </v>
      </c>
      <c r="B33" s="69" t="str">
        <f t="shared" si="1"/>
        <v>I</v>
      </c>
      <c r="C33" s="61">
        <f t="shared" si="2"/>
        <v>40872.288999999997</v>
      </c>
      <c r="D33" s="7" t="str">
        <f t="shared" si="3"/>
        <v>vis</v>
      </c>
      <c r="E33" s="70">
        <f>VLOOKUP(C33,'Active 1'!C$21:E$973,3,FALSE)</f>
        <v>-1.4374887931098655E-3</v>
      </c>
      <c r="F33" s="69" t="s">
        <v>194</v>
      </c>
      <c r="G33" s="7" t="str">
        <f t="shared" si="4"/>
        <v>40872.289</v>
      </c>
      <c r="H33" s="61">
        <f t="shared" si="5"/>
        <v>-16715</v>
      </c>
      <c r="I33" s="71" t="s">
        <v>531</v>
      </c>
      <c r="J33" s="72" t="s">
        <v>532</v>
      </c>
      <c r="K33" s="71">
        <v>-16715</v>
      </c>
      <c r="L33" s="71" t="s">
        <v>471</v>
      </c>
      <c r="M33" s="72" t="s">
        <v>232</v>
      </c>
      <c r="N33" s="72"/>
      <c r="O33" s="73" t="s">
        <v>533</v>
      </c>
      <c r="P33" s="73" t="s">
        <v>534</v>
      </c>
    </row>
    <row r="34" spans="1:16" ht="12.75" customHeight="1" thickBot="1">
      <c r="A34" s="61" t="str">
        <f t="shared" si="0"/>
        <v> ORI 122 </v>
      </c>
      <c r="B34" s="69" t="str">
        <f t="shared" si="1"/>
        <v>I</v>
      </c>
      <c r="C34" s="61">
        <f t="shared" si="2"/>
        <v>40888.281000000003</v>
      </c>
      <c r="D34" s="7" t="str">
        <f t="shared" si="3"/>
        <v>vis</v>
      </c>
      <c r="E34" s="70">
        <f>VLOOKUP(C34,'Active 1'!C$21:E$973,3,FALSE)</f>
        <v>22.986883202313617</v>
      </c>
      <c r="F34" s="69" t="s">
        <v>194</v>
      </c>
      <c r="G34" s="7" t="str">
        <f t="shared" si="4"/>
        <v>40888.281</v>
      </c>
      <c r="H34" s="61">
        <f t="shared" si="5"/>
        <v>-16692</v>
      </c>
      <c r="I34" s="71" t="s">
        <v>535</v>
      </c>
      <c r="J34" s="72" t="s">
        <v>536</v>
      </c>
      <c r="K34" s="71">
        <v>-16692</v>
      </c>
      <c r="L34" s="71" t="s">
        <v>440</v>
      </c>
      <c r="M34" s="72" t="s">
        <v>232</v>
      </c>
      <c r="N34" s="72"/>
      <c r="O34" s="73" t="s">
        <v>533</v>
      </c>
      <c r="P34" s="73" t="s">
        <v>534</v>
      </c>
    </row>
    <row r="35" spans="1:16" ht="12.75" customHeight="1" thickBot="1">
      <c r="A35" s="61" t="str">
        <f t="shared" si="0"/>
        <v> ORI 122 </v>
      </c>
      <c r="B35" s="69" t="str">
        <f t="shared" si="1"/>
        <v>II</v>
      </c>
      <c r="C35" s="61">
        <f t="shared" si="2"/>
        <v>40903.245000000003</v>
      </c>
      <c r="D35" s="7" t="str">
        <f t="shared" si="3"/>
        <v>vis</v>
      </c>
      <c r="E35" s="70">
        <f>VLOOKUP(C35,'Active 1'!C$21:E$973,3,FALSE)</f>
        <v>44.49746541977224</v>
      </c>
      <c r="F35" s="69" t="s">
        <v>194</v>
      </c>
      <c r="G35" s="7" t="str">
        <f t="shared" si="4"/>
        <v>40903.245</v>
      </c>
      <c r="H35" s="61">
        <f t="shared" si="5"/>
        <v>-16670.5</v>
      </c>
      <c r="I35" s="71" t="s">
        <v>537</v>
      </c>
      <c r="J35" s="72" t="s">
        <v>538</v>
      </c>
      <c r="K35" s="71">
        <v>-16670.5</v>
      </c>
      <c r="L35" s="71" t="s">
        <v>487</v>
      </c>
      <c r="M35" s="72" t="s">
        <v>232</v>
      </c>
      <c r="N35" s="72"/>
      <c r="O35" s="73" t="s">
        <v>533</v>
      </c>
      <c r="P35" s="73" t="s">
        <v>534</v>
      </c>
    </row>
    <row r="36" spans="1:16" ht="12.75" customHeight="1" thickBot="1">
      <c r="A36" s="61" t="str">
        <f t="shared" si="0"/>
        <v> ORI 127 </v>
      </c>
      <c r="B36" s="69" t="str">
        <f t="shared" si="1"/>
        <v>II</v>
      </c>
      <c r="C36" s="61">
        <f t="shared" si="2"/>
        <v>41225.341</v>
      </c>
      <c r="D36" s="7" t="str">
        <f t="shared" si="3"/>
        <v>vis</v>
      </c>
      <c r="E36" s="70">
        <f>VLOOKUP(C36,'Active 1'!C$21:E$973,3,FALSE)</f>
        <v>507.50685394653846</v>
      </c>
      <c r="F36" s="69" t="s">
        <v>194</v>
      </c>
      <c r="G36" s="7" t="str">
        <f t="shared" si="4"/>
        <v>41225.341</v>
      </c>
      <c r="H36" s="61">
        <f t="shared" si="5"/>
        <v>-16207.5</v>
      </c>
      <c r="I36" s="71" t="s">
        <v>546</v>
      </c>
      <c r="J36" s="72" t="s">
        <v>547</v>
      </c>
      <c r="K36" s="71">
        <v>-16207.5</v>
      </c>
      <c r="L36" s="71" t="s">
        <v>437</v>
      </c>
      <c r="M36" s="72" t="s">
        <v>232</v>
      </c>
      <c r="N36" s="72"/>
      <c r="O36" s="73" t="s">
        <v>533</v>
      </c>
      <c r="P36" s="73" t="s">
        <v>548</v>
      </c>
    </row>
    <row r="37" spans="1:16" ht="12.75" customHeight="1" thickBot="1">
      <c r="A37" s="61" t="str">
        <f t="shared" si="0"/>
        <v> ORI 129 </v>
      </c>
      <c r="B37" s="69" t="str">
        <f t="shared" si="1"/>
        <v>II</v>
      </c>
      <c r="C37" s="61">
        <f t="shared" si="2"/>
        <v>41271.252999999997</v>
      </c>
      <c r="D37" s="7" t="str">
        <f t="shared" si="3"/>
        <v>vis</v>
      </c>
      <c r="E37" s="70">
        <f>VLOOKUP(C37,'Active 1'!C$21:E$973,3,FALSE)</f>
        <v>573.50483916224891</v>
      </c>
      <c r="F37" s="69" t="s">
        <v>194</v>
      </c>
      <c r="G37" s="7" t="str">
        <f t="shared" si="4"/>
        <v>41271.253</v>
      </c>
      <c r="H37" s="61">
        <f t="shared" si="5"/>
        <v>-16141.5</v>
      </c>
      <c r="I37" s="71" t="s">
        <v>551</v>
      </c>
      <c r="J37" s="72" t="s">
        <v>552</v>
      </c>
      <c r="K37" s="71">
        <v>-16141.5</v>
      </c>
      <c r="L37" s="71" t="s">
        <v>474</v>
      </c>
      <c r="M37" s="72" t="s">
        <v>232</v>
      </c>
      <c r="N37" s="72"/>
      <c r="O37" s="73" t="s">
        <v>533</v>
      </c>
      <c r="P37" s="73" t="s">
        <v>553</v>
      </c>
    </row>
    <row r="38" spans="1:16" ht="12.75" customHeight="1" thickBot="1">
      <c r="A38" s="61" t="str">
        <f t="shared" si="0"/>
        <v>IBVS 637 </v>
      </c>
      <c r="B38" s="69" t="str">
        <f t="shared" si="1"/>
        <v>I</v>
      </c>
      <c r="C38" s="61">
        <f t="shared" si="2"/>
        <v>41368.288</v>
      </c>
      <c r="D38" s="7" t="str">
        <f t="shared" si="3"/>
        <v>vis</v>
      </c>
      <c r="E38" s="70">
        <f>VLOOKUP(C38,'Active 1'!C$21:E$973,3,FALSE)</f>
        <v>712.9915636658028</v>
      </c>
      <c r="F38" s="69" t="s">
        <v>194</v>
      </c>
      <c r="G38" s="7" t="str">
        <f t="shared" si="4"/>
        <v>41368.288</v>
      </c>
      <c r="H38" s="61">
        <f t="shared" si="5"/>
        <v>-16002</v>
      </c>
      <c r="I38" s="71" t="s">
        <v>554</v>
      </c>
      <c r="J38" s="72" t="s">
        <v>555</v>
      </c>
      <c r="K38" s="71">
        <v>-16002</v>
      </c>
      <c r="L38" s="71" t="s">
        <v>556</v>
      </c>
      <c r="M38" s="72" t="s">
        <v>232</v>
      </c>
      <c r="N38" s="72"/>
      <c r="O38" s="73" t="s">
        <v>557</v>
      </c>
      <c r="P38" s="74" t="s">
        <v>558</v>
      </c>
    </row>
    <row r="39" spans="1:16" ht="12.75" customHeight="1" thickBot="1">
      <c r="A39" s="61" t="str">
        <f t="shared" si="0"/>
        <v> AVSJ 6.24 </v>
      </c>
      <c r="B39" s="69" t="str">
        <f t="shared" si="1"/>
        <v>I</v>
      </c>
      <c r="C39" s="61">
        <f t="shared" si="2"/>
        <v>42359.603000000003</v>
      </c>
      <c r="D39" s="7" t="str">
        <f t="shared" si="3"/>
        <v>vis</v>
      </c>
      <c r="E39" s="70">
        <f>VLOOKUP(C39,'Active 1'!C$21:E$973,3,FALSE)</f>
        <v>2137.995761133066</v>
      </c>
      <c r="F39" s="69" t="s">
        <v>194</v>
      </c>
      <c r="G39" s="7" t="str">
        <f t="shared" si="4"/>
        <v>42359.603</v>
      </c>
      <c r="H39" s="61">
        <f t="shared" si="5"/>
        <v>-14577</v>
      </c>
      <c r="I39" s="71" t="s">
        <v>585</v>
      </c>
      <c r="J39" s="72" t="s">
        <v>586</v>
      </c>
      <c r="K39" s="71">
        <v>-14577</v>
      </c>
      <c r="L39" s="71" t="s">
        <v>587</v>
      </c>
      <c r="M39" s="72" t="s">
        <v>232</v>
      </c>
      <c r="N39" s="72"/>
      <c r="O39" s="73" t="s">
        <v>588</v>
      </c>
      <c r="P39" s="73" t="s">
        <v>584</v>
      </c>
    </row>
    <row r="40" spans="1:16" ht="12.75" customHeight="1" thickBot="1">
      <c r="A40" s="61" t="str">
        <f t="shared" si="0"/>
        <v>IBVS 954 </v>
      </c>
      <c r="B40" s="69" t="str">
        <f t="shared" si="1"/>
        <v>I</v>
      </c>
      <c r="C40" s="61">
        <f t="shared" si="2"/>
        <v>42359.603000000003</v>
      </c>
      <c r="D40" s="7" t="str">
        <f t="shared" si="3"/>
        <v>vis</v>
      </c>
      <c r="E40" s="70">
        <f>VLOOKUP(C40,'Active 1'!C$21:E$973,3,FALSE)</f>
        <v>2137.995761133066</v>
      </c>
      <c r="F40" s="69" t="s">
        <v>194</v>
      </c>
      <c r="G40" s="7" t="str">
        <f t="shared" si="4"/>
        <v>42359.603</v>
      </c>
      <c r="H40" s="61">
        <f t="shared" si="5"/>
        <v>-14577</v>
      </c>
      <c r="I40" s="71" t="s">
        <v>585</v>
      </c>
      <c r="J40" s="72" t="s">
        <v>586</v>
      </c>
      <c r="K40" s="71">
        <v>-14577</v>
      </c>
      <c r="L40" s="71" t="s">
        <v>587</v>
      </c>
      <c r="M40" s="72" t="s">
        <v>232</v>
      </c>
      <c r="N40" s="72"/>
      <c r="O40" s="73" t="s">
        <v>589</v>
      </c>
      <c r="P40" s="74" t="s">
        <v>590</v>
      </c>
    </row>
    <row r="41" spans="1:16" ht="12.75" customHeight="1" thickBot="1">
      <c r="A41" s="61" t="str">
        <f t="shared" si="0"/>
        <v> AOEB 1 </v>
      </c>
      <c r="B41" s="69" t="str">
        <f t="shared" si="1"/>
        <v>I</v>
      </c>
      <c r="C41" s="61">
        <f t="shared" si="2"/>
        <v>43008.665000000001</v>
      </c>
      <c r="D41" s="7" t="str">
        <f t="shared" si="3"/>
        <v>vis</v>
      </c>
      <c r="E41" s="70">
        <f>VLOOKUP(C41,'Active 1'!C$21:E$973,3,FALSE)</f>
        <v>3071.0151085821531</v>
      </c>
      <c r="F41" s="69" t="s">
        <v>194</v>
      </c>
      <c r="G41" s="7" t="str">
        <f t="shared" si="4"/>
        <v>43008.665</v>
      </c>
      <c r="H41" s="61">
        <f t="shared" si="5"/>
        <v>-13644</v>
      </c>
      <c r="I41" s="71" t="s">
        <v>636</v>
      </c>
      <c r="J41" s="72" t="s">
        <v>637</v>
      </c>
      <c r="K41" s="71">
        <v>-13644</v>
      </c>
      <c r="L41" s="71" t="s">
        <v>605</v>
      </c>
      <c r="M41" s="72" t="s">
        <v>232</v>
      </c>
      <c r="N41" s="72"/>
      <c r="O41" s="73" t="s">
        <v>609</v>
      </c>
      <c r="P41" s="73" t="s">
        <v>638</v>
      </c>
    </row>
    <row r="42" spans="1:16" ht="12.75" customHeight="1" thickBot="1">
      <c r="A42" s="61" t="str">
        <f t="shared" si="0"/>
        <v> AOEB 1 </v>
      </c>
      <c r="B42" s="69" t="str">
        <f t="shared" si="1"/>
        <v>I</v>
      </c>
      <c r="C42" s="61">
        <f t="shared" si="2"/>
        <v>43035.777999999998</v>
      </c>
      <c r="D42" s="7" t="str">
        <f t="shared" si="3"/>
        <v>vis</v>
      </c>
      <c r="E42" s="70">
        <f>VLOOKUP(C42,'Active 1'!C$21:E$973,3,FALSE)</f>
        <v>3109.9897420800085</v>
      </c>
      <c r="F42" s="69" t="s">
        <v>194</v>
      </c>
      <c r="G42" s="7" t="str">
        <f t="shared" si="4"/>
        <v>43035.778</v>
      </c>
      <c r="H42" s="61">
        <f t="shared" si="5"/>
        <v>-13605</v>
      </c>
      <c r="I42" s="71" t="s">
        <v>647</v>
      </c>
      <c r="J42" s="72" t="s">
        <v>648</v>
      </c>
      <c r="K42" s="71">
        <v>-13605</v>
      </c>
      <c r="L42" s="71" t="s">
        <v>649</v>
      </c>
      <c r="M42" s="72" t="s">
        <v>232</v>
      </c>
      <c r="N42" s="72"/>
      <c r="O42" s="73" t="s">
        <v>609</v>
      </c>
      <c r="P42" s="73" t="s">
        <v>638</v>
      </c>
    </row>
    <row r="43" spans="1:16" ht="12.75" customHeight="1" thickBot="1">
      <c r="A43" s="61" t="str">
        <f t="shared" si="0"/>
        <v> AOEB 1 </v>
      </c>
      <c r="B43" s="69" t="str">
        <f t="shared" si="1"/>
        <v>I</v>
      </c>
      <c r="C43" s="61">
        <f t="shared" si="2"/>
        <v>43079.62</v>
      </c>
      <c r="D43" s="7" t="str">
        <f t="shared" si="3"/>
        <v>vis</v>
      </c>
      <c r="E43" s="70">
        <f>VLOOKUP(C43,'Active 1'!C$21:E$973,3,FALSE)</f>
        <v>3173.0121255054237</v>
      </c>
      <c r="F43" s="69" t="s">
        <v>194</v>
      </c>
      <c r="G43" s="7" t="str">
        <f t="shared" si="4"/>
        <v>43079.620</v>
      </c>
      <c r="H43" s="61">
        <f t="shared" si="5"/>
        <v>-13542</v>
      </c>
      <c r="I43" s="71" t="s">
        <v>650</v>
      </c>
      <c r="J43" s="72" t="s">
        <v>651</v>
      </c>
      <c r="K43" s="71">
        <v>-13542</v>
      </c>
      <c r="L43" s="71" t="s">
        <v>524</v>
      </c>
      <c r="M43" s="72" t="s">
        <v>232</v>
      </c>
      <c r="N43" s="72"/>
      <c r="O43" s="73" t="s">
        <v>484</v>
      </c>
      <c r="P43" s="73" t="s">
        <v>638</v>
      </c>
    </row>
    <row r="44" spans="1:16" ht="12.75" customHeight="1" thickBot="1">
      <c r="A44" s="61" t="str">
        <f t="shared" si="0"/>
        <v> AOEB 1 </v>
      </c>
      <c r="B44" s="69" t="str">
        <f t="shared" si="1"/>
        <v>I</v>
      </c>
      <c r="C44" s="61">
        <f t="shared" si="2"/>
        <v>43705.713000000003</v>
      </c>
      <c r="D44" s="7" t="str">
        <f t="shared" si="3"/>
        <v>vis</v>
      </c>
      <c r="E44" s="70">
        <f>VLOOKUP(C44,'Active 1'!C$21:E$973,3,FALSE)</f>
        <v>4073.0137929924185</v>
      </c>
      <c r="F44" s="69" t="s">
        <v>194</v>
      </c>
      <c r="G44" s="7" t="str">
        <f t="shared" si="4"/>
        <v>43705.713</v>
      </c>
      <c r="H44" s="61">
        <f t="shared" si="5"/>
        <v>-12642</v>
      </c>
      <c r="I44" s="71" t="s">
        <v>655</v>
      </c>
      <c r="J44" s="72" t="s">
        <v>656</v>
      </c>
      <c r="K44" s="71">
        <v>-12642</v>
      </c>
      <c r="L44" s="71" t="s">
        <v>587</v>
      </c>
      <c r="M44" s="72" t="s">
        <v>232</v>
      </c>
      <c r="N44" s="72"/>
      <c r="O44" s="73" t="s">
        <v>609</v>
      </c>
      <c r="P44" s="73" t="s">
        <v>638</v>
      </c>
    </row>
    <row r="45" spans="1:16" ht="12.75" customHeight="1" thickBot="1">
      <c r="A45" s="61" t="str">
        <f t="shared" si="0"/>
        <v> AOEB 1 </v>
      </c>
      <c r="B45" s="69" t="str">
        <f t="shared" si="1"/>
        <v>I</v>
      </c>
      <c r="C45" s="61">
        <f t="shared" si="2"/>
        <v>43753.699000000001</v>
      </c>
      <c r="D45" s="7" t="str">
        <f t="shared" si="3"/>
        <v>vis</v>
      </c>
      <c r="E45" s="70">
        <f>VLOOKUP(C45,'Active 1'!C$21:E$973,3,FALSE)</f>
        <v>4141.9931299535856</v>
      </c>
      <c r="F45" s="69" t="s">
        <v>194</v>
      </c>
      <c r="G45" s="7" t="str">
        <f t="shared" si="4"/>
        <v>43753.699</v>
      </c>
      <c r="H45" s="61">
        <f t="shared" si="5"/>
        <v>-12573</v>
      </c>
      <c r="I45" s="71" t="s">
        <v>657</v>
      </c>
      <c r="J45" s="72" t="s">
        <v>658</v>
      </c>
      <c r="K45" s="71">
        <v>-12573</v>
      </c>
      <c r="L45" s="71" t="s">
        <v>654</v>
      </c>
      <c r="M45" s="72" t="s">
        <v>232</v>
      </c>
      <c r="N45" s="72"/>
      <c r="O45" s="73" t="s">
        <v>484</v>
      </c>
      <c r="P45" s="73" t="s">
        <v>638</v>
      </c>
    </row>
    <row r="46" spans="1:16" ht="12.75" customHeight="1" thickBot="1">
      <c r="A46" s="61" t="str">
        <f t="shared" si="0"/>
        <v> AOEB 1 </v>
      </c>
      <c r="B46" s="69" t="str">
        <f t="shared" si="1"/>
        <v>I</v>
      </c>
      <c r="C46" s="61">
        <f t="shared" si="2"/>
        <v>43755.786999999997</v>
      </c>
      <c r="D46" s="7" t="str">
        <f t="shared" si="3"/>
        <v>vis</v>
      </c>
      <c r="E46" s="70">
        <f>VLOOKUP(C46,'Active 1'!C$21:E$973,3,FALSE)</f>
        <v>4144.9946065420627</v>
      </c>
      <c r="F46" s="69" t="s">
        <v>194</v>
      </c>
      <c r="G46" s="7" t="str">
        <f t="shared" si="4"/>
        <v>43755.787</v>
      </c>
      <c r="H46" s="61">
        <f t="shared" si="5"/>
        <v>-12570</v>
      </c>
      <c r="I46" s="71" t="s">
        <v>659</v>
      </c>
      <c r="J46" s="72" t="s">
        <v>660</v>
      </c>
      <c r="K46" s="71">
        <v>-12570</v>
      </c>
      <c r="L46" s="71" t="s">
        <v>581</v>
      </c>
      <c r="M46" s="72" t="s">
        <v>232</v>
      </c>
      <c r="N46" s="72"/>
      <c r="O46" s="73" t="s">
        <v>484</v>
      </c>
      <c r="P46" s="73" t="s">
        <v>638</v>
      </c>
    </row>
    <row r="47" spans="1:16" ht="12.75" customHeight="1" thickBot="1">
      <c r="A47" s="61" t="str">
        <f t="shared" si="0"/>
        <v> AOEB 1 </v>
      </c>
      <c r="B47" s="69" t="str">
        <f t="shared" si="1"/>
        <v>I</v>
      </c>
      <c r="C47" s="61">
        <f t="shared" si="2"/>
        <v>43822.567000000003</v>
      </c>
      <c r="D47" s="7" t="str">
        <f t="shared" si="3"/>
        <v>vis</v>
      </c>
      <c r="E47" s="70">
        <f>VLOOKUP(C47,'Active 1'!C$21:E$973,3,FALSE)</f>
        <v>4240.9901077771619</v>
      </c>
      <c r="F47" s="69" t="s">
        <v>194</v>
      </c>
      <c r="G47" s="7" t="str">
        <f t="shared" si="4"/>
        <v>43822.567</v>
      </c>
      <c r="H47" s="61">
        <f t="shared" si="5"/>
        <v>-12474</v>
      </c>
      <c r="I47" s="71" t="s">
        <v>661</v>
      </c>
      <c r="J47" s="72" t="s">
        <v>662</v>
      </c>
      <c r="K47" s="71">
        <v>-12474</v>
      </c>
      <c r="L47" s="71" t="s">
        <v>663</v>
      </c>
      <c r="M47" s="72" t="s">
        <v>232</v>
      </c>
      <c r="N47" s="72"/>
      <c r="O47" s="73" t="s">
        <v>609</v>
      </c>
      <c r="P47" s="73" t="s">
        <v>638</v>
      </c>
    </row>
    <row r="48" spans="1:16" ht="12.75" customHeight="1" thickBot="1">
      <c r="A48" s="61" t="str">
        <f t="shared" si="0"/>
        <v> BBS 41 </v>
      </c>
      <c r="B48" s="69" t="str">
        <f t="shared" si="1"/>
        <v>I</v>
      </c>
      <c r="C48" s="61">
        <f t="shared" si="2"/>
        <v>43889.347000000002</v>
      </c>
      <c r="D48" s="7" t="str">
        <f t="shared" si="3"/>
        <v>vis</v>
      </c>
      <c r="E48" s="70">
        <f>VLOOKUP(C48,'Active 1'!C$21:E$973,3,FALSE)</f>
        <v>4336.9856090122512</v>
      </c>
      <c r="F48" s="69" t="s">
        <v>194</v>
      </c>
      <c r="G48" s="7" t="str">
        <f t="shared" si="4"/>
        <v>43889.347</v>
      </c>
      <c r="H48" s="61">
        <f t="shared" si="5"/>
        <v>-12378</v>
      </c>
      <c r="I48" s="71" t="s">
        <v>664</v>
      </c>
      <c r="J48" s="72" t="s">
        <v>665</v>
      </c>
      <c r="K48" s="71">
        <v>-12378</v>
      </c>
      <c r="L48" s="71" t="s">
        <v>666</v>
      </c>
      <c r="M48" s="72" t="s">
        <v>232</v>
      </c>
      <c r="N48" s="72"/>
      <c r="O48" s="73" t="s">
        <v>533</v>
      </c>
      <c r="P48" s="73" t="s">
        <v>667</v>
      </c>
    </row>
    <row r="49" spans="1:16" ht="12.75" customHeight="1" thickBot="1">
      <c r="A49" s="61" t="str">
        <f t="shared" si="0"/>
        <v> BBS 41 </v>
      </c>
      <c r="B49" s="69" t="str">
        <f t="shared" si="1"/>
        <v>I</v>
      </c>
      <c r="C49" s="61">
        <f t="shared" si="2"/>
        <v>43903.262999999999</v>
      </c>
      <c r="D49" s="7" t="str">
        <f t="shared" si="3"/>
        <v>vis</v>
      </c>
      <c r="E49" s="70">
        <f>VLOOKUP(C49,'Active 1'!C$21:E$973,3,FALSE)</f>
        <v>4356.9897029803142</v>
      </c>
      <c r="F49" s="69" t="s">
        <v>194</v>
      </c>
      <c r="G49" s="7" t="str">
        <f t="shared" si="4"/>
        <v>43903.263</v>
      </c>
      <c r="H49" s="61">
        <f t="shared" si="5"/>
        <v>-12358</v>
      </c>
      <c r="I49" s="71" t="s">
        <v>668</v>
      </c>
      <c r="J49" s="72" t="s">
        <v>669</v>
      </c>
      <c r="K49" s="71">
        <v>-12358</v>
      </c>
      <c r="L49" s="71" t="s">
        <v>670</v>
      </c>
      <c r="M49" s="72" t="s">
        <v>232</v>
      </c>
      <c r="N49" s="72"/>
      <c r="O49" s="73" t="s">
        <v>533</v>
      </c>
      <c r="P49" s="73" t="s">
        <v>667</v>
      </c>
    </row>
    <row r="50" spans="1:16" ht="12.75" customHeight="1" thickBot="1">
      <c r="A50" s="61" t="str">
        <f t="shared" si="0"/>
        <v> BBS 44 </v>
      </c>
      <c r="B50" s="69" t="str">
        <f t="shared" si="1"/>
        <v>I</v>
      </c>
      <c r="C50" s="61">
        <f t="shared" si="2"/>
        <v>44090.406999999999</v>
      </c>
      <c r="D50" s="7" t="str">
        <f t="shared" si="3"/>
        <v>vis</v>
      </c>
      <c r="E50" s="70">
        <f>VLOOKUP(C50,'Active 1'!C$21:E$973,3,FALSE)</f>
        <v>4626.0071046445819</v>
      </c>
      <c r="F50" s="69" t="s">
        <v>194</v>
      </c>
      <c r="G50" s="7" t="str">
        <f t="shared" si="4"/>
        <v>44090.407</v>
      </c>
      <c r="H50" s="61">
        <f t="shared" si="5"/>
        <v>-12089</v>
      </c>
      <c r="I50" s="71" t="s">
        <v>671</v>
      </c>
      <c r="J50" s="72" t="s">
        <v>672</v>
      </c>
      <c r="K50" s="71">
        <v>-12089</v>
      </c>
      <c r="L50" s="71" t="s">
        <v>545</v>
      </c>
      <c r="M50" s="72" t="s">
        <v>232</v>
      </c>
      <c r="N50" s="72"/>
      <c r="O50" s="73" t="s">
        <v>533</v>
      </c>
      <c r="P50" s="73" t="s">
        <v>673</v>
      </c>
    </row>
    <row r="51" spans="1:16" ht="12.75" customHeight="1" thickBot="1">
      <c r="A51" s="61" t="str">
        <f t="shared" si="0"/>
        <v> BBS 45 </v>
      </c>
      <c r="B51" s="69" t="str">
        <f t="shared" si="1"/>
        <v>I</v>
      </c>
      <c r="C51" s="61">
        <f t="shared" si="2"/>
        <v>44135.612999999998</v>
      </c>
      <c r="D51" s="7" t="str">
        <f t="shared" si="3"/>
        <v>vis</v>
      </c>
      <c r="E51" s="70">
        <f>VLOOKUP(C51,'Active 1'!C$21:E$973,3,FALSE)</f>
        <v>4690.9902227762577</v>
      </c>
      <c r="F51" s="69" t="s">
        <v>194</v>
      </c>
      <c r="G51" s="7" t="str">
        <f t="shared" si="4"/>
        <v>44135.613</v>
      </c>
      <c r="H51" s="61">
        <f t="shared" si="5"/>
        <v>-12024</v>
      </c>
      <c r="I51" s="71" t="s">
        <v>674</v>
      </c>
      <c r="J51" s="72" t="s">
        <v>675</v>
      </c>
      <c r="K51" s="71">
        <v>-12024</v>
      </c>
      <c r="L51" s="71" t="s">
        <v>676</v>
      </c>
      <c r="M51" s="72" t="s">
        <v>232</v>
      </c>
      <c r="N51" s="72"/>
      <c r="O51" s="73" t="s">
        <v>533</v>
      </c>
      <c r="P51" s="73" t="s">
        <v>677</v>
      </c>
    </row>
    <row r="52" spans="1:16" ht="12.75" customHeight="1" thickBot="1">
      <c r="A52" s="61" t="str">
        <f t="shared" si="0"/>
        <v> BBS 45 </v>
      </c>
      <c r="B52" s="69" t="str">
        <f t="shared" si="1"/>
        <v>I</v>
      </c>
      <c r="C52" s="61">
        <f t="shared" si="2"/>
        <v>44144.646999999997</v>
      </c>
      <c r="D52" s="7" t="str">
        <f t="shared" si="3"/>
        <v>vis</v>
      </c>
      <c r="E52" s="70">
        <f>VLOOKUP(C52,'Active 1'!C$21:E$973,3,FALSE)</f>
        <v>4703.9764964833221</v>
      </c>
      <c r="F52" s="69" t="s">
        <v>194</v>
      </c>
      <c r="G52" s="7" t="str">
        <f t="shared" si="4"/>
        <v>44144.647</v>
      </c>
      <c r="H52" s="61">
        <f t="shared" si="5"/>
        <v>-12011</v>
      </c>
      <c r="I52" s="71" t="s">
        <v>678</v>
      </c>
      <c r="J52" s="72" t="s">
        <v>679</v>
      </c>
      <c r="K52" s="71">
        <v>-12011</v>
      </c>
      <c r="L52" s="71" t="s">
        <v>680</v>
      </c>
      <c r="M52" s="72" t="s">
        <v>232</v>
      </c>
      <c r="N52" s="72"/>
      <c r="O52" s="73" t="s">
        <v>533</v>
      </c>
      <c r="P52" s="73" t="s">
        <v>677</v>
      </c>
    </row>
    <row r="53" spans="1:16" ht="12.75" customHeight="1" thickBot="1">
      <c r="A53" s="61" t="str">
        <f t="shared" si="0"/>
        <v> AOEB 1 </v>
      </c>
      <c r="B53" s="69" t="str">
        <f t="shared" si="1"/>
        <v>I</v>
      </c>
      <c r="C53" s="61">
        <f t="shared" si="2"/>
        <v>44160.680999999997</v>
      </c>
      <c r="D53" s="7" t="str">
        <f t="shared" si="3"/>
        <v>vis</v>
      </c>
      <c r="E53" s="70">
        <f>VLOOKUP(C53,'Active 1'!C$21:E$973,3,FALSE)</f>
        <v>4727.0251917034993</v>
      </c>
      <c r="F53" s="69" t="s">
        <v>194</v>
      </c>
      <c r="G53" s="7" t="str">
        <f t="shared" si="4"/>
        <v>44160.681</v>
      </c>
      <c r="H53" s="61">
        <f t="shared" si="5"/>
        <v>-11988</v>
      </c>
      <c r="I53" s="71" t="s">
        <v>685</v>
      </c>
      <c r="J53" s="72" t="s">
        <v>686</v>
      </c>
      <c r="K53" s="71">
        <v>-11988</v>
      </c>
      <c r="L53" s="71" t="s">
        <v>515</v>
      </c>
      <c r="M53" s="72" t="s">
        <v>232</v>
      </c>
      <c r="N53" s="72"/>
      <c r="O53" s="73" t="s">
        <v>609</v>
      </c>
      <c r="P53" s="73" t="s">
        <v>638</v>
      </c>
    </row>
    <row r="54" spans="1:16" ht="12.75" customHeight="1" thickBot="1">
      <c r="A54" s="61" t="str">
        <f t="shared" si="0"/>
        <v> AOEB 1 </v>
      </c>
      <c r="B54" s="69" t="str">
        <f t="shared" si="1"/>
        <v>I</v>
      </c>
      <c r="C54" s="61">
        <f t="shared" si="2"/>
        <v>44457.701999999997</v>
      </c>
      <c r="D54" s="7" t="str">
        <f t="shared" si="3"/>
        <v>vis</v>
      </c>
      <c r="E54" s="70">
        <f>VLOOKUP(C54,'Active 1'!C$21:E$973,3,FALSE)</f>
        <v>5153.9895488815137</v>
      </c>
      <c r="F54" s="69" t="s">
        <v>194</v>
      </c>
      <c r="G54" s="7" t="str">
        <f t="shared" si="4"/>
        <v>44457.702</v>
      </c>
      <c r="H54" s="61">
        <f t="shared" si="5"/>
        <v>-11561</v>
      </c>
      <c r="I54" s="71" t="s">
        <v>692</v>
      </c>
      <c r="J54" s="72" t="s">
        <v>693</v>
      </c>
      <c r="K54" s="71">
        <v>-11561</v>
      </c>
      <c r="L54" s="71" t="s">
        <v>694</v>
      </c>
      <c r="M54" s="72" t="s">
        <v>232</v>
      </c>
      <c r="N54" s="72"/>
      <c r="O54" s="73" t="s">
        <v>609</v>
      </c>
      <c r="P54" s="73" t="s">
        <v>638</v>
      </c>
    </row>
    <row r="55" spans="1:16" ht="12.75" customHeight="1" thickBot="1">
      <c r="A55" s="61" t="str">
        <f t="shared" si="0"/>
        <v> BBS 50 </v>
      </c>
      <c r="B55" s="69" t="str">
        <f t="shared" si="1"/>
        <v>I</v>
      </c>
      <c r="C55" s="61">
        <f t="shared" si="2"/>
        <v>44497.374000000003</v>
      </c>
      <c r="D55" s="7" t="str">
        <f t="shared" si="3"/>
        <v>vis</v>
      </c>
      <c r="E55" s="70">
        <f>VLOOKUP(C55,'Active 1'!C$21:E$973,3,FALSE)</f>
        <v>5211.017604062692</v>
      </c>
      <c r="F55" s="69" t="s">
        <v>194</v>
      </c>
      <c r="G55" s="7" t="str">
        <f t="shared" si="4"/>
        <v>44497.374</v>
      </c>
      <c r="H55" s="61">
        <f t="shared" si="5"/>
        <v>-11504</v>
      </c>
      <c r="I55" s="71" t="s">
        <v>695</v>
      </c>
      <c r="J55" s="72" t="s">
        <v>696</v>
      </c>
      <c r="K55" s="71">
        <v>-11504</v>
      </c>
      <c r="L55" s="71" t="s">
        <v>530</v>
      </c>
      <c r="M55" s="72" t="s">
        <v>232</v>
      </c>
      <c r="N55" s="72"/>
      <c r="O55" s="73" t="s">
        <v>533</v>
      </c>
      <c r="P55" s="73" t="s">
        <v>697</v>
      </c>
    </row>
    <row r="56" spans="1:16" ht="12.75" customHeight="1" thickBot="1">
      <c r="A56" s="61" t="str">
        <f t="shared" si="0"/>
        <v> BBS 50 </v>
      </c>
      <c r="B56" s="69" t="str">
        <f t="shared" si="1"/>
        <v>I</v>
      </c>
      <c r="C56" s="61">
        <f t="shared" si="2"/>
        <v>44503.618000000002</v>
      </c>
      <c r="D56" s="7" t="str">
        <f t="shared" si="3"/>
        <v>vis</v>
      </c>
      <c r="E56" s="70">
        <f>VLOOKUP(C56,'Active 1'!C$21:E$973,3,FALSE)</f>
        <v>5219.9932840523861</v>
      </c>
      <c r="F56" s="69" t="s">
        <v>194</v>
      </c>
      <c r="G56" s="7" t="str">
        <f t="shared" si="4"/>
        <v>44503.618</v>
      </c>
      <c r="H56" s="61">
        <f t="shared" si="5"/>
        <v>-11495</v>
      </c>
      <c r="I56" s="71" t="s">
        <v>698</v>
      </c>
      <c r="J56" s="72" t="s">
        <v>699</v>
      </c>
      <c r="K56" s="71">
        <v>-11495</v>
      </c>
      <c r="L56" s="71" t="s">
        <v>666</v>
      </c>
      <c r="M56" s="72" t="s">
        <v>232</v>
      </c>
      <c r="N56" s="72"/>
      <c r="O56" s="73" t="s">
        <v>533</v>
      </c>
      <c r="P56" s="73" t="s">
        <v>697</v>
      </c>
    </row>
    <row r="57" spans="1:16" ht="12.75" customHeight="1" thickBot="1">
      <c r="A57" s="61" t="str">
        <f t="shared" si="0"/>
        <v> AOEB 1 </v>
      </c>
      <c r="B57" s="69" t="str">
        <f t="shared" si="1"/>
        <v>I</v>
      </c>
      <c r="C57" s="61">
        <f t="shared" si="2"/>
        <v>44537.707000000002</v>
      </c>
      <c r="D57" s="7" t="str">
        <f t="shared" si="3"/>
        <v>vis</v>
      </c>
      <c r="E57" s="70">
        <f>VLOOKUP(C57,'Active 1'!C$21:E$973,3,FALSE)</f>
        <v>5268.995839332455</v>
      </c>
      <c r="F57" s="69" t="s">
        <v>194</v>
      </c>
      <c r="G57" s="7" t="str">
        <f t="shared" si="4"/>
        <v>44537.707</v>
      </c>
      <c r="H57" s="61">
        <f t="shared" si="5"/>
        <v>-11446</v>
      </c>
      <c r="I57" s="71" t="s">
        <v>700</v>
      </c>
      <c r="J57" s="72" t="s">
        <v>701</v>
      </c>
      <c r="K57" s="71">
        <v>-11446</v>
      </c>
      <c r="L57" s="71" t="s">
        <v>702</v>
      </c>
      <c r="M57" s="72" t="s">
        <v>232</v>
      </c>
      <c r="N57" s="72"/>
      <c r="O57" s="73" t="s">
        <v>703</v>
      </c>
      <c r="P57" s="73" t="s">
        <v>638</v>
      </c>
    </row>
    <row r="58" spans="1:16" ht="12.75" customHeight="1" thickBot="1">
      <c r="A58" s="61" t="str">
        <f t="shared" si="0"/>
        <v> AOEB 1 </v>
      </c>
      <c r="B58" s="69" t="str">
        <f t="shared" si="1"/>
        <v>I</v>
      </c>
      <c r="C58" s="61">
        <f t="shared" si="2"/>
        <v>44542.57</v>
      </c>
      <c r="D58" s="7" t="str">
        <f t="shared" si="3"/>
        <v>vis</v>
      </c>
      <c r="E58" s="70">
        <f>VLOOKUP(C58,'Active 1'!C$21:E$973,3,FALSE)</f>
        <v>5275.9863473064897</v>
      </c>
      <c r="F58" s="69" t="s">
        <v>194</v>
      </c>
      <c r="G58" s="7" t="str">
        <f t="shared" si="4"/>
        <v>44542.570</v>
      </c>
      <c r="H58" s="61">
        <f t="shared" si="5"/>
        <v>-11439</v>
      </c>
      <c r="I58" s="71" t="s">
        <v>704</v>
      </c>
      <c r="J58" s="72" t="s">
        <v>705</v>
      </c>
      <c r="K58" s="71">
        <v>-11439</v>
      </c>
      <c r="L58" s="71" t="s">
        <v>706</v>
      </c>
      <c r="M58" s="72" t="s">
        <v>232</v>
      </c>
      <c r="N58" s="72"/>
      <c r="O58" s="73" t="s">
        <v>707</v>
      </c>
      <c r="P58" s="73" t="s">
        <v>638</v>
      </c>
    </row>
    <row r="59" spans="1:16" ht="12.75" customHeight="1" thickBot="1">
      <c r="A59" s="61" t="str">
        <f t="shared" si="0"/>
        <v> AOEB 1 </v>
      </c>
      <c r="B59" s="69" t="str">
        <f t="shared" si="1"/>
        <v>I</v>
      </c>
      <c r="C59" s="61">
        <f t="shared" si="2"/>
        <v>44544.675000000003</v>
      </c>
      <c r="D59" s="7" t="str">
        <f t="shared" si="3"/>
        <v>vis</v>
      </c>
      <c r="E59" s="70">
        <f>VLOOKUP(C59,'Active 1'!C$21:E$973,3,FALSE)</f>
        <v>5279.012261204366</v>
      </c>
      <c r="F59" s="69" t="s">
        <v>194</v>
      </c>
      <c r="G59" s="7" t="str">
        <f t="shared" si="4"/>
        <v>44544.675</v>
      </c>
      <c r="H59" s="61">
        <f t="shared" si="5"/>
        <v>-11436</v>
      </c>
      <c r="I59" s="71" t="s">
        <v>708</v>
      </c>
      <c r="J59" s="72" t="s">
        <v>709</v>
      </c>
      <c r="K59" s="71">
        <v>-11436</v>
      </c>
      <c r="L59" s="71" t="s">
        <v>545</v>
      </c>
      <c r="M59" s="72" t="s">
        <v>232</v>
      </c>
      <c r="N59" s="72"/>
      <c r="O59" s="73" t="s">
        <v>707</v>
      </c>
      <c r="P59" s="73" t="s">
        <v>638</v>
      </c>
    </row>
    <row r="60" spans="1:16" ht="12.75" customHeight="1" thickBot="1">
      <c r="A60" s="61" t="str">
        <f t="shared" si="0"/>
        <v> BBS 51 </v>
      </c>
      <c r="B60" s="69" t="str">
        <f t="shared" si="1"/>
        <v>I</v>
      </c>
      <c r="C60" s="61">
        <f t="shared" si="2"/>
        <v>44552.317999999999</v>
      </c>
      <c r="D60" s="7" t="str">
        <f t="shared" si="3"/>
        <v>vis</v>
      </c>
      <c r="E60" s="70">
        <f>VLOOKUP(C60,'Active 1'!C$21:E$973,3,FALSE)</f>
        <v>5289.9989880078911</v>
      </c>
      <c r="F60" s="69" t="s">
        <v>194</v>
      </c>
      <c r="G60" s="7" t="str">
        <f t="shared" si="4"/>
        <v>44552.318</v>
      </c>
      <c r="H60" s="61">
        <f t="shared" si="5"/>
        <v>-11425</v>
      </c>
      <c r="I60" s="71" t="s">
        <v>710</v>
      </c>
      <c r="J60" s="72" t="s">
        <v>711</v>
      </c>
      <c r="K60" s="71">
        <v>-11425</v>
      </c>
      <c r="L60" s="71" t="s">
        <v>663</v>
      </c>
      <c r="M60" s="72" t="s">
        <v>232</v>
      </c>
      <c r="N60" s="72"/>
      <c r="O60" s="73" t="s">
        <v>533</v>
      </c>
      <c r="P60" s="73" t="s">
        <v>712</v>
      </c>
    </row>
    <row r="61" spans="1:16" ht="12.75" customHeight="1" thickBot="1">
      <c r="A61" s="61" t="str">
        <f t="shared" si="0"/>
        <v> BBS 51 </v>
      </c>
      <c r="B61" s="69" t="str">
        <f t="shared" si="1"/>
        <v>I</v>
      </c>
      <c r="C61" s="61">
        <f t="shared" si="2"/>
        <v>44556.487999999998</v>
      </c>
      <c r="D61" s="7" t="str">
        <f t="shared" si="3"/>
        <v>vis</v>
      </c>
      <c r="E61" s="70">
        <f>VLOOKUP(C61,'Active 1'!C$21:E$973,3,FALSE)</f>
        <v>5295.9933162521284</v>
      </c>
      <c r="F61" s="69" t="s">
        <v>194</v>
      </c>
      <c r="G61" s="7" t="str">
        <f t="shared" si="4"/>
        <v>44556.488</v>
      </c>
      <c r="H61" s="61">
        <f t="shared" si="5"/>
        <v>-11419</v>
      </c>
      <c r="I61" s="71" t="s">
        <v>713</v>
      </c>
      <c r="J61" s="72" t="s">
        <v>714</v>
      </c>
      <c r="K61" s="71">
        <v>-11419</v>
      </c>
      <c r="L61" s="71" t="s">
        <v>666</v>
      </c>
      <c r="M61" s="72" t="s">
        <v>232</v>
      </c>
      <c r="N61" s="72"/>
      <c r="O61" s="73" t="s">
        <v>533</v>
      </c>
      <c r="P61" s="73" t="s">
        <v>712</v>
      </c>
    </row>
    <row r="62" spans="1:16" ht="12.75" customHeight="1" thickBot="1">
      <c r="A62" s="61" t="str">
        <f t="shared" si="0"/>
        <v> BBS 51 </v>
      </c>
      <c r="B62" s="69" t="str">
        <f t="shared" si="1"/>
        <v>I</v>
      </c>
      <c r="C62" s="61">
        <f t="shared" si="2"/>
        <v>44561.362000000001</v>
      </c>
      <c r="D62" s="7" t="str">
        <f t="shared" si="3"/>
        <v>vis</v>
      </c>
      <c r="E62" s="70">
        <f>VLOOKUP(C62,'Active 1'!C$21:E$973,3,FALSE)</f>
        <v>5302.9996366028345</v>
      </c>
      <c r="F62" s="69" t="s">
        <v>194</v>
      </c>
      <c r="G62" s="7" t="str">
        <f t="shared" si="4"/>
        <v>44561.362</v>
      </c>
      <c r="H62" s="61">
        <f t="shared" si="5"/>
        <v>-11412</v>
      </c>
      <c r="I62" s="71" t="s">
        <v>715</v>
      </c>
      <c r="J62" s="72" t="s">
        <v>716</v>
      </c>
      <c r="K62" s="71">
        <v>-11412</v>
      </c>
      <c r="L62" s="71" t="s">
        <v>663</v>
      </c>
      <c r="M62" s="72" t="s">
        <v>232</v>
      </c>
      <c r="N62" s="72"/>
      <c r="O62" s="73" t="s">
        <v>533</v>
      </c>
      <c r="P62" s="73" t="s">
        <v>712</v>
      </c>
    </row>
    <row r="63" spans="1:16" ht="12.75" customHeight="1" thickBot="1">
      <c r="A63" s="61" t="str">
        <f t="shared" si="0"/>
        <v> BBS 52 </v>
      </c>
      <c r="B63" s="69" t="str">
        <f t="shared" si="1"/>
        <v>I</v>
      </c>
      <c r="C63" s="61">
        <f t="shared" si="2"/>
        <v>44575.275000000001</v>
      </c>
      <c r="D63" s="7" t="str">
        <f t="shared" si="3"/>
        <v>vis</v>
      </c>
      <c r="E63" s="70">
        <f>VLOOKUP(C63,'Active 1'!C$21:E$973,3,FALSE)</f>
        <v>5322.9994181045395</v>
      </c>
      <c r="F63" s="69" t="s">
        <v>194</v>
      </c>
      <c r="G63" s="7" t="str">
        <f t="shared" si="4"/>
        <v>44575.275</v>
      </c>
      <c r="H63" s="61">
        <f t="shared" si="5"/>
        <v>-11392</v>
      </c>
      <c r="I63" s="71" t="s">
        <v>717</v>
      </c>
      <c r="J63" s="72" t="s">
        <v>718</v>
      </c>
      <c r="K63" s="71">
        <v>-11392</v>
      </c>
      <c r="L63" s="71" t="s">
        <v>663</v>
      </c>
      <c r="M63" s="72" t="s">
        <v>232</v>
      </c>
      <c r="N63" s="72"/>
      <c r="O63" s="73" t="s">
        <v>533</v>
      </c>
      <c r="P63" s="73" t="s">
        <v>719</v>
      </c>
    </row>
    <row r="64" spans="1:16" ht="12.75" customHeight="1" thickBot="1">
      <c r="A64" s="61" t="str">
        <f t="shared" si="0"/>
        <v> BBS 52 </v>
      </c>
      <c r="B64" s="69" t="str">
        <f t="shared" si="1"/>
        <v>I</v>
      </c>
      <c r="C64" s="61">
        <f t="shared" si="2"/>
        <v>44582.241000000002</v>
      </c>
      <c r="D64" s="7" t="str">
        <f t="shared" si="3"/>
        <v>vis</v>
      </c>
      <c r="E64" s="70">
        <f>VLOOKUP(C64,'Active 1'!C$21:E$973,3,FALSE)</f>
        <v>5333.0129649988748</v>
      </c>
      <c r="F64" s="69" t="s">
        <v>194</v>
      </c>
      <c r="G64" s="7" t="str">
        <f t="shared" si="4"/>
        <v>44582.241</v>
      </c>
      <c r="H64" s="61">
        <f t="shared" si="5"/>
        <v>-11382</v>
      </c>
      <c r="I64" s="71" t="s">
        <v>720</v>
      </c>
      <c r="J64" s="72" t="s">
        <v>721</v>
      </c>
      <c r="K64" s="71">
        <v>-11382</v>
      </c>
      <c r="L64" s="71" t="s">
        <v>545</v>
      </c>
      <c r="M64" s="72" t="s">
        <v>232</v>
      </c>
      <c r="N64" s="72"/>
      <c r="O64" s="73" t="s">
        <v>533</v>
      </c>
      <c r="P64" s="73" t="s">
        <v>719</v>
      </c>
    </row>
    <row r="65" spans="1:16" ht="12.75" customHeight="1" thickBot="1">
      <c r="A65" s="61" t="str">
        <f t="shared" si="0"/>
        <v> BBS 52 </v>
      </c>
      <c r="B65" s="69" t="str">
        <f t="shared" si="1"/>
        <v>I</v>
      </c>
      <c r="C65" s="61">
        <f t="shared" si="2"/>
        <v>44598.226000000002</v>
      </c>
      <c r="D65" s="7" t="str">
        <f t="shared" si="3"/>
        <v>vis</v>
      </c>
      <c r="E65" s="70">
        <f>VLOOKUP(C65,'Active 1'!C$21:E$973,3,FALSE)</f>
        <v>5355.991223268461</v>
      </c>
      <c r="F65" s="69" t="s">
        <v>194</v>
      </c>
      <c r="G65" s="7" t="str">
        <f t="shared" si="4"/>
        <v>44598.226</v>
      </c>
      <c r="H65" s="61">
        <f t="shared" si="5"/>
        <v>-11359</v>
      </c>
      <c r="I65" s="71" t="s">
        <v>722</v>
      </c>
      <c r="J65" s="72" t="s">
        <v>723</v>
      </c>
      <c r="K65" s="71">
        <v>-11359</v>
      </c>
      <c r="L65" s="71" t="s">
        <v>694</v>
      </c>
      <c r="M65" s="72" t="s">
        <v>232</v>
      </c>
      <c r="N65" s="72"/>
      <c r="O65" s="73" t="s">
        <v>533</v>
      </c>
      <c r="P65" s="73" t="s">
        <v>719</v>
      </c>
    </row>
    <row r="66" spans="1:16" ht="12.75" customHeight="1" thickBot="1">
      <c r="A66" s="61" t="str">
        <f t="shared" si="0"/>
        <v> AOEB 1 </v>
      </c>
      <c r="B66" s="69" t="str">
        <f t="shared" si="1"/>
        <v>I</v>
      </c>
      <c r="C66" s="61">
        <f t="shared" si="2"/>
        <v>44622.578999999998</v>
      </c>
      <c r="D66" s="7" t="str">
        <f t="shared" si="3"/>
        <v>vis</v>
      </c>
      <c r="E66" s="70">
        <f>VLOOKUP(C66,'Active 1'!C$21:E$973,3,FALSE)</f>
        <v>5390.9983877125715</v>
      </c>
      <c r="F66" s="69" t="s">
        <v>194</v>
      </c>
      <c r="G66" s="7" t="str">
        <f t="shared" si="4"/>
        <v>44622.579</v>
      </c>
      <c r="H66" s="61">
        <f t="shared" si="5"/>
        <v>-11324</v>
      </c>
      <c r="I66" s="71" t="s">
        <v>724</v>
      </c>
      <c r="J66" s="72" t="s">
        <v>725</v>
      </c>
      <c r="K66" s="71">
        <v>-11324</v>
      </c>
      <c r="L66" s="71" t="s">
        <v>670</v>
      </c>
      <c r="M66" s="72" t="s">
        <v>232</v>
      </c>
      <c r="N66" s="72"/>
      <c r="O66" s="73" t="s">
        <v>707</v>
      </c>
      <c r="P66" s="73" t="s">
        <v>638</v>
      </c>
    </row>
    <row r="67" spans="1:16" ht="12.75" customHeight="1" thickBot="1">
      <c r="A67" s="61" t="str">
        <f t="shared" si="0"/>
        <v> BRNO 26 </v>
      </c>
      <c r="B67" s="69" t="str">
        <f t="shared" si="1"/>
        <v>I</v>
      </c>
      <c r="C67" s="61">
        <f t="shared" si="2"/>
        <v>44821.521000000001</v>
      </c>
      <c r="D67" s="7" t="str">
        <f t="shared" si="3"/>
        <v>vis</v>
      </c>
      <c r="E67" s="70">
        <f>VLOOKUP(C67,'Active 1'!C$21:E$973,3,FALSE)</f>
        <v>5676.9752820927997</v>
      </c>
      <c r="F67" s="69" t="s">
        <v>194</v>
      </c>
      <c r="G67" s="7" t="str">
        <f t="shared" si="4"/>
        <v>44821.521</v>
      </c>
      <c r="H67" s="61">
        <f t="shared" si="5"/>
        <v>-11038</v>
      </c>
      <c r="I67" s="71" t="s">
        <v>726</v>
      </c>
      <c r="J67" s="72" t="s">
        <v>727</v>
      </c>
      <c r="K67" s="71">
        <v>-11038</v>
      </c>
      <c r="L67" s="71" t="s">
        <v>728</v>
      </c>
      <c r="M67" s="72" t="s">
        <v>232</v>
      </c>
      <c r="N67" s="72"/>
      <c r="O67" s="73" t="s">
        <v>729</v>
      </c>
      <c r="P67" s="73" t="s">
        <v>730</v>
      </c>
    </row>
    <row r="68" spans="1:16" ht="12.75" customHeight="1" thickBot="1">
      <c r="A68" s="61" t="str">
        <f t="shared" si="0"/>
        <v> BRNO 26 </v>
      </c>
      <c r="B68" s="69" t="str">
        <f t="shared" si="1"/>
        <v>I</v>
      </c>
      <c r="C68" s="61">
        <f t="shared" si="2"/>
        <v>44821.527000000002</v>
      </c>
      <c r="D68" s="7" t="str">
        <f t="shared" si="3"/>
        <v>vis</v>
      </c>
      <c r="E68" s="70">
        <f>VLOOKUP(C68,'Active 1'!C$21:E$973,3,FALSE)</f>
        <v>5676.9839070255266</v>
      </c>
      <c r="F68" s="69" t="s">
        <v>194</v>
      </c>
      <c r="G68" s="7" t="str">
        <f t="shared" si="4"/>
        <v>44821.527</v>
      </c>
      <c r="H68" s="61">
        <f t="shared" si="5"/>
        <v>-11038</v>
      </c>
      <c r="I68" s="71" t="s">
        <v>731</v>
      </c>
      <c r="J68" s="72" t="s">
        <v>732</v>
      </c>
      <c r="K68" s="71">
        <v>-11038</v>
      </c>
      <c r="L68" s="71" t="s">
        <v>733</v>
      </c>
      <c r="M68" s="72" t="s">
        <v>232</v>
      </c>
      <c r="N68" s="72"/>
      <c r="O68" s="73" t="s">
        <v>734</v>
      </c>
      <c r="P68" s="73" t="s">
        <v>730</v>
      </c>
    </row>
    <row r="69" spans="1:16" ht="12.75" customHeight="1" thickBot="1">
      <c r="A69" s="61" t="str">
        <f t="shared" si="0"/>
        <v> BBS 56 </v>
      </c>
      <c r="B69" s="69" t="str">
        <f t="shared" si="1"/>
        <v>I</v>
      </c>
      <c r="C69" s="61">
        <f t="shared" si="2"/>
        <v>44842.413999999997</v>
      </c>
      <c r="D69" s="7" t="str">
        <f t="shared" si="3"/>
        <v>vis</v>
      </c>
      <c r="E69" s="70">
        <f>VLOOKUP(C69,'Active 1'!C$21:E$973,3,FALSE)</f>
        <v>5707.0087353318586</v>
      </c>
      <c r="F69" s="69" t="s">
        <v>194</v>
      </c>
      <c r="G69" s="7" t="str">
        <f t="shared" si="4"/>
        <v>44842.414</v>
      </c>
      <c r="H69" s="61">
        <f t="shared" si="5"/>
        <v>-11008</v>
      </c>
      <c r="I69" s="71" t="s">
        <v>735</v>
      </c>
      <c r="J69" s="72" t="s">
        <v>736</v>
      </c>
      <c r="K69" s="71">
        <v>-11008</v>
      </c>
      <c r="L69" s="71" t="s">
        <v>581</v>
      </c>
      <c r="M69" s="72" t="s">
        <v>232</v>
      </c>
      <c r="N69" s="72"/>
      <c r="O69" s="73" t="s">
        <v>533</v>
      </c>
      <c r="P69" s="73" t="s">
        <v>737</v>
      </c>
    </row>
    <row r="70" spans="1:16" ht="12.75" customHeight="1" thickBot="1">
      <c r="A70" s="61" t="str">
        <f t="shared" si="0"/>
        <v> BBS 56 </v>
      </c>
      <c r="B70" s="69" t="str">
        <f t="shared" si="1"/>
        <v>I</v>
      </c>
      <c r="C70" s="61">
        <f t="shared" si="2"/>
        <v>44865.364000000001</v>
      </c>
      <c r="D70" s="7" t="str">
        <f t="shared" si="3"/>
        <v>vis</v>
      </c>
      <c r="E70" s="70">
        <f>VLOOKUP(C70,'Active 1'!C$21:E$973,3,FALSE)</f>
        <v>5739.9991030069978</v>
      </c>
      <c r="F70" s="69" t="s">
        <v>194</v>
      </c>
      <c r="G70" s="7" t="str">
        <f t="shared" si="4"/>
        <v>44865.364</v>
      </c>
      <c r="H70" s="61">
        <f t="shared" si="5"/>
        <v>-10975</v>
      </c>
      <c r="I70" s="71" t="s">
        <v>738</v>
      </c>
      <c r="J70" s="72" t="s">
        <v>739</v>
      </c>
      <c r="K70" s="71">
        <v>-10975</v>
      </c>
      <c r="L70" s="71" t="s">
        <v>676</v>
      </c>
      <c r="M70" s="72" t="s">
        <v>232</v>
      </c>
      <c r="N70" s="72"/>
      <c r="O70" s="73" t="s">
        <v>533</v>
      </c>
      <c r="P70" s="73" t="s">
        <v>737</v>
      </c>
    </row>
    <row r="71" spans="1:16" ht="12.75" customHeight="1" thickBot="1">
      <c r="A71" s="61" t="str">
        <f t="shared" si="0"/>
        <v> BRNO 26 </v>
      </c>
      <c r="B71" s="69" t="str">
        <f t="shared" si="1"/>
        <v>I</v>
      </c>
      <c r="C71" s="61">
        <f t="shared" si="2"/>
        <v>44874.406999999999</v>
      </c>
      <c r="D71" s="7" t="str">
        <f t="shared" si="3"/>
        <v>vis</v>
      </c>
      <c r="E71" s="70">
        <f>VLOOKUP(C71,'Active 1'!C$21:E$973,3,FALSE)</f>
        <v>5752.9983141131479</v>
      </c>
      <c r="F71" s="69" t="s">
        <v>194</v>
      </c>
      <c r="G71" s="7" t="str">
        <f t="shared" si="4"/>
        <v>44874.407</v>
      </c>
      <c r="H71" s="61">
        <f t="shared" si="5"/>
        <v>-10962</v>
      </c>
      <c r="I71" s="71" t="s">
        <v>740</v>
      </c>
      <c r="J71" s="72" t="s">
        <v>741</v>
      </c>
      <c r="K71" s="71">
        <v>-10962</v>
      </c>
      <c r="L71" s="71" t="s">
        <v>666</v>
      </c>
      <c r="M71" s="72" t="s">
        <v>232</v>
      </c>
      <c r="N71" s="72"/>
      <c r="O71" s="73" t="s">
        <v>742</v>
      </c>
      <c r="P71" s="73" t="s">
        <v>730</v>
      </c>
    </row>
    <row r="72" spans="1:16" ht="12.75" customHeight="1" thickBot="1">
      <c r="A72" s="61" t="str">
        <f t="shared" si="0"/>
        <v> BRNO 26 </v>
      </c>
      <c r="B72" s="69" t="str">
        <f t="shared" si="1"/>
        <v>I</v>
      </c>
      <c r="C72" s="61">
        <f t="shared" si="2"/>
        <v>44874.41</v>
      </c>
      <c r="D72" s="7" t="str">
        <f t="shared" si="3"/>
        <v>vis</v>
      </c>
      <c r="E72" s="70">
        <f>VLOOKUP(C72,'Active 1'!C$21:E$973,3,FALSE)</f>
        <v>5753.0026265795168</v>
      </c>
      <c r="F72" s="69" t="s">
        <v>194</v>
      </c>
      <c r="G72" s="7" t="str">
        <f t="shared" si="4"/>
        <v>44874.410</v>
      </c>
      <c r="H72" s="61">
        <f t="shared" si="5"/>
        <v>-10962</v>
      </c>
      <c r="I72" s="71" t="s">
        <v>743</v>
      </c>
      <c r="J72" s="72" t="s">
        <v>744</v>
      </c>
      <c r="K72" s="71">
        <v>-10962</v>
      </c>
      <c r="L72" s="71" t="s">
        <v>670</v>
      </c>
      <c r="M72" s="72" t="s">
        <v>232</v>
      </c>
      <c r="N72" s="72"/>
      <c r="O72" s="73" t="s">
        <v>745</v>
      </c>
      <c r="P72" s="73" t="s">
        <v>730</v>
      </c>
    </row>
    <row r="73" spans="1:16" ht="12.75" customHeight="1" thickBot="1">
      <c r="A73" s="61" t="str">
        <f t="shared" si="0"/>
        <v> BRNO 26 </v>
      </c>
      <c r="B73" s="69" t="str">
        <f t="shared" si="1"/>
        <v>I</v>
      </c>
      <c r="C73" s="61">
        <f t="shared" si="2"/>
        <v>44874.413</v>
      </c>
      <c r="D73" s="7" t="str">
        <f t="shared" si="3"/>
        <v>vis</v>
      </c>
      <c r="E73" s="70">
        <f>VLOOKUP(C73,'Active 1'!C$21:E$973,3,FALSE)</f>
        <v>5753.0069390458748</v>
      </c>
      <c r="F73" s="69" t="s">
        <v>194</v>
      </c>
      <c r="G73" s="7" t="str">
        <f t="shared" si="4"/>
        <v>44874.413</v>
      </c>
      <c r="H73" s="61">
        <f t="shared" si="5"/>
        <v>-10962</v>
      </c>
      <c r="I73" s="71" t="s">
        <v>746</v>
      </c>
      <c r="J73" s="72" t="s">
        <v>747</v>
      </c>
      <c r="K73" s="71">
        <v>-10962</v>
      </c>
      <c r="L73" s="71" t="s">
        <v>748</v>
      </c>
      <c r="M73" s="72" t="s">
        <v>232</v>
      </c>
      <c r="N73" s="72"/>
      <c r="O73" s="73" t="s">
        <v>683</v>
      </c>
      <c r="P73" s="73" t="s">
        <v>730</v>
      </c>
    </row>
    <row r="74" spans="1:16" ht="12.75" customHeight="1" thickBot="1">
      <c r="A74" s="61" t="str">
        <f t="shared" si="0"/>
        <v> AOEB 1 </v>
      </c>
      <c r="B74" s="69" t="str">
        <f t="shared" si="1"/>
        <v>I</v>
      </c>
      <c r="C74" s="61">
        <f t="shared" si="2"/>
        <v>44880.656999999999</v>
      </c>
      <c r="D74" s="7" t="str">
        <f t="shared" si="3"/>
        <v>vis</v>
      </c>
      <c r="E74" s="70">
        <f>VLOOKUP(C74,'Active 1'!C$21:E$973,3,FALSE)</f>
        <v>5761.9826190355689</v>
      </c>
      <c r="F74" s="69" t="s">
        <v>194</v>
      </c>
      <c r="G74" s="7" t="str">
        <f t="shared" si="4"/>
        <v>44880.657</v>
      </c>
      <c r="H74" s="61">
        <f t="shared" si="5"/>
        <v>-10953</v>
      </c>
      <c r="I74" s="71" t="s">
        <v>749</v>
      </c>
      <c r="J74" s="72" t="s">
        <v>750</v>
      </c>
      <c r="K74" s="71">
        <v>-10953</v>
      </c>
      <c r="L74" s="71" t="s">
        <v>751</v>
      </c>
      <c r="M74" s="72" t="s">
        <v>232</v>
      </c>
      <c r="N74" s="72"/>
      <c r="O74" s="73" t="s">
        <v>609</v>
      </c>
      <c r="P74" s="73" t="s">
        <v>638</v>
      </c>
    </row>
    <row r="75" spans="1:16" ht="12.75" customHeight="1" thickBot="1">
      <c r="A75" s="61" t="str">
        <f t="shared" ref="A75:A138" si="6">P75</f>
        <v> VSSC 59.16 </v>
      </c>
      <c r="B75" s="69" t="str">
        <f t="shared" ref="B75:B138" si="7">IF(H75=INT(H75),"I","II")</f>
        <v>I</v>
      </c>
      <c r="C75" s="61">
        <f t="shared" ref="C75:C138" si="8">1*G75</f>
        <v>44970.413999999997</v>
      </c>
      <c r="D75" s="7" t="str">
        <f t="shared" ref="D75:D138" si="9">VLOOKUP(F75,I$1:J$5,2,FALSE)</f>
        <v>vis</v>
      </c>
      <c r="E75" s="70">
        <f>VLOOKUP(C75,'Active 1'!C$21:E$973,3,FALSE)</f>
        <v>5891.0073001430537</v>
      </c>
      <c r="F75" s="69" t="s">
        <v>194</v>
      </c>
      <c r="G75" s="7" t="str">
        <f t="shared" ref="G75:G138" si="10">MID(I75,3,LEN(I75)-3)</f>
        <v>44970.414</v>
      </c>
      <c r="H75" s="61">
        <f t="shared" ref="H75:H138" si="11">1*K75</f>
        <v>-10824</v>
      </c>
      <c r="I75" s="71" t="s">
        <v>752</v>
      </c>
      <c r="J75" s="72" t="s">
        <v>753</v>
      </c>
      <c r="K75" s="71">
        <v>-10824</v>
      </c>
      <c r="L75" s="71" t="s">
        <v>748</v>
      </c>
      <c r="M75" s="72" t="s">
        <v>232</v>
      </c>
      <c r="N75" s="72"/>
      <c r="O75" s="73" t="s">
        <v>754</v>
      </c>
      <c r="P75" s="73" t="s">
        <v>755</v>
      </c>
    </row>
    <row r="76" spans="1:16" ht="12.75" customHeight="1" thickBot="1">
      <c r="A76" s="61" t="str">
        <f t="shared" si="6"/>
        <v> BBS 61 </v>
      </c>
      <c r="B76" s="69" t="str">
        <f t="shared" si="7"/>
        <v>I</v>
      </c>
      <c r="C76" s="61">
        <f t="shared" si="8"/>
        <v>45141.534</v>
      </c>
      <c r="D76" s="7" t="str">
        <f t="shared" si="9"/>
        <v>vis</v>
      </c>
      <c r="E76" s="70">
        <f>VLOOKUP(C76,'Active 1'!C$21:E$973,3,FALSE)</f>
        <v>6136.9903814750232</v>
      </c>
      <c r="F76" s="69" t="s">
        <v>194</v>
      </c>
      <c r="G76" s="7" t="str">
        <f t="shared" si="10"/>
        <v>45141.534</v>
      </c>
      <c r="H76" s="61">
        <f t="shared" si="11"/>
        <v>-10578</v>
      </c>
      <c r="I76" s="71" t="s">
        <v>756</v>
      </c>
      <c r="J76" s="72" t="s">
        <v>757</v>
      </c>
      <c r="K76" s="71">
        <v>-10578</v>
      </c>
      <c r="L76" s="71" t="s">
        <v>680</v>
      </c>
      <c r="M76" s="72" t="s">
        <v>232</v>
      </c>
      <c r="N76" s="72"/>
      <c r="O76" s="73" t="s">
        <v>533</v>
      </c>
      <c r="P76" s="73" t="s">
        <v>758</v>
      </c>
    </row>
    <row r="77" spans="1:16" ht="12.75" customHeight="1" thickBot="1">
      <c r="A77" s="61" t="str">
        <f t="shared" si="6"/>
        <v> BRNO 26 </v>
      </c>
      <c r="B77" s="69" t="str">
        <f t="shared" si="7"/>
        <v>I</v>
      </c>
      <c r="C77" s="61">
        <f t="shared" si="8"/>
        <v>45180.495000000003</v>
      </c>
      <c r="D77" s="7" t="str">
        <f t="shared" si="9"/>
        <v>vis</v>
      </c>
      <c r="E77" s="70">
        <f>VLOOKUP(C77,'Active 1'!C$21:E$973,3,FALSE)</f>
        <v>6192.9963821282217</v>
      </c>
      <c r="F77" s="69" t="s">
        <v>194</v>
      </c>
      <c r="G77" s="7" t="str">
        <f t="shared" si="10"/>
        <v>45180.495</v>
      </c>
      <c r="H77" s="61">
        <f t="shared" si="11"/>
        <v>-10522</v>
      </c>
      <c r="I77" s="71" t="s">
        <v>759</v>
      </c>
      <c r="J77" s="72" t="s">
        <v>760</v>
      </c>
      <c r="K77" s="71">
        <v>-10522</v>
      </c>
      <c r="L77" s="71" t="s">
        <v>569</v>
      </c>
      <c r="M77" s="72" t="s">
        <v>232</v>
      </c>
      <c r="N77" s="72"/>
      <c r="O77" s="73" t="s">
        <v>761</v>
      </c>
      <c r="P77" s="73" t="s">
        <v>730</v>
      </c>
    </row>
    <row r="78" spans="1:16" ht="12.75" customHeight="1" thickBot="1">
      <c r="A78" s="61" t="str">
        <f t="shared" si="6"/>
        <v> BRNO 26 </v>
      </c>
      <c r="B78" s="69" t="str">
        <f t="shared" si="7"/>
        <v>I</v>
      </c>
      <c r="C78" s="61">
        <f t="shared" si="8"/>
        <v>45180.502999999997</v>
      </c>
      <c r="D78" s="7" t="str">
        <f t="shared" si="9"/>
        <v>vis</v>
      </c>
      <c r="E78" s="70">
        <f>VLOOKUP(C78,'Active 1'!C$21:E$973,3,FALSE)</f>
        <v>6193.0078820385143</v>
      </c>
      <c r="F78" s="69" t="s">
        <v>194</v>
      </c>
      <c r="G78" s="7" t="str">
        <f t="shared" si="10"/>
        <v>45180.503</v>
      </c>
      <c r="H78" s="61">
        <f t="shared" si="11"/>
        <v>-10522</v>
      </c>
      <c r="I78" s="71" t="s">
        <v>762</v>
      </c>
      <c r="J78" s="72" t="s">
        <v>763</v>
      </c>
      <c r="K78" s="71">
        <v>-10522</v>
      </c>
      <c r="L78" s="71" t="s">
        <v>663</v>
      </c>
      <c r="M78" s="72" t="s">
        <v>232</v>
      </c>
      <c r="N78" s="72"/>
      <c r="O78" s="73" t="s">
        <v>764</v>
      </c>
      <c r="P78" s="73" t="s">
        <v>730</v>
      </c>
    </row>
    <row r="79" spans="1:16" ht="12.75" customHeight="1" thickBot="1">
      <c r="A79" s="61" t="str">
        <f t="shared" si="6"/>
        <v> BRNO 26 </v>
      </c>
      <c r="B79" s="69" t="str">
        <f t="shared" si="7"/>
        <v>I</v>
      </c>
      <c r="C79" s="61">
        <f t="shared" si="8"/>
        <v>45180.504999999997</v>
      </c>
      <c r="D79" s="7" t="str">
        <f t="shared" si="9"/>
        <v>vis</v>
      </c>
      <c r="E79" s="70">
        <f>VLOOKUP(C79,'Active 1'!C$21:E$973,3,FALSE)</f>
        <v>6193.0107570160908</v>
      </c>
      <c r="F79" s="69" t="s">
        <v>194</v>
      </c>
      <c r="G79" s="7" t="str">
        <f t="shared" si="10"/>
        <v>45180.505</v>
      </c>
      <c r="H79" s="61">
        <f t="shared" si="11"/>
        <v>-10522</v>
      </c>
      <c r="I79" s="71" t="s">
        <v>765</v>
      </c>
      <c r="J79" s="72" t="s">
        <v>766</v>
      </c>
      <c r="K79" s="71">
        <v>-10522</v>
      </c>
      <c r="L79" s="71" t="s">
        <v>748</v>
      </c>
      <c r="M79" s="72" t="s">
        <v>232</v>
      </c>
      <c r="N79" s="72"/>
      <c r="O79" s="73" t="s">
        <v>767</v>
      </c>
      <c r="P79" s="73" t="s">
        <v>730</v>
      </c>
    </row>
    <row r="80" spans="1:16" ht="12.75" customHeight="1" thickBot="1">
      <c r="A80" s="61" t="str">
        <f t="shared" si="6"/>
        <v> BRNO 26 </v>
      </c>
      <c r="B80" s="69" t="str">
        <f t="shared" si="7"/>
        <v>I</v>
      </c>
      <c r="C80" s="61">
        <f t="shared" si="8"/>
        <v>45180.506000000001</v>
      </c>
      <c r="D80" s="7" t="str">
        <f t="shared" si="9"/>
        <v>vis</v>
      </c>
      <c r="E80" s="70">
        <f>VLOOKUP(C80,'Active 1'!C$21:E$973,3,FALSE)</f>
        <v>6193.0121945048832</v>
      </c>
      <c r="F80" s="69" t="s">
        <v>194</v>
      </c>
      <c r="G80" s="7" t="str">
        <f t="shared" si="10"/>
        <v>45180.506</v>
      </c>
      <c r="H80" s="61">
        <f t="shared" si="11"/>
        <v>-10522</v>
      </c>
      <c r="I80" s="71" t="s">
        <v>768</v>
      </c>
      <c r="J80" s="72" t="s">
        <v>769</v>
      </c>
      <c r="K80" s="71">
        <v>-10522</v>
      </c>
      <c r="L80" s="71" t="s">
        <v>654</v>
      </c>
      <c r="M80" s="72" t="s">
        <v>232</v>
      </c>
      <c r="N80" s="72"/>
      <c r="O80" s="73" t="s">
        <v>770</v>
      </c>
      <c r="P80" s="73" t="s">
        <v>730</v>
      </c>
    </row>
    <row r="81" spans="1:16" ht="12.75" customHeight="1" thickBot="1">
      <c r="A81" s="61" t="str">
        <f t="shared" si="6"/>
        <v> BRNO 26 </v>
      </c>
      <c r="B81" s="69" t="str">
        <f t="shared" si="7"/>
        <v>I</v>
      </c>
      <c r="C81" s="61">
        <f t="shared" si="8"/>
        <v>45194.411</v>
      </c>
      <c r="D81" s="7" t="str">
        <f t="shared" si="9"/>
        <v>vis</v>
      </c>
      <c r="E81" s="70">
        <f>VLOOKUP(C81,'Active 1'!C$21:E$973,3,FALSE)</f>
        <v>6213.0004760962856</v>
      </c>
      <c r="F81" s="69" t="s">
        <v>194</v>
      </c>
      <c r="G81" s="7" t="str">
        <f t="shared" si="10"/>
        <v>45194.411</v>
      </c>
      <c r="H81" s="61">
        <f t="shared" si="11"/>
        <v>-10502</v>
      </c>
      <c r="I81" s="71" t="s">
        <v>771</v>
      </c>
      <c r="J81" s="72" t="s">
        <v>772</v>
      </c>
      <c r="K81" s="71">
        <v>-10502</v>
      </c>
      <c r="L81" s="71" t="s">
        <v>773</v>
      </c>
      <c r="M81" s="72" t="s">
        <v>196</v>
      </c>
      <c r="N81" s="72"/>
      <c r="O81" s="73" t="s">
        <v>774</v>
      </c>
      <c r="P81" s="73" t="s">
        <v>730</v>
      </c>
    </row>
    <row r="82" spans="1:16" ht="12.75" customHeight="1" thickBot="1">
      <c r="A82" s="61" t="str">
        <f t="shared" si="6"/>
        <v> BBS 62 </v>
      </c>
      <c r="B82" s="69" t="str">
        <f t="shared" si="7"/>
        <v>I</v>
      </c>
      <c r="C82" s="61">
        <f t="shared" si="8"/>
        <v>45194.413999999997</v>
      </c>
      <c r="D82" s="7" t="str">
        <f t="shared" si="9"/>
        <v>vis</v>
      </c>
      <c r="E82" s="70">
        <f>VLOOKUP(C82,'Active 1'!C$21:E$973,3,FALSE)</f>
        <v>6213.0047885626436</v>
      </c>
      <c r="F82" s="69" t="s">
        <v>194</v>
      </c>
      <c r="G82" s="7" t="str">
        <f t="shared" si="10"/>
        <v>45194.414</v>
      </c>
      <c r="H82" s="61">
        <f t="shared" si="11"/>
        <v>-10502</v>
      </c>
      <c r="I82" s="71" t="s">
        <v>775</v>
      </c>
      <c r="J82" s="72" t="s">
        <v>776</v>
      </c>
      <c r="K82" s="71">
        <v>-10502</v>
      </c>
      <c r="L82" s="71" t="s">
        <v>702</v>
      </c>
      <c r="M82" s="72" t="s">
        <v>232</v>
      </c>
      <c r="N82" s="72"/>
      <c r="O82" s="73" t="s">
        <v>533</v>
      </c>
      <c r="P82" s="73" t="s">
        <v>777</v>
      </c>
    </row>
    <row r="83" spans="1:16" ht="12.75" customHeight="1" thickBot="1">
      <c r="A83" s="61" t="str">
        <f t="shared" si="6"/>
        <v> BBS 62 </v>
      </c>
      <c r="B83" s="69" t="str">
        <f t="shared" si="7"/>
        <v>I</v>
      </c>
      <c r="C83" s="61">
        <f t="shared" si="8"/>
        <v>45240.322999999997</v>
      </c>
      <c r="D83" s="7" t="str">
        <f t="shared" si="9"/>
        <v>vis</v>
      </c>
      <c r="E83" s="70">
        <f>VLOOKUP(C83,'Active 1'!C$21:E$973,3,FALSE)</f>
        <v>6278.9984613119959</v>
      </c>
      <c r="F83" s="69" t="s">
        <v>194</v>
      </c>
      <c r="G83" s="7" t="str">
        <f t="shared" si="10"/>
        <v>45240.323</v>
      </c>
      <c r="H83" s="61">
        <f t="shared" si="11"/>
        <v>-10436</v>
      </c>
      <c r="I83" s="71" t="s">
        <v>778</v>
      </c>
      <c r="J83" s="72" t="s">
        <v>779</v>
      </c>
      <c r="K83" s="71">
        <v>-10436</v>
      </c>
      <c r="L83" s="71" t="s">
        <v>780</v>
      </c>
      <c r="M83" s="72" t="s">
        <v>232</v>
      </c>
      <c r="N83" s="72"/>
      <c r="O83" s="73" t="s">
        <v>533</v>
      </c>
      <c r="P83" s="73" t="s">
        <v>777</v>
      </c>
    </row>
    <row r="84" spans="1:16" ht="12.75" customHeight="1" thickBot="1">
      <c r="A84" s="61" t="str">
        <f t="shared" si="6"/>
        <v> AOEB 1 </v>
      </c>
      <c r="B84" s="69" t="str">
        <f t="shared" si="7"/>
        <v>I</v>
      </c>
      <c r="C84" s="61">
        <f t="shared" si="8"/>
        <v>45264.682000000001</v>
      </c>
      <c r="D84" s="7" t="str">
        <f t="shared" si="9"/>
        <v>vis</v>
      </c>
      <c r="E84" s="70">
        <f>VLOOKUP(C84,'Active 1'!C$21:E$973,3,FALSE)</f>
        <v>6314.0142506888442</v>
      </c>
      <c r="F84" s="69" t="s">
        <v>194</v>
      </c>
      <c r="G84" s="7" t="str">
        <f t="shared" si="10"/>
        <v>45264.682</v>
      </c>
      <c r="H84" s="61">
        <f t="shared" si="11"/>
        <v>-10401</v>
      </c>
      <c r="I84" s="71" t="s">
        <v>781</v>
      </c>
      <c r="J84" s="72" t="s">
        <v>782</v>
      </c>
      <c r="K84" s="71">
        <v>-10401</v>
      </c>
      <c r="L84" s="71" t="s">
        <v>581</v>
      </c>
      <c r="M84" s="72" t="s">
        <v>232</v>
      </c>
      <c r="N84" s="72"/>
      <c r="O84" s="73" t="s">
        <v>609</v>
      </c>
      <c r="P84" s="73" t="s">
        <v>638</v>
      </c>
    </row>
    <row r="85" spans="1:16" ht="12.75" customHeight="1" thickBot="1">
      <c r="A85" s="61" t="str">
        <f t="shared" si="6"/>
        <v> BBS 64 </v>
      </c>
      <c r="B85" s="69" t="str">
        <f t="shared" si="7"/>
        <v>I</v>
      </c>
      <c r="C85" s="61">
        <f t="shared" si="8"/>
        <v>45288.328999999998</v>
      </c>
      <c r="D85" s="7" t="str">
        <f t="shared" si="9"/>
        <v>vis</v>
      </c>
      <c r="E85" s="70">
        <f>VLOOKUP(C85,'Active 1'!C$21:E$973,3,FALSE)</f>
        <v>6348.0065480489211</v>
      </c>
      <c r="F85" s="69" t="s">
        <v>194</v>
      </c>
      <c r="G85" s="7" t="str">
        <f t="shared" si="10"/>
        <v>45288.329</v>
      </c>
      <c r="H85" s="61">
        <f t="shared" si="11"/>
        <v>-10367</v>
      </c>
      <c r="I85" s="71" t="s">
        <v>783</v>
      </c>
      <c r="J85" s="72" t="s">
        <v>784</v>
      </c>
      <c r="K85" s="71">
        <v>-10367</v>
      </c>
      <c r="L85" s="71" t="s">
        <v>702</v>
      </c>
      <c r="M85" s="72" t="s">
        <v>232</v>
      </c>
      <c r="N85" s="72"/>
      <c r="O85" s="73" t="s">
        <v>533</v>
      </c>
      <c r="P85" s="73" t="s">
        <v>785</v>
      </c>
    </row>
    <row r="86" spans="1:16" ht="12.75" customHeight="1" thickBot="1">
      <c r="A86" s="61" t="str">
        <f t="shared" si="6"/>
        <v> BBS 64 </v>
      </c>
      <c r="B86" s="69" t="str">
        <f t="shared" si="7"/>
        <v>I</v>
      </c>
      <c r="C86" s="61">
        <f t="shared" si="8"/>
        <v>45315.459000000003</v>
      </c>
      <c r="D86" s="7" t="str">
        <f t="shared" si="9"/>
        <v>vis</v>
      </c>
      <c r="E86" s="70">
        <f>VLOOKUP(C86,'Active 1'!C$21:E$973,3,FALSE)</f>
        <v>6387.0056188561757</v>
      </c>
      <c r="F86" s="69" t="s">
        <v>194</v>
      </c>
      <c r="G86" s="7" t="str">
        <f t="shared" si="10"/>
        <v>45315.459</v>
      </c>
      <c r="H86" s="61">
        <f t="shared" si="11"/>
        <v>-10328</v>
      </c>
      <c r="I86" s="71" t="s">
        <v>786</v>
      </c>
      <c r="J86" s="72" t="s">
        <v>787</v>
      </c>
      <c r="K86" s="71">
        <v>-10328</v>
      </c>
      <c r="L86" s="71" t="s">
        <v>676</v>
      </c>
      <c r="M86" s="72" t="s">
        <v>232</v>
      </c>
      <c r="N86" s="72"/>
      <c r="O86" s="73" t="s">
        <v>533</v>
      </c>
      <c r="P86" s="73" t="s">
        <v>785</v>
      </c>
    </row>
    <row r="87" spans="1:16" ht="12.75" customHeight="1" thickBot="1">
      <c r="A87" s="61" t="str">
        <f t="shared" si="6"/>
        <v> BBS 64 </v>
      </c>
      <c r="B87" s="69" t="str">
        <f t="shared" si="7"/>
        <v>I</v>
      </c>
      <c r="C87" s="61">
        <f t="shared" si="8"/>
        <v>45336.315999999999</v>
      </c>
      <c r="D87" s="7" t="str">
        <f t="shared" si="9"/>
        <v>vis</v>
      </c>
      <c r="E87" s="70">
        <f>VLOOKUP(C87,'Active 1'!C$21:E$973,3,FALSE)</f>
        <v>6416.9873224988814</v>
      </c>
      <c r="F87" s="69" t="s">
        <v>194</v>
      </c>
      <c r="G87" s="7" t="str">
        <f t="shared" si="10"/>
        <v>45336.316</v>
      </c>
      <c r="H87" s="61">
        <f t="shared" si="11"/>
        <v>-10298</v>
      </c>
      <c r="I87" s="71" t="s">
        <v>788</v>
      </c>
      <c r="J87" s="72" t="s">
        <v>789</v>
      </c>
      <c r="K87" s="71">
        <v>-10298</v>
      </c>
      <c r="L87" s="71" t="s">
        <v>751</v>
      </c>
      <c r="M87" s="72" t="s">
        <v>232</v>
      </c>
      <c r="N87" s="72"/>
      <c r="O87" s="73" t="s">
        <v>533</v>
      </c>
      <c r="P87" s="73" t="s">
        <v>785</v>
      </c>
    </row>
    <row r="88" spans="1:16" ht="12.75" customHeight="1" thickBot="1">
      <c r="A88" s="61" t="str">
        <f t="shared" si="6"/>
        <v> BBS 64 </v>
      </c>
      <c r="B88" s="69" t="str">
        <f t="shared" si="7"/>
        <v>I</v>
      </c>
      <c r="C88" s="61">
        <f t="shared" si="8"/>
        <v>45345.374000000003</v>
      </c>
      <c r="D88" s="7" t="str">
        <f t="shared" si="9"/>
        <v>vis</v>
      </c>
      <c r="E88" s="70">
        <f>VLOOKUP(C88,'Active 1'!C$21:E$973,3,FALSE)</f>
        <v>6430.0080959368552</v>
      </c>
      <c r="F88" s="69" t="s">
        <v>194</v>
      </c>
      <c r="G88" s="7" t="str">
        <f t="shared" si="10"/>
        <v>45345.374</v>
      </c>
      <c r="H88" s="61">
        <f t="shared" si="11"/>
        <v>-10285</v>
      </c>
      <c r="I88" s="71" t="s">
        <v>790</v>
      </c>
      <c r="J88" s="72" t="s">
        <v>791</v>
      </c>
      <c r="K88" s="71">
        <v>-10285</v>
      </c>
      <c r="L88" s="71" t="s">
        <v>670</v>
      </c>
      <c r="M88" s="72" t="s">
        <v>232</v>
      </c>
      <c r="N88" s="72"/>
      <c r="O88" s="73" t="s">
        <v>792</v>
      </c>
      <c r="P88" s="73" t="s">
        <v>785</v>
      </c>
    </row>
    <row r="89" spans="1:16" ht="12.75" customHeight="1" thickBot="1">
      <c r="A89" s="61" t="str">
        <f t="shared" si="6"/>
        <v> BBS 64 </v>
      </c>
      <c r="B89" s="69" t="str">
        <f t="shared" si="7"/>
        <v>I</v>
      </c>
      <c r="C89" s="61">
        <f t="shared" si="8"/>
        <v>45352.315999999999</v>
      </c>
      <c r="D89" s="7" t="str">
        <f t="shared" si="9"/>
        <v>vis</v>
      </c>
      <c r="E89" s="70">
        <f>VLOOKUP(C89,'Active 1'!C$21:E$973,3,FALSE)</f>
        <v>6439.9871431002812</v>
      </c>
      <c r="F89" s="69" t="s">
        <v>194</v>
      </c>
      <c r="G89" s="7" t="str">
        <f t="shared" si="10"/>
        <v>45352.316</v>
      </c>
      <c r="H89" s="61">
        <f t="shared" si="11"/>
        <v>-10275</v>
      </c>
      <c r="I89" s="71" t="s">
        <v>793</v>
      </c>
      <c r="J89" s="72" t="s">
        <v>794</v>
      </c>
      <c r="K89" s="71">
        <v>-10275</v>
      </c>
      <c r="L89" s="71" t="s">
        <v>795</v>
      </c>
      <c r="M89" s="72" t="s">
        <v>232</v>
      </c>
      <c r="N89" s="72"/>
      <c r="O89" s="73" t="s">
        <v>533</v>
      </c>
      <c r="P89" s="73" t="s">
        <v>785</v>
      </c>
    </row>
    <row r="90" spans="1:16" ht="12.75" customHeight="1" thickBot="1">
      <c r="A90" s="61" t="str">
        <f t="shared" si="6"/>
        <v> BBS 65 </v>
      </c>
      <c r="B90" s="69" t="str">
        <f t="shared" si="7"/>
        <v>I</v>
      </c>
      <c r="C90" s="61">
        <f t="shared" si="8"/>
        <v>45368.324999999997</v>
      </c>
      <c r="D90" s="7" t="str">
        <f t="shared" si="9"/>
        <v>vis</v>
      </c>
      <c r="E90" s="70">
        <f>VLOOKUP(C90,'Active 1'!C$21:E$973,3,FALSE)</f>
        <v>6462.9999011007658</v>
      </c>
      <c r="F90" s="69" t="s">
        <v>194</v>
      </c>
      <c r="G90" s="7" t="str">
        <f t="shared" si="10"/>
        <v>45368.325</v>
      </c>
      <c r="H90" s="61">
        <f t="shared" si="11"/>
        <v>-10252</v>
      </c>
      <c r="I90" s="71" t="s">
        <v>796</v>
      </c>
      <c r="J90" s="72" t="s">
        <v>797</v>
      </c>
      <c r="K90" s="71">
        <v>-10252</v>
      </c>
      <c r="L90" s="71" t="s">
        <v>780</v>
      </c>
      <c r="M90" s="72" t="s">
        <v>232</v>
      </c>
      <c r="N90" s="72"/>
      <c r="O90" s="73" t="s">
        <v>792</v>
      </c>
      <c r="P90" s="73" t="s">
        <v>798</v>
      </c>
    </row>
    <row r="91" spans="1:16" ht="12.75" customHeight="1" thickBot="1">
      <c r="A91" s="61" t="str">
        <f t="shared" si="6"/>
        <v> BRNO 26 </v>
      </c>
      <c r="B91" s="69" t="str">
        <f t="shared" si="7"/>
        <v>I</v>
      </c>
      <c r="C91" s="61">
        <f t="shared" si="8"/>
        <v>45555.457000000002</v>
      </c>
      <c r="D91" s="7" t="str">
        <f t="shared" si="9"/>
        <v>vis</v>
      </c>
      <c r="E91" s="70">
        <f>VLOOKUP(C91,'Active 1'!C$21:E$973,3,FALSE)</f>
        <v>6732.0000528995897</v>
      </c>
      <c r="F91" s="69" t="s">
        <v>194</v>
      </c>
      <c r="G91" s="7" t="str">
        <f t="shared" si="10"/>
        <v>45555.457</v>
      </c>
      <c r="H91" s="61">
        <f t="shared" si="11"/>
        <v>-9983</v>
      </c>
      <c r="I91" s="71" t="s">
        <v>799</v>
      </c>
      <c r="J91" s="72" t="s">
        <v>800</v>
      </c>
      <c r="K91" s="71">
        <v>-9983</v>
      </c>
      <c r="L91" s="71" t="s">
        <v>706</v>
      </c>
      <c r="M91" s="72" t="s">
        <v>232</v>
      </c>
      <c r="N91" s="72"/>
      <c r="O91" s="73" t="s">
        <v>801</v>
      </c>
      <c r="P91" s="73" t="s">
        <v>730</v>
      </c>
    </row>
    <row r="92" spans="1:16" ht="12.75" customHeight="1" thickBot="1">
      <c r="A92" s="61" t="str">
        <f t="shared" si="6"/>
        <v> BRNO 26 </v>
      </c>
      <c r="B92" s="69" t="str">
        <f t="shared" si="7"/>
        <v>I</v>
      </c>
      <c r="C92" s="61">
        <f t="shared" si="8"/>
        <v>45555.462</v>
      </c>
      <c r="D92" s="7" t="str">
        <f t="shared" si="9"/>
        <v>vis</v>
      </c>
      <c r="E92" s="70">
        <f>VLOOKUP(C92,'Active 1'!C$21:E$973,3,FALSE)</f>
        <v>6732.0072403435233</v>
      </c>
      <c r="F92" s="69" t="s">
        <v>194</v>
      </c>
      <c r="G92" s="7" t="str">
        <f t="shared" si="10"/>
        <v>45555.462</v>
      </c>
      <c r="H92" s="61">
        <f t="shared" si="11"/>
        <v>-9983</v>
      </c>
      <c r="I92" s="71" t="s">
        <v>802</v>
      </c>
      <c r="J92" s="72" t="s">
        <v>803</v>
      </c>
      <c r="K92" s="71">
        <v>-9983</v>
      </c>
      <c r="L92" s="71" t="s">
        <v>666</v>
      </c>
      <c r="M92" s="72" t="s">
        <v>232</v>
      </c>
      <c r="N92" s="72"/>
      <c r="O92" s="73" t="s">
        <v>804</v>
      </c>
      <c r="P92" s="73" t="s">
        <v>730</v>
      </c>
    </row>
    <row r="93" spans="1:16" ht="12.75" customHeight="1" thickBot="1">
      <c r="A93" s="61" t="str">
        <f t="shared" si="6"/>
        <v> BRNO 26 </v>
      </c>
      <c r="B93" s="69" t="str">
        <f t="shared" si="7"/>
        <v>I</v>
      </c>
      <c r="C93" s="61">
        <f t="shared" si="8"/>
        <v>45555.462</v>
      </c>
      <c r="D93" s="7" t="str">
        <f t="shared" si="9"/>
        <v>vis</v>
      </c>
      <c r="E93" s="70">
        <f>VLOOKUP(C93,'Active 1'!C$21:E$973,3,FALSE)</f>
        <v>6732.0072403435233</v>
      </c>
      <c r="F93" s="69" t="s">
        <v>194</v>
      </c>
      <c r="G93" s="7" t="str">
        <f t="shared" si="10"/>
        <v>45555.462</v>
      </c>
      <c r="H93" s="61">
        <f t="shared" si="11"/>
        <v>-9983</v>
      </c>
      <c r="I93" s="71" t="s">
        <v>802</v>
      </c>
      <c r="J93" s="72" t="s">
        <v>803</v>
      </c>
      <c r="K93" s="71">
        <v>-9983</v>
      </c>
      <c r="L93" s="71" t="s">
        <v>666</v>
      </c>
      <c r="M93" s="72" t="s">
        <v>232</v>
      </c>
      <c r="N93" s="72"/>
      <c r="O93" s="73" t="s">
        <v>805</v>
      </c>
      <c r="P93" s="73" t="s">
        <v>730</v>
      </c>
    </row>
    <row r="94" spans="1:16" ht="12.75" customHeight="1" thickBot="1">
      <c r="A94" s="61" t="str">
        <f t="shared" si="6"/>
        <v> BRNO 26 </v>
      </c>
      <c r="B94" s="69" t="str">
        <f t="shared" si="7"/>
        <v>I</v>
      </c>
      <c r="C94" s="61">
        <f t="shared" si="8"/>
        <v>45555.464</v>
      </c>
      <c r="D94" s="7" t="str">
        <f t="shared" si="9"/>
        <v>vis</v>
      </c>
      <c r="E94" s="70">
        <f>VLOOKUP(C94,'Active 1'!C$21:E$973,3,FALSE)</f>
        <v>6732.010115321099</v>
      </c>
      <c r="F94" s="69" t="s">
        <v>194</v>
      </c>
      <c r="G94" s="7" t="str">
        <f t="shared" si="10"/>
        <v>45555.464</v>
      </c>
      <c r="H94" s="61">
        <f t="shared" si="11"/>
        <v>-9983</v>
      </c>
      <c r="I94" s="71" t="s">
        <v>806</v>
      </c>
      <c r="J94" s="72" t="s">
        <v>807</v>
      </c>
      <c r="K94" s="71">
        <v>-9983</v>
      </c>
      <c r="L94" s="71" t="s">
        <v>702</v>
      </c>
      <c r="M94" s="72" t="s">
        <v>232</v>
      </c>
      <c r="N94" s="72"/>
      <c r="O94" s="73" t="s">
        <v>808</v>
      </c>
      <c r="P94" s="73" t="s">
        <v>730</v>
      </c>
    </row>
    <row r="95" spans="1:16" ht="12.75" customHeight="1" thickBot="1">
      <c r="A95" s="61" t="str">
        <f t="shared" si="6"/>
        <v> BBS 69 </v>
      </c>
      <c r="B95" s="69" t="str">
        <f t="shared" si="7"/>
        <v>I</v>
      </c>
      <c r="C95" s="61">
        <f t="shared" si="8"/>
        <v>45614.595999999998</v>
      </c>
      <c r="D95" s="7" t="str">
        <f t="shared" si="9"/>
        <v>vis</v>
      </c>
      <c r="E95" s="70">
        <f>VLOOKUP(C95,'Active 1'!C$21:E$973,3,FALSE)</f>
        <v>6817.0117023087178</v>
      </c>
      <c r="F95" s="69" t="s">
        <v>194</v>
      </c>
      <c r="G95" s="7" t="str">
        <f t="shared" si="10"/>
        <v>45614.596</v>
      </c>
      <c r="H95" s="61">
        <f t="shared" si="11"/>
        <v>-9898</v>
      </c>
      <c r="I95" s="71" t="s">
        <v>811</v>
      </c>
      <c r="J95" s="72" t="s">
        <v>812</v>
      </c>
      <c r="K95" s="71">
        <v>-9898</v>
      </c>
      <c r="L95" s="71" t="s">
        <v>670</v>
      </c>
      <c r="M95" s="72" t="s">
        <v>232</v>
      </c>
      <c r="N95" s="72"/>
      <c r="O95" s="73" t="s">
        <v>589</v>
      </c>
      <c r="P95" s="73" t="s">
        <v>813</v>
      </c>
    </row>
    <row r="96" spans="1:16" ht="12.75" customHeight="1" thickBot="1">
      <c r="A96" s="61" t="str">
        <f t="shared" si="6"/>
        <v> BRNO 26 </v>
      </c>
      <c r="B96" s="69" t="str">
        <f t="shared" si="7"/>
        <v>I</v>
      </c>
      <c r="C96" s="61">
        <f t="shared" si="8"/>
        <v>45615.298999999999</v>
      </c>
      <c r="D96" s="7" t="str">
        <f t="shared" si="9"/>
        <v>vis</v>
      </c>
      <c r="E96" s="70">
        <f>VLOOKUP(C96,'Active 1'!C$21:E$973,3,FALSE)</f>
        <v>6818.0222569263933</v>
      </c>
      <c r="F96" s="69" t="s">
        <v>194</v>
      </c>
      <c r="G96" s="7" t="str">
        <f t="shared" si="10"/>
        <v>45615.299</v>
      </c>
      <c r="H96" s="61">
        <f t="shared" si="11"/>
        <v>-9897</v>
      </c>
      <c r="I96" s="71" t="s">
        <v>814</v>
      </c>
      <c r="J96" s="72" t="s">
        <v>815</v>
      </c>
      <c r="K96" s="71">
        <v>-9897</v>
      </c>
      <c r="L96" s="71" t="s">
        <v>816</v>
      </c>
      <c r="M96" s="72" t="s">
        <v>232</v>
      </c>
      <c r="N96" s="72"/>
      <c r="O96" s="73" t="s">
        <v>817</v>
      </c>
      <c r="P96" s="73" t="s">
        <v>730</v>
      </c>
    </row>
    <row r="97" spans="1:16" ht="12.75" customHeight="1" thickBot="1">
      <c r="A97" s="61" t="str">
        <f t="shared" si="6"/>
        <v> BRNO 26 </v>
      </c>
      <c r="B97" s="69" t="str">
        <f t="shared" si="7"/>
        <v>I</v>
      </c>
      <c r="C97" s="61">
        <f t="shared" si="8"/>
        <v>45617.375</v>
      </c>
      <c r="D97" s="7" t="str">
        <f t="shared" si="9"/>
        <v>vis</v>
      </c>
      <c r="E97" s="70">
        <f>VLOOKUP(C97,'Active 1'!C$21:E$973,3,FALSE)</f>
        <v>6821.0064836494266</v>
      </c>
      <c r="F97" s="69" t="s">
        <v>194</v>
      </c>
      <c r="G97" s="7" t="str">
        <f t="shared" si="10"/>
        <v>45617.375</v>
      </c>
      <c r="H97" s="61">
        <f t="shared" si="11"/>
        <v>-9894</v>
      </c>
      <c r="I97" s="71" t="s">
        <v>818</v>
      </c>
      <c r="J97" s="72" t="s">
        <v>819</v>
      </c>
      <c r="K97" s="71">
        <v>-9894</v>
      </c>
      <c r="L97" s="71" t="s">
        <v>773</v>
      </c>
      <c r="M97" s="72" t="s">
        <v>232</v>
      </c>
      <c r="N97" s="72"/>
      <c r="O97" s="73" t="s">
        <v>801</v>
      </c>
      <c r="P97" s="73" t="s">
        <v>730</v>
      </c>
    </row>
    <row r="98" spans="1:16" ht="12.75" customHeight="1" thickBot="1">
      <c r="A98" s="61" t="str">
        <f t="shared" si="6"/>
        <v> BBS 69 </v>
      </c>
      <c r="B98" s="69" t="str">
        <f t="shared" si="7"/>
        <v>II</v>
      </c>
      <c r="C98" s="61">
        <f t="shared" si="8"/>
        <v>45641.381000000001</v>
      </c>
      <c r="D98" s="7" t="str">
        <f t="shared" si="9"/>
        <v>vis</v>
      </c>
      <c r="E98" s="70">
        <f>VLOOKUP(C98,'Active 1'!C$21:E$973,3,FALSE)</f>
        <v>6855.5148394842527</v>
      </c>
      <c r="F98" s="69" t="s">
        <v>194</v>
      </c>
      <c r="G98" s="7" t="str">
        <f t="shared" si="10"/>
        <v>45641.381</v>
      </c>
      <c r="H98" s="61">
        <f t="shared" si="11"/>
        <v>-9859.5</v>
      </c>
      <c r="I98" s="71" t="s">
        <v>820</v>
      </c>
      <c r="J98" s="72" t="s">
        <v>821</v>
      </c>
      <c r="K98" s="71">
        <v>-9859.5</v>
      </c>
      <c r="L98" s="71" t="s">
        <v>624</v>
      </c>
      <c r="M98" s="72" t="s">
        <v>232</v>
      </c>
      <c r="N98" s="72"/>
      <c r="O98" s="73" t="s">
        <v>792</v>
      </c>
      <c r="P98" s="73" t="s">
        <v>813</v>
      </c>
    </row>
    <row r="99" spans="1:16" ht="12.75" customHeight="1" thickBot="1">
      <c r="A99" s="61" t="str">
        <f t="shared" si="6"/>
        <v> PASP 98.691 </v>
      </c>
      <c r="B99" s="69" t="str">
        <f t="shared" si="7"/>
        <v>I</v>
      </c>
      <c r="C99" s="61">
        <f t="shared" si="8"/>
        <v>45643.804199999999</v>
      </c>
      <c r="D99" s="7" t="str">
        <f t="shared" si="9"/>
        <v>vis</v>
      </c>
      <c r="E99" s="70">
        <f>VLOOKUP(C99,'Active 1'!C$21:E$973,3,FALSE)</f>
        <v>6858.9981623143312</v>
      </c>
      <c r="F99" s="69" t="s">
        <v>194</v>
      </c>
      <c r="G99" s="7" t="str">
        <f t="shared" si="10"/>
        <v>45643.8042</v>
      </c>
      <c r="H99" s="61">
        <f t="shared" si="11"/>
        <v>-9856</v>
      </c>
      <c r="I99" s="71" t="s">
        <v>822</v>
      </c>
      <c r="J99" s="72" t="s">
        <v>823</v>
      </c>
      <c r="K99" s="71">
        <v>-9856</v>
      </c>
      <c r="L99" s="71" t="s">
        <v>824</v>
      </c>
      <c r="M99" s="72" t="s">
        <v>825</v>
      </c>
      <c r="N99" s="72" t="s">
        <v>826</v>
      </c>
      <c r="O99" s="73" t="s">
        <v>827</v>
      </c>
      <c r="P99" s="73" t="s">
        <v>828</v>
      </c>
    </row>
    <row r="100" spans="1:16" ht="12.75" customHeight="1" thickBot="1">
      <c r="A100" s="61" t="str">
        <f t="shared" si="6"/>
        <v> BBS 69 </v>
      </c>
      <c r="B100" s="69" t="str">
        <f t="shared" si="7"/>
        <v>I</v>
      </c>
      <c r="C100" s="61">
        <f t="shared" si="8"/>
        <v>45646.582999999999</v>
      </c>
      <c r="D100" s="7" t="str">
        <f t="shared" si="9"/>
        <v>vis</v>
      </c>
      <c r="E100" s="70">
        <f>VLOOKUP(C100,'Active 1'!C$21:E$973,3,FALSE)</f>
        <v>6862.9926561572793</v>
      </c>
      <c r="F100" s="69" t="s">
        <v>194</v>
      </c>
      <c r="G100" s="7" t="str">
        <f t="shared" si="10"/>
        <v>45646.583</v>
      </c>
      <c r="H100" s="61">
        <f t="shared" si="11"/>
        <v>-9852</v>
      </c>
      <c r="I100" s="71" t="s">
        <v>829</v>
      </c>
      <c r="J100" s="72" t="s">
        <v>830</v>
      </c>
      <c r="K100" s="71">
        <v>-9852</v>
      </c>
      <c r="L100" s="71" t="s">
        <v>751</v>
      </c>
      <c r="M100" s="72" t="s">
        <v>232</v>
      </c>
      <c r="N100" s="72"/>
      <c r="O100" s="73" t="s">
        <v>831</v>
      </c>
      <c r="P100" s="73" t="s">
        <v>813</v>
      </c>
    </row>
    <row r="101" spans="1:16" ht="12.75" customHeight="1" thickBot="1">
      <c r="A101" s="61" t="str">
        <f t="shared" si="6"/>
        <v> BBS 69 </v>
      </c>
      <c r="B101" s="69" t="str">
        <f t="shared" si="7"/>
        <v>I</v>
      </c>
      <c r="C101" s="61">
        <f t="shared" si="8"/>
        <v>45647.29</v>
      </c>
      <c r="D101" s="7" t="str">
        <f t="shared" si="9"/>
        <v>vis</v>
      </c>
      <c r="E101" s="70">
        <f>VLOOKUP(C101,'Active 1'!C$21:E$973,3,FALSE)</f>
        <v>6864.0089607301061</v>
      </c>
      <c r="F101" s="69" t="s">
        <v>194</v>
      </c>
      <c r="G101" s="7" t="str">
        <f t="shared" si="10"/>
        <v>45647.290</v>
      </c>
      <c r="H101" s="61">
        <f t="shared" si="11"/>
        <v>-9851</v>
      </c>
      <c r="I101" s="71" t="s">
        <v>832</v>
      </c>
      <c r="J101" s="72" t="s">
        <v>833</v>
      </c>
      <c r="K101" s="71">
        <v>-9851</v>
      </c>
      <c r="L101" s="71" t="s">
        <v>676</v>
      </c>
      <c r="M101" s="72" t="s">
        <v>232</v>
      </c>
      <c r="N101" s="72"/>
      <c r="O101" s="73" t="s">
        <v>533</v>
      </c>
      <c r="P101" s="73" t="s">
        <v>813</v>
      </c>
    </row>
    <row r="102" spans="1:16" ht="12.75" customHeight="1" thickBot="1">
      <c r="A102" s="61" t="str">
        <f t="shared" si="6"/>
        <v> BBS 69 </v>
      </c>
      <c r="B102" s="69" t="str">
        <f t="shared" si="7"/>
        <v>I</v>
      </c>
      <c r="C102" s="61">
        <f t="shared" si="8"/>
        <v>45649.362000000001</v>
      </c>
      <c r="D102" s="7" t="str">
        <f t="shared" si="9"/>
        <v>vis</v>
      </c>
      <c r="E102" s="70">
        <f>VLOOKUP(C102,'Active 1'!C$21:E$973,3,FALSE)</f>
        <v>6866.9874374979881</v>
      </c>
      <c r="F102" s="69" t="s">
        <v>194</v>
      </c>
      <c r="G102" s="7" t="str">
        <f t="shared" si="10"/>
        <v>45649.362</v>
      </c>
      <c r="H102" s="61">
        <f t="shared" si="11"/>
        <v>-9848</v>
      </c>
      <c r="I102" s="71" t="s">
        <v>834</v>
      </c>
      <c r="J102" s="72" t="s">
        <v>835</v>
      </c>
      <c r="K102" s="71">
        <v>-9848</v>
      </c>
      <c r="L102" s="71" t="s">
        <v>836</v>
      </c>
      <c r="M102" s="72" t="s">
        <v>232</v>
      </c>
      <c r="N102" s="72"/>
      <c r="O102" s="73" t="s">
        <v>831</v>
      </c>
      <c r="P102" s="73" t="s">
        <v>813</v>
      </c>
    </row>
    <row r="103" spans="1:16" ht="12.75" customHeight="1" thickBot="1">
      <c r="A103" s="61" t="str">
        <f t="shared" si="6"/>
        <v> BBS 70 </v>
      </c>
      <c r="B103" s="69" t="str">
        <f t="shared" si="7"/>
        <v>I</v>
      </c>
      <c r="C103" s="61">
        <f t="shared" si="8"/>
        <v>45670.243999999999</v>
      </c>
      <c r="D103" s="7" t="str">
        <f t="shared" si="9"/>
        <v>vis</v>
      </c>
      <c r="E103" s="70">
        <f>VLOOKUP(C103,'Active 1'!C$21:E$973,3,FALSE)</f>
        <v>6897.0050783603856</v>
      </c>
      <c r="F103" s="69" t="s">
        <v>194</v>
      </c>
      <c r="G103" s="7" t="str">
        <f t="shared" si="10"/>
        <v>45670.244</v>
      </c>
      <c r="H103" s="61">
        <f t="shared" si="11"/>
        <v>-9818</v>
      </c>
      <c r="I103" s="71" t="s">
        <v>837</v>
      </c>
      <c r="J103" s="72" t="s">
        <v>838</v>
      </c>
      <c r="K103" s="71">
        <v>-9818</v>
      </c>
      <c r="L103" s="71" t="s">
        <v>694</v>
      </c>
      <c r="M103" s="72" t="s">
        <v>232</v>
      </c>
      <c r="N103" s="72"/>
      <c r="O103" s="73" t="s">
        <v>533</v>
      </c>
      <c r="P103" s="73" t="s">
        <v>839</v>
      </c>
    </row>
    <row r="104" spans="1:16" ht="12.75" customHeight="1" thickBot="1">
      <c r="A104" s="61" t="str">
        <f t="shared" si="6"/>
        <v> AOEB 1 </v>
      </c>
      <c r="B104" s="69" t="str">
        <f t="shared" si="7"/>
        <v>I</v>
      </c>
      <c r="C104" s="61">
        <f t="shared" si="8"/>
        <v>45671.631999999998</v>
      </c>
      <c r="D104" s="7" t="str">
        <f t="shared" si="9"/>
        <v>vis</v>
      </c>
      <c r="E104" s="70">
        <f>VLOOKUP(C104,'Active 1'!C$21:E$973,3,FALSE)</f>
        <v>6899.000312797556</v>
      </c>
      <c r="F104" s="69" t="s">
        <v>194</v>
      </c>
      <c r="G104" s="7" t="str">
        <f t="shared" si="10"/>
        <v>45671.632</v>
      </c>
      <c r="H104" s="61">
        <f t="shared" si="11"/>
        <v>-9816</v>
      </c>
      <c r="I104" s="71" t="s">
        <v>840</v>
      </c>
      <c r="J104" s="72" t="s">
        <v>841</v>
      </c>
      <c r="K104" s="71">
        <v>-9816</v>
      </c>
      <c r="L104" s="71" t="s">
        <v>706</v>
      </c>
      <c r="M104" s="72" t="s">
        <v>232</v>
      </c>
      <c r="N104" s="72"/>
      <c r="O104" s="73" t="s">
        <v>609</v>
      </c>
      <c r="P104" s="73" t="s">
        <v>638</v>
      </c>
    </row>
    <row r="105" spans="1:16" ht="12.75" customHeight="1" thickBot="1">
      <c r="A105" s="61" t="str">
        <f t="shared" si="6"/>
        <v> BRNO 26 </v>
      </c>
      <c r="B105" s="69" t="str">
        <f t="shared" si="7"/>
        <v>I</v>
      </c>
      <c r="C105" s="61">
        <f t="shared" si="8"/>
        <v>45672.334999999999</v>
      </c>
      <c r="D105" s="7" t="str">
        <f t="shared" si="9"/>
        <v>vis</v>
      </c>
      <c r="E105" s="70">
        <f>VLOOKUP(C105,'Active 1'!C$21:E$973,3,FALSE)</f>
        <v>6900.0108674152316</v>
      </c>
      <c r="F105" s="69" t="s">
        <v>194</v>
      </c>
      <c r="G105" s="7" t="str">
        <f t="shared" si="10"/>
        <v>45672.335</v>
      </c>
      <c r="H105" s="61">
        <f t="shared" si="11"/>
        <v>-9815</v>
      </c>
      <c r="I105" s="71" t="s">
        <v>842</v>
      </c>
      <c r="J105" s="72" t="s">
        <v>843</v>
      </c>
      <c r="K105" s="71">
        <v>-9815</v>
      </c>
      <c r="L105" s="71" t="s">
        <v>702</v>
      </c>
      <c r="M105" s="72" t="s">
        <v>232</v>
      </c>
      <c r="N105" s="72"/>
      <c r="O105" s="73" t="s">
        <v>844</v>
      </c>
      <c r="P105" s="73" t="s">
        <v>730</v>
      </c>
    </row>
    <row r="106" spans="1:16" ht="12.75" customHeight="1" thickBot="1">
      <c r="A106" s="61" t="str">
        <f t="shared" si="6"/>
        <v> VSSC 60.18 </v>
      </c>
      <c r="B106" s="69" t="str">
        <f t="shared" si="7"/>
        <v>I</v>
      </c>
      <c r="C106" s="61">
        <f t="shared" si="8"/>
        <v>45674.425000000003</v>
      </c>
      <c r="D106" s="7" t="str">
        <f t="shared" si="9"/>
        <v>vis</v>
      </c>
      <c r="E106" s="70">
        <f>VLOOKUP(C106,'Active 1'!C$21:E$973,3,FALSE)</f>
        <v>6903.0152189812952</v>
      </c>
      <c r="F106" s="69" t="s">
        <v>194</v>
      </c>
      <c r="G106" s="7" t="str">
        <f t="shared" si="10"/>
        <v>45674.425</v>
      </c>
      <c r="H106" s="61">
        <f t="shared" si="11"/>
        <v>-9812</v>
      </c>
      <c r="I106" s="71" t="s">
        <v>845</v>
      </c>
      <c r="J106" s="72" t="s">
        <v>846</v>
      </c>
      <c r="K106" s="71">
        <v>-9812</v>
      </c>
      <c r="L106" s="71" t="s">
        <v>624</v>
      </c>
      <c r="M106" s="72" t="s">
        <v>232</v>
      </c>
      <c r="N106" s="72"/>
      <c r="O106" s="73" t="s">
        <v>754</v>
      </c>
      <c r="P106" s="73" t="s">
        <v>847</v>
      </c>
    </row>
    <row r="107" spans="1:16" ht="12.75" customHeight="1" thickBot="1">
      <c r="A107" s="61" t="str">
        <f t="shared" si="6"/>
        <v> VSSC 60.18 </v>
      </c>
      <c r="B107" s="69" t="str">
        <f t="shared" si="7"/>
        <v>I</v>
      </c>
      <c r="C107" s="61">
        <f t="shared" si="8"/>
        <v>45681.37</v>
      </c>
      <c r="D107" s="7" t="str">
        <f t="shared" si="9"/>
        <v>vis</v>
      </c>
      <c r="E107" s="70">
        <f>VLOOKUP(C107,'Active 1'!C$21:E$973,3,FALSE)</f>
        <v>6912.9985786110892</v>
      </c>
      <c r="F107" s="69" t="s">
        <v>194</v>
      </c>
      <c r="G107" s="7" t="str">
        <f t="shared" si="10"/>
        <v>45681.370</v>
      </c>
      <c r="H107" s="61">
        <f t="shared" si="11"/>
        <v>-9802</v>
      </c>
      <c r="I107" s="71" t="s">
        <v>848</v>
      </c>
      <c r="J107" s="72" t="s">
        <v>849</v>
      </c>
      <c r="K107" s="71">
        <v>-9802</v>
      </c>
      <c r="L107" s="71" t="s">
        <v>850</v>
      </c>
      <c r="M107" s="72" t="s">
        <v>232</v>
      </c>
      <c r="N107" s="72"/>
      <c r="O107" s="73" t="s">
        <v>754</v>
      </c>
      <c r="P107" s="73" t="s">
        <v>847</v>
      </c>
    </row>
    <row r="108" spans="1:16" ht="12.75" customHeight="1" thickBot="1">
      <c r="A108" s="61" t="str">
        <f t="shared" si="6"/>
        <v> BRNO 27 </v>
      </c>
      <c r="B108" s="69" t="str">
        <f t="shared" si="7"/>
        <v>I</v>
      </c>
      <c r="C108" s="61">
        <f t="shared" si="8"/>
        <v>45916.502</v>
      </c>
      <c r="D108" s="7" t="str">
        <f t="shared" si="9"/>
        <v>vis</v>
      </c>
      <c r="E108" s="70">
        <f>VLOOKUP(C108,'Active 1'!C$21:E$973,3,FALSE)</f>
        <v>7250.9981922141005</v>
      </c>
      <c r="F108" s="69" t="s">
        <v>194</v>
      </c>
      <c r="G108" s="7" t="str">
        <f t="shared" si="10"/>
        <v>45916.502</v>
      </c>
      <c r="H108" s="61">
        <f t="shared" si="11"/>
        <v>-9464</v>
      </c>
      <c r="I108" s="71" t="s">
        <v>851</v>
      </c>
      <c r="J108" s="72" t="s">
        <v>852</v>
      </c>
      <c r="K108" s="71">
        <v>-9464</v>
      </c>
      <c r="L108" s="71" t="s">
        <v>733</v>
      </c>
      <c r="M108" s="72" t="s">
        <v>232</v>
      </c>
      <c r="N108" s="72"/>
      <c r="O108" s="73" t="s">
        <v>817</v>
      </c>
      <c r="P108" s="73" t="s">
        <v>853</v>
      </c>
    </row>
    <row r="109" spans="1:16" ht="12.75" customHeight="1" thickBot="1">
      <c r="A109" s="61" t="str">
        <f t="shared" si="6"/>
        <v> BRNO 27 </v>
      </c>
      <c r="B109" s="69" t="str">
        <f t="shared" si="7"/>
        <v>I</v>
      </c>
      <c r="C109" s="61">
        <f t="shared" si="8"/>
        <v>45916.502</v>
      </c>
      <c r="D109" s="7" t="str">
        <f t="shared" si="9"/>
        <v>vis</v>
      </c>
      <c r="E109" s="70">
        <f>VLOOKUP(C109,'Active 1'!C$21:E$973,3,FALSE)</f>
        <v>7250.9981922141005</v>
      </c>
      <c r="F109" s="69" t="s">
        <v>194</v>
      </c>
      <c r="G109" s="7" t="str">
        <f t="shared" si="10"/>
        <v>45916.502</v>
      </c>
      <c r="H109" s="61">
        <f t="shared" si="11"/>
        <v>-9464</v>
      </c>
      <c r="I109" s="71" t="s">
        <v>851</v>
      </c>
      <c r="J109" s="72" t="s">
        <v>852</v>
      </c>
      <c r="K109" s="71">
        <v>-9464</v>
      </c>
      <c r="L109" s="71" t="s">
        <v>733</v>
      </c>
      <c r="M109" s="72" t="s">
        <v>232</v>
      </c>
      <c r="N109" s="72"/>
      <c r="O109" s="73" t="s">
        <v>854</v>
      </c>
      <c r="P109" s="73" t="s">
        <v>853</v>
      </c>
    </row>
    <row r="110" spans="1:16" ht="12.75" customHeight="1" thickBot="1">
      <c r="A110" s="61" t="str">
        <f t="shared" si="6"/>
        <v> BBS 73 </v>
      </c>
      <c r="B110" s="69" t="str">
        <f t="shared" si="7"/>
        <v>I</v>
      </c>
      <c r="C110" s="61">
        <f t="shared" si="8"/>
        <v>45932.514999999999</v>
      </c>
      <c r="D110" s="7" t="str">
        <f t="shared" si="9"/>
        <v>vis</v>
      </c>
      <c r="E110" s="70">
        <f>VLOOKUP(C110,'Active 1'!C$21:E$973,3,FALSE)</f>
        <v>7274.0167001697364</v>
      </c>
      <c r="F110" s="69" t="s">
        <v>194</v>
      </c>
      <c r="G110" s="7" t="str">
        <f t="shared" si="10"/>
        <v>45932.515</v>
      </c>
      <c r="H110" s="61">
        <f t="shared" si="11"/>
        <v>-9441</v>
      </c>
      <c r="I110" s="71" t="s">
        <v>855</v>
      </c>
      <c r="J110" s="72" t="s">
        <v>856</v>
      </c>
      <c r="K110" s="71">
        <v>-9441</v>
      </c>
      <c r="L110" s="71" t="s">
        <v>663</v>
      </c>
      <c r="M110" s="72" t="s">
        <v>232</v>
      </c>
      <c r="N110" s="72"/>
      <c r="O110" s="73" t="s">
        <v>831</v>
      </c>
      <c r="P110" s="73" t="s">
        <v>857</v>
      </c>
    </row>
    <row r="111" spans="1:16" ht="12.75" customHeight="1" thickBot="1">
      <c r="A111" s="61" t="str">
        <f t="shared" si="6"/>
        <v> BBS 74 </v>
      </c>
      <c r="B111" s="69" t="str">
        <f t="shared" si="7"/>
        <v>I</v>
      </c>
      <c r="C111" s="61">
        <f t="shared" si="8"/>
        <v>45946.415000000001</v>
      </c>
      <c r="D111" s="7" t="str">
        <f t="shared" si="9"/>
        <v>vis</v>
      </c>
      <c r="E111" s="70">
        <f>VLOOKUP(C111,'Active 1'!C$21:E$973,3,FALSE)</f>
        <v>7293.9977943172044</v>
      </c>
      <c r="F111" s="69" t="s">
        <v>194</v>
      </c>
      <c r="G111" s="7" t="str">
        <f t="shared" si="10"/>
        <v>45946.415</v>
      </c>
      <c r="H111" s="61">
        <f t="shared" si="11"/>
        <v>-9421</v>
      </c>
      <c r="I111" s="71" t="s">
        <v>858</v>
      </c>
      <c r="J111" s="72" t="s">
        <v>859</v>
      </c>
      <c r="K111" s="71">
        <v>-9421</v>
      </c>
      <c r="L111" s="71" t="s">
        <v>860</v>
      </c>
      <c r="M111" s="72" t="s">
        <v>232</v>
      </c>
      <c r="N111" s="72"/>
      <c r="O111" s="73" t="s">
        <v>831</v>
      </c>
      <c r="P111" s="73" t="s">
        <v>861</v>
      </c>
    </row>
    <row r="112" spans="1:16" ht="12.75" customHeight="1" thickBot="1">
      <c r="A112" s="61" t="str">
        <f t="shared" si="6"/>
        <v> PASP 98.691 </v>
      </c>
      <c r="B112" s="69" t="str">
        <f t="shared" si="7"/>
        <v>II</v>
      </c>
      <c r="C112" s="61">
        <f t="shared" si="8"/>
        <v>45962.766199999998</v>
      </c>
      <c r="D112" s="7" t="str">
        <f t="shared" si="9"/>
        <v>vis</v>
      </c>
      <c r="E112" s="70">
        <f>VLOOKUP(C112,'Active 1'!C$21:E$973,3,FALSE)</f>
        <v>7317.5024609808006</v>
      </c>
      <c r="F112" s="69" t="s">
        <v>194</v>
      </c>
      <c r="G112" s="7" t="str">
        <f t="shared" si="10"/>
        <v>45962.7662</v>
      </c>
      <c r="H112" s="61">
        <f t="shared" si="11"/>
        <v>-9397.5</v>
      </c>
      <c r="I112" s="71" t="s">
        <v>862</v>
      </c>
      <c r="J112" s="72" t="s">
        <v>863</v>
      </c>
      <c r="K112" s="71">
        <v>-9397.5</v>
      </c>
      <c r="L112" s="71" t="s">
        <v>864</v>
      </c>
      <c r="M112" s="72" t="s">
        <v>825</v>
      </c>
      <c r="N112" s="72" t="s">
        <v>826</v>
      </c>
      <c r="O112" s="73" t="s">
        <v>827</v>
      </c>
      <c r="P112" s="73" t="s">
        <v>828</v>
      </c>
    </row>
    <row r="113" spans="1:16" ht="12.75" customHeight="1" thickBot="1">
      <c r="A113" s="61" t="str">
        <f t="shared" si="6"/>
        <v> PASP 98.691 </v>
      </c>
      <c r="B113" s="69" t="str">
        <f t="shared" si="7"/>
        <v>I</v>
      </c>
      <c r="C113" s="61">
        <f t="shared" si="8"/>
        <v>45963.807800000002</v>
      </c>
      <c r="D113" s="7" t="str">
        <f t="shared" si="9"/>
        <v>vis</v>
      </c>
      <c r="E113" s="70">
        <f>VLOOKUP(C113,'Active 1'!C$21:E$973,3,FALSE)</f>
        <v>7318.9997493019573</v>
      </c>
      <c r="F113" s="69" t="s">
        <v>194</v>
      </c>
      <c r="G113" s="7" t="str">
        <f t="shared" si="10"/>
        <v>45963.8078</v>
      </c>
      <c r="H113" s="61">
        <f t="shared" si="11"/>
        <v>-9396</v>
      </c>
      <c r="I113" s="71" t="s">
        <v>865</v>
      </c>
      <c r="J113" s="72" t="s">
        <v>866</v>
      </c>
      <c r="K113" s="71">
        <v>-9396</v>
      </c>
      <c r="L113" s="71" t="s">
        <v>867</v>
      </c>
      <c r="M113" s="72" t="s">
        <v>825</v>
      </c>
      <c r="N113" s="72" t="s">
        <v>826</v>
      </c>
      <c r="O113" s="73" t="s">
        <v>827</v>
      </c>
      <c r="P113" s="73" t="s">
        <v>828</v>
      </c>
    </row>
    <row r="114" spans="1:16" ht="12.75" customHeight="1" thickBot="1">
      <c r="A114" s="61" t="str">
        <f t="shared" si="6"/>
        <v> PASP 98.691 </v>
      </c>
      <c r="B114" s="69" t="str">
        <f t="shared" si="7"/>
        <v>I</v>
      </c>
      <c r="C114" s="61">
        <f t="shared" si="8"/>
        <v>45975.633099999999</v>
      </c>
      <c r="D114" s="7" t="str">
        <f t="shared" si="9"/>
        <v>vis</v>
      </c>
      <c r="E114" s="70">
        <f>VLOOKUP(C114,'Active 1'!C$21:E$973,3,FALSE)</f>
        <v>7335.9984854618106</v>
      </c>
      <c r="F114" s="69" t="s">
        <v>194</v>
      </c>
      <c r="G114" s="7" t="str">
        <f t="shared" si="10"/>
        <v>45975.6331</v>
      </c>
      <c r="H114" s="61">
        <f t="shared" si="11"/>
        <v>-9379</v>
      </c>
      <c r="I114" s="71" t="s">
        <v>868</v>
      </c>
      <c r="J114" s="72" t="s">
        <v>869</v>
      </c>
      <c r="K114" s="71">
        <v>-9379</v>
      </c>
      <c r="L114" s="71" t="s">
        <v>870</v>
      </c>
      <c r="M114" s="72" t="s">
        <v>825</v>
      </c>
      <c r="N114" s="72" t="s">
        <v>826</v>
      </c>
      <c r="O114" s="73" t="s">
        <v>827</v>
      </c>
      <c r="P114" s="73" t="s">
        <v>828</v>
      </c>
    </row>
    <row r="115" spans="1:16" ht="12.75" customHeight="1" thickBot="1">
      <c r="A115" s="61" t="str">
        <f t="shared" si="6"/>
        <v> VSSC 61.16 </v>
      </c>
      <c r="B115" s="69" t="str">
        <f t="shared" si="7"/>
        <v>I</v>
      </c>
      <c r="C115" s="61">
        <f t="shared" si="8"/>
        <v>45976.347000000002</v>
      </c>
      <c r="D115" s="7" t="str">
        <f t="shared" si="9"/>
        <v>vis</v>
      </c>
      <c r="E115" s="70">
        <f>VLOOKUP(C115,'Active 1'!C$21:E$973,3,FALSE)</f>
        <v>7337.024708707273</v>
      </c>
      <c r="F115" s="69" t="s">
        <v>194</v>
      </c>
      <c r="G115" s="7" t="str">
        <f t="shared" si="10"/>
        <v>45976.347</v>
      </c>
      <c r="H115" s="61">
        <f t="shared" si="11"/>
        <v>-9378</v>
      </c>
      <c r="I115" s="71" t="s">
        <v>871</v>
      </c>
      <c r="J115" s="72" t="s">
        <v>872</v>
      </c>
      <c r="K115" s="71">
        <v>-9378</v>
      </c>
      <c r="L115" s="71" t="s">
        <v>873</v>
      </c>
      <c r="M115" s="72" t="s">
        <v>232</v>
      </c>
      <c r="N115" s="72"/>
      <c r="O115" s="73" t="s">
        <v>754</v>
      </c>
      <c r="P115" s="73" t="s">
        <v>874</v>
      </c>
    </row>
    <row r="116" spans="1:16" ht="12.75" customHeight="1" thickBot="1">
      <c r="A116" s="61" t="str">
        <f t="shared" si="6"/>
        <v> BBS 74 </v>
      </c>
      <c r="B116" s="69" t="str">
        <f t="shared" si="7"/>
        <v>I</v>
      </c>
      <c r="C116" s="61">
        <f t="shared" si="8"/>
        <v>46003.462</v>
      </c>
      <c r="D116" s="7" t="str">
        <f t="shared" si="9"/>
        <v>vis</v>
      </c>
      <c r="E116" s="70">
        <f>VLOOKUP(C116,'Active 1'!C$21:E$973,3,FALSE)</f>
        <v>7376.002217182704</v>
      </c>
      <c r="F116" s="69" t="s">
        <v>194</v>
      </c>
      <c r="G116" s="7" t="str">
        <f t="shared" si="10"/>
        <v>46003.462</v>
      </c>
      <c r="H116" s="61">
        <f t="shared" si="11"/>
        <v>-9339</v>
      </c>
      <c r="I116" s="71" t="s">
        <v>875</v>
      </c>
      <c r="J116" s="72" t="s">
        <v>876</v>
      </c>
      <c r="K116" s="71">
        <v>-9339</v>
      </c>
      <c r="L116" s="71" t="s">
        <v>850</v>
      </c>
      <c r="M116" s="72" t="s">
        <v>232</v>
      </c>
      <c r="N116" s="72"/>
      <c r="O116" s="73" t="s">
        <v>792</v>
      </c>
      <c r="P116" s="73" t="s">
        <v>861</v>
      </c>
    </row>
    <row r="117" spans="1:16" ht="12.75" customHeight="1" thickBot="1">
      <c r="A117" s="61" t="str">
        <f t="shared" si="6"/>
        <v> AOEB 1 </v>
      </c>
      <c r="B117" s="69" t="str">
        <f t="shared" si="7"/>
        <v>I</v>
      </c>
      <c r="C117" s="61">
        <f t="shared" si="8"/>
        <v>46016.67</v>
      </c>
      <c r="D117" s="7" t="str">
        <f t="shared" si="9"/>
        <v>vis</v>
      </c>
      <c r="E117" s="70">
        <f>VLOOKUP(C117,'Active 1'!C$21:E$973,3,FALSE)</f>
        <v>7394.9885690891579</v>
      </c>
      <c r="F117" s="69" t="s">
        <v>194</v>
      </c>
      <c r="G117" s="7" t="str">
        <f t="shared" si="10"/>
        <v>46016.670</v>
      </c>
      <c r="H117" s="61">
        <f t="shared" si="11"/>
        <v>-9320</v>
      </c>
      <c r="I117" s="71" t="s">
        <v>877</v>
      </c>
      <c r="J117" s="72" t="s">
        <v>878</v>
      </c>
      <c r="K117" s="71">
        <v>-9320</v>
      </c>
      <c r="L117" s="71" t="s">
        <v>879</v>
      </c>
      <c r="M117" s="72" t="s">
        <v>232</v>
      </c>
      <c r="N117" s="72"/>
      <c r="O117" s="73" t="s">
        <v>880</v>
      </c>
      <c r="P117" s="73" t="s">
        <v>638</v>
      </c>
    </row>
    <row r="118" spans="1:16" ht="12.75" customHeight="1" thickBot="1">
      <c r="A118" s="61" t="str">
        <f t="shared" si="6"/>
        <v> PASP 98.691 </v>
      </c>
      <c r="B118" s="69" t="str">
        <f t="shared" si="7"/>
        <v>I</v>
      </c>
      <c r="C118" s="61">
        <f t="shared" si="8"/>
        <v>46025.720999999998</v>
      </c>
      <c r="D118" s="7" t="str">
        <f t="shared" si="9"/>
        <v>vis</v>
      </c>
      <c r="E118" s="70">
        <f>VLOOKUP(C118,'Active 1'!C$21:E$973,3,FALSE)</f>
        <v>7407.9992801056105</v>
      </c>
      <c r="F118" s="69" t="s">
        <v>194</v>
      </c>
      <c r="G118" s="7" t="str">
        <f t="shared" si="10"/>
        <v>46025.7210</v>
      </c>
      <c r="H118" s="61">
        <f t="shared" si="11"/>
        <v>-9307</v>
      </c>
      <c r="I118" s="71" t="s">
        <v>881</v>
      </c>
      <c r="J118" s="72" t="s">
        <v>882</v>
      </c>
      <c r="K118" s="71">
        <v>-9307</v>
      </c>
      <c r="L118" s="71" t="s">
        <v>883</v>
      </c>
      <c r="M118" s="72" t="s">
        <v>825</v>
      </c>
      <c r="N118" s="72" t="s">
        <v>826</v>
      </c>
      <c r="O118" s="73" t="s">
        <v>827</v>
      </c>
      <c r="P118" s="73" t="s">
        <v>828</v>
      </c>
    </row>
    <row r="119" spans="1:16" ht="12.75" customHeight="1" thickBot="1">
      <c r="A119" s="61" t="str">
        <f t="shared" si="6"/>
        <v> AOEB 1 </v>
      </c>
      <c r="B119" s="69" t="str">
        <f t="shared" si="7"/>
        <v>I</v>
      </c>
      <c r="C119" s="61">
        <f t="shared" si="8"/>
        <v>46048.690999999999</v>
      </c>
      <c r="D119" s="7" t="str">
        <f t="shared" si="9"/>
        <v>vis</v>
      </c>
      <c r="E119" s="70">
        <f>VLOOKUP(C119,'Active 1'!C$21:E$973,3,FALSE)</f>
        <v>7441.018397556496</v>
      </c>
      <c r="F119" s="69" t="s">
        <v>194</v>
      </c>
      <c r="G119" s="7" t="str">
        <f t="shared" si="10"/>
        <v>46048.691</v>
      </c>
      <c r="H119" s="61">
        <f t="shared" si="11"/>
        <v>-9274</v>
      </c>
      <c r="I119" s="71" t="s">
        <v>889</v>
      </c>
      <c r="J119" s="72" t="s">
        <v>890</v>
      </c>
      <c r="K119" s="71">
        <v>-9274</v>
      </c>
      <c r="L119" s="71" t="s">
        <v>663</v>
      </c>
      <c r="M119" s="72" t="s">
        <v>232</v>
      </c>
      <c r="N119" s="72"/>
      <c r="O119" s="73" t="s">
        <v>633</v>
      </c>
      <c r="P119" s="73" t="s">
        <v>638</v>
      </c>
    </row>
    <row r="120" spans="1:16" ht="12.75" customHeight="1" thickBot="1">
      <c r="A120" s="61" t="str">
        <f t="shared" si="6"/>
        <v> AOEB 1 </v>
      </c>
      <c r="B120" s="69" t="str">
        <f t="shared" si="7"/>
        <v>I</v>
      </c>
      <c r="C120" s="61">
        <f t="shared" si="8"/>
        <v>46071.633000000002</v>
      </c>
      <c r="D120" s="7" t="str">
        <f t="shared" si="9"/>
        <v>vis</v>
      </c>
      <c r="E120" s="70">
        <f>VLOOKUP(C120,'Active 1'!C$21:E$973,3,FALSE)</f>
        <v>7473.9972653213317</v>
      </c>
      <c r="F120" s="69" t="s">
        <v>194</v>
      </c>
      <c r="G120" s="7" t="str">
        <f t="shared" si="10"/>
        <v>46071.633</v>
      </c>
      <c r="H120" s="61">
        <f t="shared" si="11"/>
        <v>-9241</v>
      </c>
      <c r="I120" s="71" t="s">
        <v>891</v>
      </c>
      <c r="J120" s="72" t="s">
        <v>892</v>
      </c>
      <c r="K120" s="71">
        <v>-9241</v>
      </c>
      <c r="L120" s="71" t="s">
        <v>751</v>
      </c>
      <c r="M120" s="72" t="s">
        <v>232</v>
      </c>
      <c r="N120" s="72"/>
      <c r="O120" s="73" t="s">
        <v>703</v>
      </c>
      <c r="P120" s="73" t="s">
        <v>638</v>
      </c>
    </row>
    <row r="121" spans="1:16" ht="12.75" customHeight="1" thickBot="1">
      <c r="A121" s="61" t="str">
        <f t="shared" si="6"/>
        <v> AOEB 1 </v>
      </c>
      <c r="B121" s="69" t="str">
        <f t="shared" si="7"/>
        <v>I</v>
      </c>
      <c r="C121" s="61">
        <f t="shared" si="8"/>
        <v>46078.59</v>
      </c>
      <c r="D121" s="7" t="str">
        <f t="shared" si="9"/>
        <v>vis</v>
      </c>
      <c r="E121" s="70">
        <f>VLOOKUP(C121,'Active 1'!C$21:E$973,3,FALSE)</f>
        <v>7483.9978748165704</v>
      </c>
      <c r="F121" s="69" t="s">
        <v>194</v>
      </c>
      <c r="G121" s="7" t="str">
        <f t="shared" si="10"/>
        <v>46078.590</v>
      </c>
      <c r="H121" s="61">
        <f t="shared" si="11"/>
        <v>-9231</v>
      </c>
      <c r="I121" s="71" t="s">
        <v>893</v>
      </c>
      <c r="J121" s="72" t="s">
        <v>894</v>
      </c>
      <c r="K121" s="71">
        <v>-9231</v>
      </c>
      <c r="L121" s="71" t="s">
        <v>751</v>
      </c>
      <c r="M121" s="72" t="s">
        <v>232</v>
      </c>
      <c r="N121" s="72"/>
      <c r="O121" s="73" t="s">
        <v>484</v>
      </c>
      <c r="P121" s="73" t="s">
        <v>638</v>
      </c>
    </row>
    <row r="122" spans="1:16" ht="12.75" customHeight="1" thickBot="1">
      <c r="A122" s="61" t="str">
        <f t="shared" si="6"/>
        <v> BBS 76 </v>
      </c>
      <c r="B122" s="69" t="str">
        <f t="shared" si="7"/>
        <v>I</v>
      </c>
      <c r="C122" s="61">
        <f t="shared" si="8"/>
        <v>46090.411999999997</v>
      </c>
      <c r="D122" s="7" t="str">
        <f t="shared" si="9"/>
        <v>vis</v>
      </c>
      <c r="E122" s="70">
        <f>VLOOKUP(C122,'Active 1'!C$21:E$973,3,FALSE)</f>
        <v>7500.9918672634294</v>
      </c>
      <c r="F122" s="69" t="s">
        <v>194</v>
      </c>
      <c r="G122" s="7" t="str">
        <f t="shared" si="10"/>
        <v>46090.412</v>
      </c>
      <c r="H122" s="61">
        <f t="shared" si="11"/>
        <v>-9214</v>
      </c>
      <c r="I122" s="71" t="s">
        <v>895</v>
      </c>
      <c r="J122" s="72" t="s">
        <v>896</v>
      </c>
      <c r="K122" s="71">
        <v>-9214</v>
      </c>
      <c r="L122" s="71" t="s">
        <v>728</v>
      </c>
      <c r="M122" s="72" t="s">
        <v>232</v>
      </c>
      <c r="N122" s="72"/>
      <c r="O122" s="73" t="s">
        <v>897</v>
      </c>
      <c r="P122" s="73" t="s">
        <v>898</v>
      </c>
    </row>
    <row r="123" spans="1:16" ht="12.75" customHeight="1" thickBot="1">
      <c r="A123" s="61" t="str">
        <f t="shared" si="6"/>
        <v> BRNO 27 </v>
      </c>
      <c r="B123" s="69" t="str">
        <f t="shared" si="7"/>
        <v>I</v>
      </c>
      <c r="C123" s="61">
        <f t="shared" si="8"/>
        <v>46268.500999999997</v>
      </c>
      <c r="D123" s="7" t="str">
        <f t="shared" si="9"/>
        <v>vis</v>
      </c>
      <c r="E123" s="70">
        <f>VLOOKUP(C123,'Active 1'!C$21:E$973,3,FALSE)</f>
        <v>7756.9928079560923</v>
      </c>
      <c r="F123" s="69" t="s">
        <v>194</v>
      </c>
      <c r="G123" s="7" t="str">
        <f t="shared" si="10"/>
        <v>46268.501</v>
      </c>
      <c r="H123" s="61">
        <f t="shared" si="11"/>
        <v>-8958</v>
      </c>
      <c r="I123" s="71" t="s">
        <v>899</v>
      </c>
      <c r="J123" s="72" t="s">
        <v>900</v>
      </c>
      <c r="K123" s="71">
        <v>-8958</v>
      </c>
      <c r="L123" s="71" t="s">
        <v>901</v>
      </c>
      <c r="M123" s="72" t="s">
        <v>232</v>
      </c>
      <c r="N123" s="72"/>
      <c r="O123" s="73" t="s">
        <v>902</v>
      </c>
      <c r="P123" s="73" t="s">
        <v>853</v>
      </c>
    </row>
    <row r="124" spans="1:16" ht="12.75" customHeight="1" thickBot="1">
      <c r="A124" s="61" t="str">
        <f t="shared" si="6"/>
        <v> BRNO 27 </v>
      </c>
      <c r="B124" s="69" t="str">
        <f t="shared" si="7"/>
        <v>I</v>
      </c>
      <c r="C124" s="61">
        <f t="shared" si="8"/>
        <v>46268.500999999997</v>
      </c>
      <c r="D124" s="7" t="str">
        <f t="shared" si="9"/>
        <v>vis</v>
      </c>
      <c r="E124" s="70">
        <f>VLOOKUP(C124,'Active 1'!C$21:E$973,3,FALSE)</f>
        <v>7756.9928079560923</v>
      </c>
      <c r="F124" s="69" t="s">
        <v>194</v>
      </c>
      <c r="G124" s="7" t="str">
        <f t="shared" si="10"/>
        <v>46268.501</v>
      </c>
      <c r="H124" s="61">
        <f t="shared" si="11"/>
        <v>-8958</v>
      </c>
      <c r="I124" s="71" t="s">
        <v>899</v>
      </c>
      <c r="J124" s="72" t="s">
        <v>900</v>
      </c>
      <c r="K124" s="71">
        <v>-8958</v>
      </c>
      <c r="L124" s="71" t="s">
        <v>901</v>
      </c>
      <c r="M124" s="72" t="s">
        <v>232</v>
      </c>
      <c r="N124" s="72"/>
      <c r="O124" s="73" t="s">
        <v>770</v>
      </c>
      <c r="P124" s="73" t="s">
        <v>853</v>
      </c>
    </row>
    <row r="125" spans="1:16" ht="12.75" customHeight="1" thickBot="1">
      <c r="A125" s="61" t="str">
        <f t="shared" si="6"/>
        <v> BRNO 27 </v>
      </c>
      <c r="B125" s="69" t="str">
        <f t="shared" si="7"/>
        <v>I</v>
      </c>
      <c r="C125" s="61">
        <f t="shared" si="8"/>
        <v>46268.502</v>
      </c>
      <c r="D125" s="7" t="str">
        <f t="shared" si="9"/>
        <v>vis</v>
      </c>
      <c r="E125" s="70">
        <f>VLOOKUP(C125,'Active 1'!C$21:E$973,3,FALSE)</f>
        <v>7756.9942454448847</v>
      </c>
      <c r="F125" s="69" t="s">
        <v>194</v>
      </c>
      <c r="G125" s="7" t="str">
        <f t="shared" si="10"/>
        <v>46268.502</v>
      </c>
      <c r="H125" s="61">
        <f t="shared" si="11"/>
        <v>-8958</v>
      </c>
      <c r="I125" s="71" t="s">
        <v>903</v>
      </c>
      <c r="J125" s="72" t="s">
        <v>904</v>
      </c>
      <c r="K125" s="71">
        <v>-8958</v>
      </c>
      <c r="L125" s="71" t="s">
        <v>728</v>
      </c>
      <c r="M125" s="72" t="s">
        <v>232</v>
      </c>
      <c r="N125" s="72"/>
      <c r="O125" s="73" t="s">
        <v>905</v>
      </c>
      <c r="P125" s="73" t="s">
        <v>853</v>
      </c>
    </row>
    <row r="126" spans="1:16" ht="12.75" customHeight="1" thickBot="1">
      <c r="A126" s="61" t="str">
        <f t="shared" si="6"/>
        <v> BRNO 27 </v>
      </c>
      <c r="B126" s="69" t="str">
        <f t="shared" si="7"/>
        <v>I</v>
      </c>
      <c r="C126" s="61">
        <f t="shared" si="8"/>
        <v>46298.413</v>
      </c>
      <c r="D126" s="7" t="str">
        <f t="shared" si="9"/>
        <v>vis</v>
      </c>
      <c r="E126" s="70">
        <f>VLOOKUP(C126,'Active 1'!C$21:E$973,3,FALSE)</f>
        <v>7799.9909725704138</v>
      </c>
      <c r="F126" s="69" t="s">
        <v>194</v>
      </c>
      <c r="G126" s="7" t="str">
        <f t="shared" si="10"/>
        <v>46298.413</v>
      </c>
      <c r="H126" s="61">
        <f t="shared" si="11"/>
        <v>-8915</v>
      </c>
      <c r="I126" s="71" t="s">
        <v>906</v>
      </c>
      <c r="J126" s="72" t="s">
        <v>907</v>
      </c>
      <c r="K126" s="71">
        <v>-8915</v>
      </c>
      <c r="L126" s="71" t="s">
        <v>908</v>
      </c>
      <c r="M126" s="72" t="s">
        <v>232</v>
      </c>
      <c r="N126" s="72"/>
      <c r="O126" s="73" t="s">
        <v>909</v>
      </c>
      <c r="P126" s="73" t="s">
        <v>853</v>
      </c>
    </row>
    <row r="127" spans="1:16" ht="12.75" customHeight="1" thickBot="1">
      <c r="A127" s="61" t="str">
        <f t="shared" si="6"/>
        <v> BRNO 27 </v>
      </c>
      <c r="B127" s="69" t="str">
        <f t="shared" si="7"/>
        <v>I</v>
      </c>
      <c r="C127" s="61">
        <f t="shared" si="8"/>
        <v>46298.421000000002</v>
      </c>
      <c r="D127" s="7" t="str">
        <f t="shared" si="9"/>
        <v>vis</v>
      </c>
      <c r="E127" s="70">
        <f>VLOOKUP(C127,'Active 1'!C$21:E$973,3,FALSE)</f>
        <v>7800.0024724807163</v>
      </c>
      <c r="F127" s="69" t="s">
        <v>194</v>
      </c>
      <c r="G127" s="7" t="str">
        <f t="shared" si="10"/>
        <v>46298.421</v>
      </c>
      <c r="H127" s="61">
        <f t="shared" si="11"/>
        <v>-8915</v>
      </c>
      <c r="I127" s="71" t="s">
        <v>910</v>
      </c>
      <c r="J127" s="72" t="s">
        <v>911</v>
      </c>
      <c r="K127" s="71">
        <v>-8915</v>
      </c>
      <c r="L127" s="71" t="s">
        <v>860</v>
      </c>
      <c r="M127" s="72" t="s">
        <v>232</v>
      </c>
      <c r="N127" s="72"/>
      <c r="O127" s="73" t="s">
        <v>912</v>
      </c>
      <c r="P127" s="73" t="s">
        <v>853</v>
      </c>
    </row>
    <row r="128" spans="1:16" ht="12.75" customHeight="1" thickBot="1">
      <c r="A128" s="61" t="str">
        <f t="shared" si="6"/>
        <v> BRNO 27 </v>
      </c>
      <c r="B128" s="69" t="str">
        <f t="shared" si="7"/>
        <v>I</v>
      </c>
      <c r="C128" s="61">
        <f t="shared" si="8"/>
        <v>46298.423000000003</v>
      </c>
      <c r="D128" s="7" t="str">
        <f t="shared" si="9"/>
        <v>vis</v>
      </c>
      <c r="E128" s="70">
        <f>VLOOKUP(C128,'Active 1'!C$21:E$973,3,FALSE)</f>
        <v>7800.0053474582919</v>
      </c>
      <c r="F128" s="69" t="s">
        <v>194</v>
      </c>
      <c r="G128" s="7" t="str">
        <f t="shared" si="10"/>
        <v>46298.423</v>
      </c>
      <c r="H128" s="61">
        <f t="shared" si="11"/>
        <v>-8915</v>
      </c>
      <c r="I128" s="71" t="s">
        <v>913</v>
      </c>
      <c r="J128" s="72" t="s">
        <v>914</v>
      </c>
      <c r="K128" s="71">
        <v>-8915</v>
      </c>
      <c r="L128" s="71" t="s">
        <v>680</v>
      </c>
      <c r="M128" s="72" t="s">
        <v>232</v>
      </c>
      <c r="N128" s="72"/>
      <c r="O128" s="73" t="s">
        <v>915</v>
      </c>
      <c r="P128" s="73" t="s">
        <v>853</v>
      </c>
    </row>
    <row r="129" spans="1:16" ht="12.75" customHeight="1" thickBot="1">
      <c r="A129" s="61" t="str">
        <f t="shared" si="6"/>
        <v> BRNO 27 </v>
      </c>
      <c r="B129" s="69" t="str">
        <f t="shared" si="7"/>
        <v>I</v>
      </c>
      <c r="C129" s="61">
        <f t="shared" si="8"/>
        <v>46298.423999999999</v>
      </c>
      <c r="D129" s="7" t="str">
        <f t="shared" si="9"/>
        <v>vis</v>
      </c>
      <c r="E129" s="70">
        <f>VLOOKUP(C129,'Active 1'!C$21:E$973,3,FALSE)</f>
        <v>7800.0067849470752</v>
      </c>
      <c r="F129" s="69" t="s">
        <v>194</v>
      </c>
      <c r="G129" s="7" t="str">
        <f t="shared" si="10"/>
        <v>46298.424</v>
      </c>
      <c r="H129" s="61">
        <f t="shared" si="11"/>
        <v>-8915</v>
      </c>
      <c r="I129" s="71" t="s">
        <v>916</v>
      </c>
      <c r="J129" s="72" t="s">
        <v>917</v>
      </c>
      <c r="K129" s="71">
        <v>-8915</v>
      </c>
      <c r="L129" s="71" t="s">
        <v>850</v>
      </c>
      <c r="M129" s="72" t="s">
        <v>232</v>
      </c>
      <c r="N129" s="72"/>
      <c r="O129" s="73" t="s">
        <v>918</v>
      </c>
      <c r="P129" s="73" t="s">
        <v>853</v>
      </c>
    </row>
    <row r="130" spans="1:16" ht="12.75" customHeight="1" thickBot="1">
      <c r="A130" s="61" t="str">
        <f t="shared" si="6"/>
        <v> BRNO 27 </v>
      </c>
      <c r="B130" s="69" t="str">
        <f t="shared" si="7"/>
        <v>I</v>
      </c>
      <c r="C130" s="61">
        <f t="shared" si="8"/>
        <v>46298.425000000003</v>
      </c>
      <c r="D130" s="7" t="str">
        <f t="shared" si="9"/>
        <v>vis</v>
      </c>
      <c r="E130" s="70">
        <f>VLOOKUP(C130,'Active 1'!C$21:E$973,3,FALSE)</f>
        <v>7800.0082224358684</v>
      </c>
      <c r="F130" s="69" t="s">
        <v>194</v>
      </c>
      <c r="G130" s="7" t="str">
        <f t="shared" si="10"/>
        <v>46298.425</v>
      </c>
      <c r="H130" s="61">
        <f t="shared" si="11"/>
        <v>-8915</v>
      </c>
      <c r="I130" s="71" t="s">
        <v>919</v>
      </c>
      <c r="J130" s="72" t="s">
        <v>920</v>
      </c>
      <c r="K130" s="71">
        <v>-8915</v>
      </c>
      <c r="L130" s="71" t="s">
        <v>921</v>
      </c>
      <c r="M130" s="72" t="s">
        <v>232</v>
      </c>
      <c r="N130" s="72"/>
      <c r="O130" s="73" t="s">
        <v>922</v>
      </c>
      <c r="P130" s="73" t="s">
        <v>853</v>
      </c>
    </row>
    <row r="131" spans="1:16" ht="12.75" customHeight="1" thickBot="1">
      <c r="A131" s="61" t="str">
        <f t="shared" si="6"/>
        <v> PASP 98.691 </v>
      </c>
      <c r="B131" s="69" t="str">
        <f t="shared" si="7"/>
        <v>I</v>
      </c>
      <c r="C131" s="61">
        <f t="shared" si="8"/>
        <v>46377.724999999999</v>
      </c>
      <c r="D131" s="7" t="str">
        <f t="shared" si="9"/>
        <v>vis</v>
      </c>
      <c r="E131" s="70">
        <f>VLOOKUP(C131,'Active 1'!C$21:E$973,3,FALSE)</f>
        <v>7914.0010832915468</v>
      </c>
      <c r="F131" s="69" t="s">
        <v>194</v>
      </c>
      <c r="G131" s="7" t="str">
        <f t="shared" si="10"/>
        <v>46377.7250</v>
      </c>
      <c r="H131" s="61">
        <f t="shared" si="11"/>
        <v>-8801</v>
      </c>
      <c r="I131" s="71" t="s">
        <v>923</v>
      </c>
      <c r="J131" s="72" t="s">
        <v>924</v>
      </c>
      <c r="K131" s="71">
        <v>-8801</v>
      </c>
      <c r="L131" s="71" t="s">
        <v>925</v>
      </c>
      <c r="M131" s="72" t="s">
        <v>825</v>
      </c>
      <c r="N131" s="72" t="s">
        <v>826</v>
      </c>
      <c r="O131" s="73" t="s">
        <v>827</v>
      </c>
      <c r="P131" s="73" t="s">
        <v>828</v>
      </c>
    </row>
    <row r="132" spans="1:16" ht="12.75" customHeight="1" thickBot="1">
      <c r="A132" s="61" t="str">
        <f t="shared" si="6"/>
        <v> VSSC 63.21 </v>
      </c>
      <c r="B132" s="69" t="str">
        <f t="shared" si="7"/>
        <v>I</v>
      </c>
      <c r="C132" s="61">
        <f t="shared" si="8"/>
        <v>46383.277999999998</v>
      </c>
      <c r="D132" s="7" t="str">
        <f t="shared" si="9"/>
        <v>vis</v>
      </c>
      <c r="E132" s="70">
        <f>VLOOKUP(C132,'Active 1'!C$21:E$973,3,FALSE)</f>
        <v>7921.98345852902</v>
      </c>
      <c r="F132" s="69" t="s">
        <v>194</v>
      </c>
      <c r="G132" s="7" t="str">
        <f t="shared" si="10"/>
        <v>46383.278</v>
      </c>
      <c r="H132" s="61">
        <f t="shared" si="11"/>
        <v>-8793</v>
      </c>
      <c r="I132" s="71" t="s">
        <v>926</v>
      </c>
      <c r="J132" s="72" t="s">
        <v>927</v>
      </c>
      <c r="K132" s="71">
        <v>-8793</v>
      </c>
      <c r="L132" s="71" t="s">
        <v>928</v>
      </c>
      <c r="M132" s="72" t="s">
        <v>232</v>
      </c>
      <c r="N132" s="72"/>
      <c r="O132" s="73" t="s">
        <v>754</v>
      </c>
      <c r="P132" s="73" t="s">
        <v>929</v>
      </c>
    </row>
    <row r="133" spans="1:16" ht="12.75" customHeight="1" thickBot="1">
      <c r="A133" s="61" t="str">
        <f t="shared" si="6"/>
        <v> AOEB 1 </v>
      </c>
      <c r="B133" s="69" t="str">
        <f t="shared" si="7"/>
        <v>I</v>
      </c>
      <c r="C133" s="61">
        <f t="shared" si="8"/>
        <v>46384.682999999997</v>
      </c>
      <c r="D133" s="7" t="str">
        <f t="shared" si="9"/>
        <v>vis</v>
      </c>
      <c r="E133" s="70">
        <f>VLOOKUP(C133,'Active 1'!C$21:E$973,3,FALSE)</f>
        <v>7924.0031302755788</v>
      </c>
      <c r="F133" s="69" t="s">
        <v>194</v>
      </c>
      <c r="G133" s="7" t="str">
        <f t="shared" si="10"/>
        <v>46384.683</v>
      </c>
      <c r="H133" s="61">
        <f t="shared" si="11"/>
        <v>-8791</v>
      </c>
      <c r="I133" s="71" t="s">
        <v>930</v>
      </c>
      <c r="J133" s="72" t="s">
        <v>931</v>
      </c>
      <c r="K133" s="71">
        <v>-8791</v>
      </c>
      <c r="L133" s="71" t="s">
        <v>860</v>
      </c>
      <c r="M133" s="72" t="s">
        <v>232</v>
      </c>
      <c r="N133" s="72"/>
      <c r="O133" s="73" t="s">
        <v>633</v>
      </c>
      <c r="P133" s="73" t="s">
        <v>638</v>
      </c>
    </row>
    <row r="134" spans="1:16" ht="12.75" customHeight="1" thickBot="1">
      <c r="A134" s="61" t="str">
        <f t="shared" si="6"/>
        <v> AOEB 1 </v>
      </c>
      <c r="B134" s="69" t="str">
        <f t="shared" si="7"/>
        <v>I</v>
      </c>
      <c r="C134" s="61">
        <f t="shared" si="8"/>
        <v>46414.593999999997</v>
      </c>
      <c r="D134" s="7" t="str">
        <f t="shared" si="9"/>
        <v>vis</v>
      </c>
      <c r="E134" s="70">
        <f>VLOOKUP(C134,'Active 1'!C$21:E$973,3,FALSE)</f>
        <v>7966.999857401107</v>
      </c>
      <c r="F134" s="69" t="s">
        <v>194</v>
      </c>
      <c r="G134" s="7" t="str">
        <f t="shared" si="10"/>
        <v>46414.594</v>
      </c>
      <c r="H134" s="61">
        <f t="shared" si="11"/>
        <v>-8748</v>
      </c>
      <c r="I134" s="71" t="s">
        <v>932</v>
      </c>
      <c r="J134" s="72" t="s">
        <v>933</v>
      </c>
      <c r="K134" s="71">
        <v>-8748</v>
      </c>
      <c r="L134" s="71" t="s">
        <v>795</v>
      </c>
      <c r="M134" s="72" t="s">
        <v>232</v>
      </c>
      <c r="N134" s="72"/>
      <c r="O134" s="73" t="s">
        <v>484</v>
      </c>
      <c r="P134" s="73" t="s">
        <v>638</v>
      </c>
    </row>
    <row r="135" spans="1:16" ht="12.75" customHeight="1" thickBot="1">
      <c r="A135" s="61" t="str">
        <f t="shared" si="6"/>
        <v> AOEB 1 </v>
      </c>
      <c r="B135" s="69" t="str">
        <f t="shared" si="7"/>
        <v>I</v>
      </c>
      <c r="C135" s="61">
        <f t="shared" si="8"/>
        <v>46437.557000000001</v>
      </c>
      <c r="D135" s="7" t="str">
        <f t="shared" si="9"/>
        <v>vis</v>
      </c>
      <c r="E135" s="70">
        <f>VLOOKUP(C135,'Active 1'!C$21:E$973,3,FALSE)</f>
        <v>8000.0089124304832</v>
      </c>
      <c r="F135" s="69" t="s">
        <v>194</v>
      </c>
      <c r="G135" s="7" t="str">
        <f t="shared" si="10"/>
        <v>46437.557</v>
      </c>
      <c r="H135" s="61">
        <f t="shared" si="11"/>
        <v>-8715</v>
      </c>
      <c r="I135" s="71" t="s">
        <v>934</v>
      </c>
      <c r="J135" s="72" t="s">
        <v>935</v>
      </c>
      <c r="K135" s="71">
        <v>-8715</v>
      </c>
      <c r="L135" s="71" t="s">
        <v>921</v>
      </c>
      <c r="M135" s="72" t="s">
        <v>232</v>
      </c>
      <c r="N135" s="72"/>
      <c r="O135" s="73" t="s">
        <v>609</v>
      </c>
      <c r="P135" s="73" t="s">
        <v>638</v>
      </c>
    </row>
    <row r="136" spans="1:16" ht="12.75" customHeight="1" thickBot="1">
      <c r="A136" s="61" t="str">
        <f t="shared" si="6"/>
        <v> BBS 81 </v>
      </c>
      <c r="B136" s="69" t="str">
        <f t="shared" si="7"/>
        <v>I</v>
      </c>
      <c r="C136" s="61">
        <f t="shared" si="8"/>
        <v>46659.46</v>
      </c>
      <c r="D136" s="7" t="str">
        <f t="shared" si="9"/>
        <v>vis</v>
      </c>
      <c r="E136" s="70">
        <f>VLOOKUP(C136,'Active 1'!C$21:E$973,3,FALSE)</f>
        <v>8318.9919868625002</v>
      </c>
      <c r="F136" s="69" t="s">
        <v>194</v>
      </c>
      <c r="G136" s="7" t="str">
        <f t="shared" si="10"/>
        <v>46659.460</v>
      </c>
      <c r="H136" s="61">
        <f t="shared" si="11"/>
        <v>-8396</v>
      </c>
      <c r="I136" s="71" t="s">
        <v>936</v>
      </c>
      <c r="J136" s="72" t="s">
        <v>937</v>
      </c>
      <c r="K136" s="71">
        <v>-8396</v>
      </c>
      <c r="L136" s="71" t="s">
        <v>938</v>
      </c>
      <c r="M136" s="72" t="s">
        <v>232</v>
      </c>
      <c r="N136" s="72"/>
      <c r="O136" s="73" t="s">
        <v>897</v>
      </c>
      <c r="P136" s="73" t="s">
        <v>939</v>
      </c>
    </row>
    <row r="137" spans="1:16" ht="12.75" customHeight="1" thickBot="1">
      <c r="A137" s="61" t="str">
        <f t="shared" si="6"/>
        <v> VSSC 66.33 </v>
      </c>
      <c r="B137" s="69" t="str">
        <f t="shared" si="7"/>
        <v>I</v>
      </c>
      <c r="C137" s="61">
        <f t="shared" si="8"/>
        <v>46659.47</v>
      </c>
      <c r="D137" s="7" t="str">
        <f t="shared" si="9"/>
        <v>vis</v>
      </c>
      <c r="E137" s="70">
        <f>VLOOKUP(C137,'Active 1'!C$21:E$973,3,FALSE)</f>
        <v>8319.0063617503783</v>
      </c>
      <c r="F137" s="69" t="s">
        <v>194</v>
      </c>
      <c r="G137" s="7" t="str">
        <f t="shared" si="10"/>
        <v>46659.470</v>
      </c>
      <c r="H137" s="61">
        <f t="shared" si="11"/>
        <v>-8396</v>
      </c>
      <c r="I137" s="71" t="s">
        <v>940</v>
      </c>
      <c r="J137" s="72" t="s">
        <v>941</v>
      </c>
      <c r="K137" s="71">
        <v>-8396</v>
      </c>
      <c r="L137" s="71" t="s">
        <v>860</v>
      </c>
      <c r="M137" s="72" t="s">
        <v>232</v>
      </c>
      <c r="N137" s="72"/>
      <c r="O137" s="73" t="s">
        <v>754</v>
      </c>
      <c r="P137" s="73" t="s">
        <v>942</v>
      </c>
    </row>
    <row r="138" spans="1:16" ht="12.75" customHeight="1" thickBot="1">
      <c r="A138" s="61" t="str">
        <f t="shared" si="6"/>
        <v> AOEB 1 </v>
      </c>
      <c r="B138" s="69" t="str">
        <f t="shared" si="7"/>
        <v>I</v>
      </c>
      <c r="C138" s="61">
        <f t="shared" si="8"/>
        <v>46679.652000000002</v>
      </c>
      <c r="D138" s="7" t="str">
        <f t="shared" si="9"/>
        <v>vis</v>
      </c>
      <c r="E138" s="70">
        <f>VLOOKUP(C138,'Active 1'!C$21:E$973,3,FALSE)</f>
        <v>8348.0177604614692</v>
      </c>
      <c r="F138" s="69" t="s">
        <v>194</v>
      </c>
      <c r="G138" s="7" t="str">
        <f t="shared" si="10"/>
        <v>46679.652</v>
      </c>
      <c r="H138" s="61">
        <f t="shared" si="11"/>
        <v>-8367</v>
      </c>
      <c r="I138" s="71" t="s">
        <v>943</v>
      </c>
      <c r="J138" s="72" t="s">
        <v>944</v>
      </c>
      <c r="K138" s="71">
        <v>-8367</v>
      </c>
      <c r="L138" s="71" t="s">
        <v>694</v>
      </c>
      <c r="M138" s="72" t="s">
        <v>232</v>
      </c>
      <c r="N138" s="72"/>
      <c r="O138" s="73" t="s">
        <v>484</v>
      </c>
      <c r="P138" s="73" t="s">
        <v>638</v>
      </c>
    </row>
    <row r="139" spans="1:16" ht="12.75" customHeight="1" thickBot="1">
      <c r="A139" s="61" t="str">
        <f t="shared" ref="A139:A202" si="12">P139</f>
        <v> BRNO 28 </v>
      </c>
      <c r="B139" s="69" t="str">
        <f t="shared" ref="B139:B202" si="13">IF(H139=INT(H139),"I","II")</f>
        <v>I</v>
      </c>
      <c r="C139" s="61">
        <f t="shared" ref="C139:C202" si="14">1*G139</f>
        <v>46700.52</v>
      </c>
      <c r="D139" s="7" t="str">
        <f t="shared" ref="D139:D202" si="15">VLOOKUP(F139,I$1:J$5,2,FALSE)</f>
        <v>vis</v>
      </c>
      <c r="E139" s="70">
        <f>VLOOKUP(C139,'Active 1'!C$21:E$973,3,FALSE)</f>
        <v>8378.0152764808372</v>
      </c>
      <c r="F139" s="69" t="s">
        <v>194</v>
      </c>
      <c r="G139" s="7" t="str">
        <f t="shared" ref="G139:G202" si="16">MID(I139,3,LEN(I139)-3)</f>
        <v>46700.520</v>
      </c>
      <c r="H139" s="61">
        <f t="shared" ref="H139:H202" si="17">1*K139</f>
        <v>-8337</v>
      </c>
      <c r="I139" s="71" t="s">
        <v>945</v>
      </c>
      <c r="J139" s="72" t="s">
        <v>946</v>
      </c>
      <c r="K139" s="71">
        <v>-8337</v>
      </c>
      <c r="L139" s="71" t="s">
        <v>569</v>
      </c>
      <c r="M139" s="72" t="s">
        <v>232</v>
      </c>
      <c r="N139" s="72"/>
      <c r="O139" s="73" t="s">
        <v>918</v>
      </c>
      <c r="P139" s="73" t="s">
        <v>947</v>
      </c>
    </row>
    <row r="140" spans="1:16" ht="12.75" customHeight="1" thickBot="1">
      <c r="A140" s="61" t="str">
        <f t="shared" si="12"/>
        <v> AOEB 1 </v>
      </c>
      <c r="B140" s="69" t="str">
        <f t="shared" si="13"/>
        <v>I</v>
      </c>
      <c r="C140" s="61">
        <f t="shared" si="14"/>
        <v>46734.603000000003</v>
      </c>
      <c r="D140" s="7" t="str">
        <f t="shared" si="15"/>
        <v>vis</v>
      </c>
      <c r="E140" s="70">
        <f>VLOOKUP(C140,'Active 1'!C$21:E$973,3,FALSE)</f>
        <v>8427.0092068281901</v>
      </c>
      <c r="F140" s="69" t="s">
        <v>194</v>
      </c>
      <c r="G140" s="7" t="str">
        <f t="shared" si="16"/>
        <v>46734.603</v>
      </c>
      <c r="H140" s="61">
        <f t="shared" si="17"/>
        <v>-8288</v>
      </c>
      <c r="I140" s="71" t="s">
        <v>948</v>
      </c>
      <c r="J140" s="72" t="s">
        <v>949</v>
      </c>
      <c r="K140" s="71">
        <v>-8288</v>
      </c>
      <c r="L140" s="71" t="s">
        <v>733</v>
      </c>
      <c r="M140" s="72" t="s">
        <v>232</v>
      </c>
      <c r="N140" s="72"/>
      <c r="O140" s="73" t="s">
        <v>484</v>
      </c>
      <c r="P140" s="73" t="s">
        <v>638</v>
      </c>
    </row>
    <row r="141" spans="1:16" ht="12.75" customHeight="1" thickBot="1">
      <c r="A141" s="61" t="str">
        <f t="shared" si="12"/>
        <v> AOEB 1 </v>
      </c>
      <c r="B141" s="69" t="str">
        <f t="shared" si="13"/>
        <v>I</v>
      </c>
      <c r="C141" s="61">
        <f t="shared" si="14"/>
        <v>46736.686999999998</v>
      </c>
      <c r="D141" s="7" t="str">
        <f t="shared" si="15"/>
        <v>vis</v>
      </c>
      <c r="E141" s="70">
        <f>VLOOKUP(C141,'Active 1'!C$21:E$973,3,FALSE)</f>
        <v>8430.004933461516</v>
      </c>
      <c r="F141" s="69" t="s">
        <v>194</v>
      </c>
      <c r="G141" s="7" t="str">
        <f t="shared" si="16"/>
        <v>46736.687</v>
      </c>
      <c r="H141" s="61">
        <f t="shared" si="17"/>
        <v>-8285</v>
      </c>
      <c r="I141" s="71" t="s">
        <v>950</v>
      </c>
      <c r="J141" s="72" t="s">
        <v>951</v>
      </c>
      <c r="K141" s="71">
        <v>-8285</v>
      </c>
      <c r="L141" s="71" t="s">
        <v>795</v>
      </c>
      <c r="M141" s="72" t="s">
        <v>232</v>
      </c>
      <c r="N141" s="72"/>
      <c r="O141" s="73" t="s">
        <v>484</v>
      </c>
      <c r="P141" s="73" t="s">
        <v>638</v>
      </c>
    </row>
    <row r="142" spans="1:16" ht="12.75" customHeight="1" thickBot="1">
      <c r="A142" s="61" t="str">
        <f t="shared" si="12"/>
        <v> AOEB 1 </v>
      </c>
      <c r="B142" s="69" t="str">
        <f t="shared" si="13"/>
        <v>I</v>
      </c>
      <c r="C142" s="61">
        <f t="shared" si="14"/>
        <v>46759.646999999997</v>
      </c>
      <c r="D142" s="7" t="str">
        <f t="shared" si="15"/>
        <v>vis</v>
      </c>
      <c r="E142" s="70">
        <f>VLOOKUP(C142,'Active 1'!C$21:E$973,3,FALSE)</f>
        <v>8463.0096760245215</v>
      </c>
      <c r="F142" s="69" t="s">
        <v>194</v>
      </c>
      <c r="G142" s="7" t="str">
        <f t="shared" si="16"/>
        <v>46759.647</v>
      </c>
      <c r="H142" s="61">
        <f t="shared" si="17"/>
        <v>-8252</v>
      </c>
      <c r="I142" s="71" t="s">
        <v>952</v>
      </c>
      <c r="J142" s="72" t="s">
        <v>953</v>
      </c>
      <c r="K142" s="71">
        <v>-8252</v>
      </c>
      <c r="L142" s="71" t="s">
        <v>733</v>
      </c>
      <c r="M142" s="72" t="s">
        <v>232</v>
      </c>
      <c r="N142" s="72"/>
      <c r="O142" s="73" t="s">
        <v>609</v>
      </c>
      <c r="P142" s="73" t="s">
        <v>638</v>
      </c>
    </row>
    <row r="143" spans="1:16" ht="12.75" customHeight="1" thickBot="1">
      <c r="A143" s="61" t="str">
        <f t="shared" si="12"/>
        <v> BBS 82 </v>
      </c>
      <c r="B143" s="69" t="str">
        <f t="shared" si="13"/>
        <v>I</v>
      </c>
      <c r="C143" s="61">
        <f t="shared" si="14"/>
        <v>46760.339</v>
      </c>
      <c r="D143" s="7" t="str">
        <f t="shared" si="15"/>
        <v>vis</v>
      </c>
      <c r="E143" s="70">
        <f>VLOOKUP(C143,'Active 1'!C$21:E$973,3,FALSE)</f>
        <v>8464.0044182655365</v>
      </c>
      <c r="F143" s="69" t="s">
        <v>194</v>
      </c>
      <c r="G143" s="7" t="str">
        <f t="shared" si="16"/>
        <v>46760.339</v>
      </c>
      <c r="H143" s="61">
        <f t="shared" si="17"/>
        <v>-8251</v>
      </c>
      <c r="I143" s="71" t="s">
        <v>954</v>
      </c>
      <c r="J143" s="72" t="s">
        <v>955</v>
      </c>
      <c r="K143" s="71">
        <v>-8251</v>
      </c>
      <c r="L143" s="71" t="s">
        <v>795</v>
      </c>
      <c r="M143" s="72" t="s">
        <v>232</v>
      </c>
      <c r="N143" s="72"/>
      <c r="O143" s="73" t="s">
        <v>792</v>
      </c>
      <c r="P143" s="73" t="s">
        <v>956</v>
      </c>
    </row>
    <row r="144" spans="1:16" ht="12.75" customHeight="1" thickBot="1">
      <c r="A144" s="61" t="str">
        <f t="shared" si="12"/>
        <v> AOEB 1 </v>
      </c>
      <c r="B144" s="69" t="str">
        <f t="shared" si="13"/>
        <v>I</v>
      </c>
      <c r="C144" s="61">
        <f t="shared" si="14"/>
        <v>46814.606</v>
      </c>
      <c r="D144" s="7" t="str">
        <f t="shared" si="15"/>
        <v>vis</v>
      </c>
      <c r="E144" s="70">
        <f>VLOOKUP(C144,'Active 1'!C$21:E$973,3,FALSE)</f>
        <v>8542.012622301545</v>
      </c>
      <c r="F144" s="69" t="s">
        <v>194</v>
      </c>
      <c r="G144" s="7" t="str">
        <f t="shared" si="16"/>
        <v>46814.606</v>
      </c>
      <c r="H144" s="61">
        <f t="shared" si="17"/>
        <v>-8173</v>
      </c>
      <c r="I144" s="71" t="s">
        <v>957</v>
      </c>
      <c r="J144" s="72" t="s">
        <v>958</v>
      </c>
      <c r="K144" s="71">
        <v>-8173</v>
      </c>
      <c r="L144" s="71" t="s">
        <v>850</v>
      </c>
      <c r="M144" s="72" t="s">
        <v>232</v>
      </c>
      <c r="N144" s="72"/>
      <c r="O144" s="73" t="s">
        <v>609</v>
      </c>
      <c r="P144" s="73" t="s">
        <v>638</v>
      </c>
    </row>
    <row r="145" spans="1:16" ht="12.75" customHeight="1" thickBot="1">
      <c r="A145" s="61" t="str">
        <f t="shared" si="12"/>
        <v> AOEB 1 </v>
      </c>
      <c r="B145" s="69" t="str">
        <f t="shared" si="13"/>
        <v>I</v>
      </c>
      <c r="C145" s="61">
        <f t="shared" si="14"/>
        <v>47063.633999999998</v>
      </c>
      <c r="D145" s="7" t="str">
        <f t="shared" si="15"/>
        <v>vis</v>
      </c>
      <c r="E145" s="70">
        <f>VLOOKUP(C145,'Active 1'!C$21:E$973,3,FALSE)</f>
        <v>8899.9875800968712</v>
      </c>
      <c r="F145" s="69" t="s">
        <v>194</v>
      </c>
      <c r="G145" s="7" t="str">
        <f t="shared" si="16"/>
        <v>47063.634</v>
      </c>
      <c r="H145" s="61">
        <f t="shared" si="17"/>
        <v>-7815</v>
      </c>
      <c r="I145" s="71" t="s">
        <v>959</v>
      </c>
      <c r="J145" s="72" t="s">
        <v>960</v>
      </c>
      <c r="K145" s="71">
        <v>-7815</v>
      </c>
      <c r="L145" s="71" t="s">
        <v>961</v>
      </c>
      <c r="M145" s="72" t="s">
        <v>232</v>
      </c>
      <c r="N145" s="72"/>
      <c r="O145" s="73" t="s">
        <v>484</v>
      </c>
      <c r="P145" s="73" t="s">
        <v>638</v>
      </c>
    </row>
    <row r="146" spans="1:16" ht="12.75" customHeight="1" thickBot="1">
      <c r="A146" s="61" t="str">
        <f t="shared" si="12"/>
        <v> BRNO 30 </v>
      </c>
      <c r="B146" s="69" t="str">
        <f t="shared" si="13"/>
        <v>I</v>
      </c>
      <c r="C146" s="61">
        <f t="shared" si="14"/>
        <v>47064.328999999998</v>
      </c>
      <c r="D146" s="7" t="str">
        <f t="shared" si="15"/>
        <v>vis</v>
      </c>
      <c r="E146" s="70">
        <f>VLOOKUP(C146,'Active 1'!C$21:E$973,3,FALSE)</f>
        <v>8900.9866348042451</v>
      </c>
      <c r="F146" s="69" t="s">
        <v>194</v>
      </c>
      <c r="G146" s="7" t="str">
        <f t="shared" si="16"/>
        <v>47064.329</v>
      </c>
      <c r="H146" s="61">
        <f t="shared" si="17"/>
        <v>-7814</v>
      </c>
      <c r="I146" s="71" t="s">
        <v>962</v>
      </c>
      <c r="J146" s="72" t="s">
        <v>963</v>
      </c>
      <c r="K146" s="71">
        <v>-7814</v>
      </c>
      <c r="L146" s="71" t="s">
        <v>961</v>
      </c>
      <c r="M146" s="72" t="s">
        <v>232</v>
      </c>
      <c r="N146" s="72"/>
      <c r="O146" s="73" t="s">
        <v>817</v>
      </c>
      <c r="P146" s="73" t="s">
        <v>964</v>
      </c>
    </row>
    <row r="147" spans="1:16" ht="12.75" customHeight="1" thickBot="1">
      <c r="A147" s="61" t="str">
        <f t="shared" si="12"/>
        <v> AOEB 1 </v>
      </c>
      <c r="B147" s="69" t="str">
        <f t="shared" si="13"/>
        <v>I</v>
      </c>
      <c r="C147" s="61">
        <f t="shared" si="14"/>
        <v>47118.595999999998</v>
      </c>
      <c r="D147" s="7" t="str">
        <f t="shared" si="15"/>
        <v>vis</v>
      </c>
      <c r="E147" s="70">
        <f>VLOOKUP(C147,'Active 1'!C$21:E$973,3,FALSE)</f>
        <v>8978.9948388402536</v>
      </c>
      <c r="F147" s="69" t="s">
        <v>194</v>
      </c>
      <c r="G147" s="7" t="str">
        <f t="shared" si="16"/>
        <v>47118.596</v>
      </c>
      <c r="H147" s="61">
        <f t="shared" si="17"/>
        <v>-7736</v>
      </c>
      <c r="I147" s="71" t="s">
        <v>965</v>
      </c>
      <c r="J147" s="72" t="s">
        <v>966</v>
      </c>
      <c r="K147" s="71">
        <v>-7736</v>
      </c>
      <c r="L147" s="71" t="s">
        <v>967</v>
      </c>
      <c r="M147" s="72" t="s">
        <v>232</v>
      </c>
      <c r="N147" s="72"/>
      <c r="O147" s="73" t="s">
        <v>484</v>
      </c>
      <c r="P147" s="73" t="s">
        <v>638</v>
      </c>
    </row>
    <row r="148" spans="1:16" ht="12.75" customHeight="1" thickBot="1">
      <c r="A148" s="61" t="str">
        <f t="shared" si="12"/>
        <v> BBS 86 </v>
      </c>
      <c r="B148" s="69" t="str">
        <f t="shared" si="13"/>
        <v>I</v>
      </c>
      <c r="C148" s="61">
        <f t="shared" si="14"/>
        <v>47151.305</v>
      </c>
      <c r="D148" s="7" t="str">
        <f t="shared" si="15"/>
        <v>vis</v>
      </c>
      <c r="E148" s="70">
        <f>VLOOKUP(C148,'Active 1'!C$21:E$973,3,FALSE)</f>
        <v>9026.0136595934546</v>
      </c>
      <c r="F148" s="69" t="s">
        <v>194</v>
      </c>
      <c r="G148" s="7" t="str">
        <f t="shared" si="16"/>
        <v>47151.305</v>
      </c>
      <c r="H148" s="61">
        <f t="shared" si="17"/>
        <v>-7689</v>
      </c>
      <c r="I148" s="71" t="s">
        <v>968</v>
      </c>
      <c r="J148" s="72" t="s">
        <v>969</v>
      </c>
      <c r="K148" s="71">
        <v>-7689</v>
      </c>
      <c r="L148" s="71" t="s">
        <v>733</v>
      </c>
      <c r="M148" s="72" t="s">
        <v>232</v>
      </c>
      <c r="N148" s="72"/>
      <c r="O148" s="73" t="s">
        <v>792</v>
      </c>
      <c r="P148" s="73" t="s">
        <v>970</v>
      </c>
    </row>
    <row r="149" spans="1:16" ht="12.75" customHeight="1" thickBot="1">
      <c r="A149" s="61" t="str">
        <f t="shared" si="12"/>
        <v> BBS 87 </v>
      </c>
      <c r="B149" s="69" t="str">
        <f t="shared" si="13"/>
        <v>I</v>
      </c>
      <c r="C149" s="61">
        <f t="shared" si="14"/>
        <v>47169.364999999998</v>
      </c>
      <c r="D149" s="7" t="str">
        <f t="shared" si="15"/>
        <v>vis</v>
      </c>
      <c r="E149" s="70">
        <f>VLOOKUP(C149,'Active 1'!C$21:E$973,3,FALSE)</f>
        <v>9051.9747070972808</v>
      </c>
      <c r="F149" s="69" t="s">
        <v>194</v>
      </c>
      <c r="G149" s="7" t="str">
        <f t="shared" si="16"/>
        <v>47169.365</v>
      </c>
      <c r="H149" s="61">
        <f t="shared" si="17"/>
        <v>-7663</v>
      </c>
      <c r="I149" s="71" t="s">
        <v>971</v>
      </c>
      <c r="J149" s="72" t="s">
        <v>972</v>
      </c>
      <c r="K149" s="71">
        <v>-7663</v>
      </c>
      <c r="L149" s="71" t="s">
        <v>973</v>
      </c>
      <c r="M149" s="72" t="s">
        <v>232</v>
      </c>
      <c r="N149" s="72"/>
      <c r="O149" s="73" t="s">
        <v>792</v>
      </c>
      <c r="P149" s="73" t="s">
        <v>974</v>
      </c>
    </row>
    <row r="150" spans="1:16" ht="12.75" customHeight="1" thickBot="1">
      <c r="A150" s="61" t="str">
        <f t="shared" si="12"/>
        <v> AOEB 1 </v>
      </c>
      <c r="B150" s="69" t="str">
        <f t="shared" si="13"/>
        <v>I</v>
      </c>
      <c r="C150" s="61">
        <f t="shared" si="14"/>
        <v>47184.667000000001</v>
      </c>
      <c r="D150" s="7" t="str">
        <f t="shared" si="15"/>
        <v>vis</v>
      </c>
      <c r="E150" s="70">
        <f>VLOOKUP(C150,'Active 1'!C$21:E$973,3,FALSE)</f>
        <v>9073.9711605249486</v>
      </c>
      <c r="F150" s="69" t="s">
        <v>194</v>
      </c>
      <c r="G150" s="7" t="str">
        <f t="shared" si="16"/>
        <v>47184.667</v>
      </c>
      <c r="H150" s="61">
        <f t="shared" si="17"/>
        <v>-7641</v>
      </c>
      <c r="I150" s="71" t="s">
        <v>975</v>
      </c>
      <c r="J150" s="72" t="s">
        <v>976</v>
      </c>
      <c r="K150" s="71">
        <v>-7641</v>
      </c>
      <c r="L150" s="71" t="s">
        <v>977</v>
      </c>
      <c r="M150" s="72" t="s">
        <v>232</v>
      </c>
      <c r="N150" s="72"/>
      <c r="O150" s="73" t="s">
        <v>633</v>
      </c>
      <c r="P150" s="73" t="s">
        <v>638</v>
      </c>
    </row>
    <row r="151" spans="1:16" ht="12.75" customHeight="1" thickBot="1">
      <c r="A151" s="61" t="str">
        <f t="shared" si="12"/>
        <v> AOEB 1 </v>
      </c>
      <c r="B151" s="69" t="str">
        <f t="shared" si="13"/>
        <v>I</v>
      </c>
      <c r="C151" s="61">
        <f t="shared" si="14"/>
        <v>47198.605000000003</v>
      </c>
      <c r="D151" s="7" t="str">
        <f t="shared" si="15"/>
        <v>vis</v>
      </c>
      <c r="E151" s="70">
        <f>VLOOKUP(C151,'Active 1'!C$21:E$973,3,FALSE)</f>
        <v>9094.0068792463462</v>
      </c>
      <c r="F151" s="69" t="s">
        <v>194</v>
      </c>
      <c r="G151" s="7" t="str">
        <f t="shared" si="16"/>
        <v>47198.605</v>
      </c>
      <c r="H151" s="61">
        <f t="shared" si="17"/>
        <v>-7621</v>
      </c>
      <c r="I151" s="71" t="s">
        <v>978</v>
      </c>
      <c r="J151" s="72" t="s">
        <v>979</v>
      </c>
      <c r="K151" s="71">
        <v>-7621</v>
      </c>
      <c r="L151" s="71" t="s">
        <v>836</v>
      </c>
      <c r="M151" s="72" t="s">
        <v>232</v>
      </c>
      <c r="N151" s="72"/>
      <c r="O151" s="73" t="s">
        <v>484</v>
      </c>
      <c r="P151" s="73" t="s">
        <v>638</v>
      </c>
    </row>
    <row r="152" spans="1:16" ht="12.75" customHeight="1" thickBot="1">
      <c r="A152" s="61" t="str">
        <f t="shared" si="12"/>
        <v> AOEB 1 </v>
      </c>
      <c r="B152" s="69" t="str">
        <f t="shared" si="13"/>
        <v>I</v>
      </c>
      <c r="C152" s="61">
        <f t="shared" si="14"/>
        <v>47442.767999999996</v>
      </c>
      <c r="D152" s="7" t="str">
        <f t="shared" si="15"/>
        <v>vis</v>
      </c>
      <c r="E152" s="70">
        <f>VLOOKUP(C152,'Active 1'!C$21:E$973,3,FALSE)</f>
        <v>9444.9884540900512</v>
      </c>
      <c r="F152" s="69" t="s">
        <v>194</v>
      </c>
      <c r="G152" s="7" t="str">
        <f t="shared" si="16"/>
        <v>47442.768</v>
      </c>
      <c r="H152" s="61">
        <f t="shared" si="17"/>
        <v>-7270</v>
      </c>
      <c r="I152" s="71" t="s">
        <v>980</v>
      </c>
      <c r="J152" s="72" t="s">
        <v>981</v>
      </c>
      <c r="K152" s="71">
        <v>-7270</v>
      </c>
      <c r="L152" s="71" t="s">
        <v>982</v>
      </c>
      <c r="M152" s="72" t="s">
        <v>232</v>
      </c>
      <c r="N152" s="72"/>
      <c r="O152" s="73" t="s">
        <v>484</v>
      </c>
      <c r="P152" s="73" t="s">
        <v>638</v>
      </c>
    </row>
    <row r="153" spans="1:16" ht="12.75" customHeight="1" thickBot="1">
      <c r="A153" s="61" t="str">
        <f t="shared" si="12"/>
        <v> AOEB 1 </v>
      </c>
      <c r="B153" s="69" t="str">
        <f t="shared" si="13"/>
        <v>I</v>
      </c>
      <c r="C153" s="61">
        <f t="shared" si="14"/>
        <v>47447.637000000002</v>
      </c>
      <c r="D153" s="7" t="str">
        <f t="shared" si="15"/>
        <v>vis</v>
      </c>
      <c r="E153" s="70">
        <f>VLOOKUP(C153,'Active 1'!C$21:E$973,3,FALSE)</f>
        <v>9451.9875869968237</v>
      </c>
      <c r="F153" s="69" t="s">
        <v>194</v>
      </c>
      <c r="G153" s="7" t="str">
        <f t="shared" si="16"/>
        <v>47447.637</v>
      </c>
      <c r="H153" s="61">
        <f t="shared" si="17"/>
        <v>-7263</v>
      </c>
      <c r="I153" s="71" t="s">
        <v>983</v>
      </c>
      <c r="J153" s="72" t="s">
        <v>984</v>
      </c>
      <c r="K153" s="71">
        <v>-7263</v>
      </c>
      <c r="L153" s="71" t="s">
        <v>985</v>
      </c>
      <c r="M153" s="72" t="s">
        <v>232</v>
      </c>
      <c r="N153" s="72"/>
      <c r="O153" s="73" t="s">
        <v>484</v>
      </c>
      <c r="P153" s="73" t="s">
        <v>638</v>
      </c>
    </row>
    <row r="154" spans="1:16" ht="12.75" customHeight="1" thickBot="1">
      <c r="A154" s="61" t="str">
        <f t="shared" si="12"/>
        <v> AOEB 1 </v>
      </c>
      <c r="B154" s="69" t="str">
        <f t="shared" si="13"/>
        <v>I</v>
      </c>
      <c r="C154" s="61">
        <f t="shared" si="14"/>
        <v>47461.574999999997</v>
      </c>
      <c r="D154" s="7" t="str">
        <f t="shared" si="15"/>
        <v>vis</v>
      </c>
      <c r="E154" s="70">
        <f>VLOOKUP(C154,'Active 1'!C$21:E$973,3,FALSE)</f>
        <v>9472.0233057182104</v>
      </c>
      <c r="F154" s="69" t="s">
        <v>194</v>
      </c>
      <c r="G154" s="7" t="str">
        <f t="shared" si="16"/>
        <v>47461.575</v>
      </c>
      <c r="H154" s="61">
        <f t="shared" si="17"/>
        <v>-7243</v>
      </c>
      <c r="I154" s="71" t="s">
        <v>986</v>
      </c>
      <c r="J154" s="72" t="s">
        <v>987</v>
      </c>
      <c r="K154" s="71">
        <v>-7243</v>
      </c>
      <c r="L154" s="71" t="s">
        <v>706</v>
      </c>
      <c r="M154" s="72" t="s">
        <v>232</v>
      </c>
      <c r="N154" s="72"/>
      <c r="O154" s="73" t="s">
        <v>609</v>
      </c>
      <c r="P154" s="73" t="s">
        <v>638</v>
      </c>
    </row>
    <row r="155" spans="1:16" ht="12.75" customHeight="1" thickBot="1">
      <c r="A155" s="61" t="str">
        <f t="shared" si="12"/>
        <v> AOEB 1 </v>
      </c>
      <c r="B155" s="69" t="str">
        <f t="shared" si="13"/>
        <v>I</v>
      </c>
      <c r="C155" s="61">
        <f t="shared" si="14"/>
        <v>47479.65</v>
      </c>
      <c r="D155" s="7" t="str">
        <f t="shared" si="15"/>
        <v>vis</v>
      </c>
      <c r="E155" s="70">
        <f>VLOOKUP(C155,'Active 1'!C$21:E$973,3,FALSE)</f>
        <v>9498.0059155538602</v>
      </c>
      <c r="F155" s="69" t="s">
        <v>194</v>
      </c>
      <c r="G155" s="7" t="str">
        <f t="shared" si="16"/>
        <v>47479.650</v>
      </c>
      <c r="H155" s="61">
        <f t="shared" si="17"/>
        <v>-7217</v>
      </c>
      <c r="I155" s="71" t="s">
        <v>988</v>
      </c>
      <c r="J155" s="72" t="s">
        <v>989</v>
      </c>
      <c r="K155" s="71">
        <v>-7217</v>
      </c>
      <c r="L155" s="71" t="s">
        <v>908</v>
      </c>
      <c r="M155" s="72" t="s">
        <v>232</v>
      </c>
      <c r="N155" s="72"/>
      <c r="O155" s="73" t="s">
        <v>990</v>
      </c>
      <c r="P155" s="73" t="s">
        <v>638</v>
      </c>
    </row>
    <row r="156" spans="1:16" ht="12.75" customHeight="1" thickBot="1">
      <c r="A156" s="61" t="str">
        <f t="shared" si="12"/>
        <v> AOEB 1 </v>
      </c>
      <c r="B156" s="69" t="str">
        <f t="shared" si="13"/>
        <v>I</v>
      </c>
      <c r="C156" s="61">
        <f t="shared" si="14"/>
        <v>47527.644999999997</v>
      </c>
      <c r="D156" s="7" t="str">
        <f t="shared" si="15"/>
        <v>vis</v>
      </c>
      <c r="E156" s="70">
        <f>VLOOKUP(C156,'Active 1'!C$21:E$973,3,FALSE)</f>
        <v>9566.998189914113</v>
      </c>
      <c r="F156" s="69" t="s">
        <v>194</v>
      </c>
      <c r="G156" s="7" t="str">
        <f t="shared" si="16"/>
        <v>47527.645</v>
      </c>
      <c r="H156" s="61">
        <f t="shared" si="17"/>
        <v>-7148</v>
      </c>
      <c r="I156" s="71" t="s">
        <v>991</v>
      </c>
      <c r="J156" s="72" t="s">
        <v>992</v>
      </c>
      <c r="K156" s="71">
        <v>-7148</v>
      </c>
      <c r="L156" s="71" t="s">
        <v>993</v>
      </c>
      <c r="M156" s="72" t="s">
        <v>232</v>
      </c>
      <c r="N156" s="72"/>
      <c r="O156" s="73" t="s">
        <v>990</v>
      </c>
      <c r="P156" s="73" t="s">
        <v>638</v>
      </c>
    </row>
    <row r="157" spans="1:16" ht="12.75" customHeight="1" thickBot="1">
      <c r="A157" s="61" t="str">
        <f t="shared" si="12"/>
        <v> BBS 91 </v>
      </c>
      <c r="B157" s="69" t="str">
        <f t="shared" si="13"/>
        <v>I</v>
      </c>
      <c r="C157" s="61">
        <f t="shared" si="14"/>
        <v>47528.345000000001</v>
      </c>
      <c r="D157" s="7" t="str">
        <f t="shared" si="15"/>
        <v>vis</v>
      </c>
      <c r="E157" s="70">
        <f>VLOOKUP(C157,'Active 1'!C$21:E$973,3,FALSE)</f>
        <v>9568.0044320654306</v>
      </c>
      <c r="F157" s="69" t="s">
        <v>194</v>
      </c>
      <c r="G157" s="7" t="str">
        <f t="shared" si="16"/>
        <v>47528.345</v>
      </c>
      <c r="H157" s="61">
        <f t="shared" si="17"/>
        <v>-7147</v>
      </c>
      <c r="I157" s="71" t="s">
        <v>994</v>
      </c>
      <c r="J157" s="72" t="s">
        <v>995</v>
      </c>
      <c r="K157" s="71">
        <v>-7147</v>
      </c>
      <c r="L157" s="71" t="s">
        <v>996</v>
      </c>
      <c r="M157" s="72" t="s">
        <v>232</v>
      </c>
      <c r="N157" s="72"/>
      <c r="O157" s="73" t="s">
        <v>792</v>
      </c>
      <c r="P157" s="73" t="s">
        <v>997</v>
      </c>
    </row>
    <row r="158" spans="1:16" ht="12.75" customHeight="1" thickBot="1">
      <c r="A158" s="61" t="str">
        <f t="shared" si="12"/>
        <v> AOEB 1 </v>
      </c>
      <c r="B158" s="69" t="str">
        <f t="shared" si="13"/>
        <v>I</v>
      </c>
      <c r="C158" s="61">
        <f t="shared" si="14"/>
        <v>47534.605000000003</v>
      </c>
      <c r="D158" s="7" t="str">
        <f t="shared" si="15"/>
        <v>vis</v>
      </c>
      <c r="E158" s="70">
        <f>VLOOKUP(C158,'Active 1'!C$21:E$973,3,FALSE)</f>
        <v>9577.0031118757306</v>
      </c>
      <c r="F158" s="69" t="s">
        <v>194</v>
      </c>
      <c r="G158" s="7" t="str">
        <f t="shared" si="16"/>
        <v>47534.605</v>
      </c>
      <c r="H158" s="61">
        <f t="shared" si="17"/>
        <v>-7138</v>
      </c>
      <c r="I158" s="71" t="s">
        <v>998</v>
      </c>
      <c r="J158" s="72" t="s">
        <v>999</v>
      </c>
      <c r="K158" s="71">
        <v>-7138</v>
      </c>
      <c r="L158" s="71" t="s">
        <v>938</v>
      </c>
      <c r="M158" s="72" t="s">
        <v>232</v>
      </c>
      <c r="N158" s="72"/>
      <c r="O158" s="73" t="s">
        <v>990</v>
      </c>
      <c r="P158" s="73" t="s">
        <v>638</v>
      </c>
    </row>
    <row r="159" spans="1:16" ht="12.75" customHeight="1" thickBot="1">
      <c r="A159" s="61" t="str">
        <f t="shared" si="12"/>
        <v> BBS 91 </v>
      </c>
      <c r="B159" s="69" t="str">
        <f t="shared" si="13"/>
        <v>I</v>
      </c>
      <c r="C159" s="61">
        <f t="shared" si="14"/>
        <v>47535.307000000001</v>
      </c>
      <c r="D159" s="7" t="str">
        <f t="shared" si="15"/>
        <v>vis</v>
      </c>
      <c r="E159" s="70">
        <f>VLOOKUP(C159,'Active 1'!C$21:E$973,3,FALSE)</f>
        <v>9578.0122290046129</v>
      </c>
      <c r="F159" s="69" t="s">
        <v>194</v>
      </c>
      <c r="G159" s="7" t="str">
        <f t="shared" si="16"/>
        <v>47535.307</v>
      </c>
      <c r="H159" s="61">
        <f t="shared" si="17"/>
        <v>-7137</v>
      </c>
      <c r="I159" s="71" t="s">
        <v>1000</v>
      </c>
      <c r="J159" s="72" t="s">
        <v>1001</v>
      </c>
      <c r="K159" s="71">
        <v>-7137</v>
      </c>
      <c r="L159" s="71" t="s">
        <v>836</v>
      </c>
      <c r="M159" s="72" t="s">
        <v>232</v>
      </c>
      <c r="N159" s="72"/>
      <c r="O159" s="73" t="s">
        <v>792</v>
      </c>
      <c r="P159" s="73" t="s">
        <v>997</v>
      </c>
    </row>
    <row r="160" spans="1:16" ht="12.75" customHeight="1" thickBot="1">
      <c r="A160" s="61" t="str">
        <f t="shared" si="12"/>
        <v> BBS 91 </v>
      </c>
      <c r="B160" s="69" t="str">
        <f t="shared" si="13"/>
        <v>I</v>
      </c>
      <c r="C160" s="61">
        <f t="shared" si="14"/>
        <v>47551.307000000001</v>
      </c>
      <c r="D160" s="7" t="str">
        <f t="shared" si="15"/>
        <v>vis</v>
      </c>
      <c r="E160" s="70">
        <f>VLOOKUP(C160,'Active 1'!C$21:E$973,3,FALSE)</f>
        <v>9601.0120496060135</v>
      </c>
      <c r="F160" s="69" t="s">
        <v>194</v>
      </c>
      <c r="G160" s="7" t="str">
        <f t="shared" si="16"/>
        <v>47551.307</v>
      </c>
      <c r="H160" s="61">
        <f t="shared" si="17"/>
        <v>-7114</v>
      </c>
      <c r="I160" s="71" t="s">
        <v>1002</v>
      </c>
      <c r="J160" s="72" t="s">
        <v>1003</v>
      </c>
      <c r="K160" s="71">
        <v>-7114</v>
      </c>
      <c r="L160" s="71" t="s">
        <v>836</v>
      </c>
      <c r="M160" s="72" t="s">
        <v>232</v>
      </c>
      <c r="N160" s="72"/>
      <c r="O160" s="73" t="s">
        <v>792</v>
      </c>
      <c r="P160" s="73" t="s">
        <v>997</v>
      </c>
    </row>
    <row r="161" spans="1:16" ht="12.75" customHeight="1" thickBot="1">
      <c r="A161" s="61" t="str">
        <f t="shared" si="12"/>
        <v> AOEB 1 </v>
      </c>
      <c r="B161" s="69" t="str">
        <f t="shared" si="13"/>
        <v>I</v>
      </c>
      <c r="C161" s="61">
        <f t="shared" si="14"/>
        <v>47797.561999999998</v>
      </c>
      <c r="D161" s="7" t="str">
        <f t="shared" si="15"/>
        <v>vis</v>
      </c>
      <c r="E161" s="70">
        <f>VLOOKUP(C161,'Active 1'!C$21:E$973,3,FALSE)</f>
        <v>9955.0008509933577</v>
      </c>
      <c r="F161" s="69" t="s">
        <v>194</v>
      </c>
      <c r="G161" s="7" t="str">
        <f t="shared" si="16"/>
        <v>47797.562</v>
      </c>
      <c r="H161" s="61">
        <f t="shared" si="17"/>
        <v>-6760</v>
      </c>
      <c r="I161" s="71" t="s">
        <v>1004</v>
      </c>
      <c r="J161" s="72" t="s">
        <v>1005</v>
      </c>
      <c r="K161" s="71">
        <v>-6760</v>
      </c>
      <c r="L161" s="71" t="s">
        <v>928</v>
      </c>
      <c r="M161" s="72" t="s">
        <v>232</v>
      </c>
      <c r="N161" s="72"/>
      <c r="O161" s="73" t="s">
        <v>1006</v>
      </c>
      <c r="P161" s="73" t="s">
        <v>638</v>
      </c>
    </row>
    <row r="162" spans="1:16" ht="12.75" customHeight="1" thickBot="1">
      <c r="A162" s="61" t="str">
        <f t="shared" si="12"/>
        <v> AOEB 1 </v>
      </c>
      <c r="B162" s="69" t="str">
        <f t="shared" si="13"/>
        <v>I</v>
      </c>
      <c r="C162" s="61">
        <f t="shared" si="14"/>
        <v>47822.608999999997</v>
      </c>
      <c r="D162" s="7" t="str">
        <f t="shared" si="15"/>
        <v>vis</v>
      </c>
      <c r="E162" s="70">
        <f>VLOOKUP(C162,'Active 1'!C$21:E$973,3,FALSE)</f>
        <v>9991.0056326560589</v>
      </c>
      <c r="F162" s="69" t="s">
        <v>194</v>
      </c>
      <c r="G162" s="7" t="str">
        <f t="shared" si="16"/>
        <v>47822.609</v>
      </c>
      <c r="H162" s="61">
        <f t="shared" si="17"/>
        <v>-6724</v>
      </c>
      <c r="I162" s="71" t="s">
        <v>1007</v>
      </c>
      <c r="J162" s="72" t="s">
        <v>1008</v>
      </c>
      <c r="K162" s="71">
        <v>-6724</v>
      </c>
      <c r="L162" s="71" t="s">
        <v>1009</v>
      </c>
      <c r="M162" s="72" t="s">
        <v>232</v>
      </c>
      <c r="N162" s="72"/>
      <c r="O162" s="73" t="s">
        <v>990</v>
      </c>
      <c r="P162" s="73" t="s">
        <v>638</v>
      </c>
    </row>
    <row r="163" spans="1:16" ht="12.75" customHeight="1" thickBot="1">
      <c r="A163" s="61" t="str">
        <f t="shared" si="12"/>
        <v> BBS 93 </v>
      </c>
      <c r="B163" s="69" t="str">
        <f t="shared" si="13"/>
        <v>I</v>
      </c>
      <c r="C163" s="61">
        <f t="shared" si="14"/>
        <v>47823.3</v>
      </c>
      <c r="D163" s="7" t="str">
        <f t="shared" si="15"/>
        <v>vis</v>
      </c>
      <c r="E163" s="70">
        <f>VLOOKUP(C163,'Active 1'!C$21:E$973,3,FALSE)</f>
        <v>9991.9989374082907</v>
      </c>
      <c r="F163" s="69" t="s">
        <v>194</v>
      </c>
      <c r="G163" s="7" t="str">
        <f t="shared" si="16"/>
        <v>47823.300</v>
      </c>
      <c r="H163" s="61">
        <f t="shared" si="17"/>
        <v>-6723</v>
      </c>
      <c r="I163" s="71" t="s">
        <v>1010</v>
      </c>
      <c r="J163" s="72" t="s">
        <v>1011</v>
      </c>
      <c r="K163" s="71">
        <v>-6723</v>
      </c>
      <c r="L163" s="71" t="s">
        <v>1012</v>
      </c>
      <c r="M163" s="72" t="s">
        <v>232</v>
      </c>
      <c r="N163" s="72"/>
      <c r="O163" s="73" t="s">
        <v>792</v>
      </c>
      <c r="P163" s="73" t="s">
        <v>1013</v>
      </c>
    </row>
    <row r="164" spans="1:16" ht="12.75" customHeight="1" thickBot="1">
      <c r="A164" s="61" t="str">
        <f t="shared" si="12"/>
        <v> BBS 93 </v>
      </c>
      <c r="B164" s="69" t="str">
        <f t="shared" si="13"/>
        <v>I</v>
      </c>
      <c r="C164" s="61">
        <f t="shared" si="14"/>
        <v>47825.398000000001</v>
      </c>
      <c r="D164" s="7" t="str">
        <f t="shared" si="15"/>
        <v>vis</v>
      </c>
      <c r="E164" s="70">
        <f>VLOOKUP(C164,'Active 1'!C$21:E$973,3,FALSE)</f>
        <v>9995.0147888846477</v>
      </c>
      <c r="F164" s="69" t="s">
        <v>194</v>
      </c>
      <c r="G164" s="7" t="str">
        <f t="shared" si="16"/>
        <v>47825.398</v>
      </c>
      <c r="H164" s="61">
        <f t="shared" si="17"/>
        <v>-6720</v>
      </c>
      <c r="I164" s="71" t="s">
        <v>1014</v>
      </c>
      <c r="J164" s="72" t="s">
        <v>1015</v>
      </c>
      <c r="K164" s="71">
        <v>-6720</v>
      </c>
      <c r="L164" s="71" t="s">
        <v>728</v>
      </c>
      <c r="M164" s="72" t="s">
        <v>232</v>
      </c>
      <c r="N164" s="72"/>
      <c r="O164" s="73" t="s">
        <v>792</v>
      </c>
      <c r="P164" s="73" t="s">
        <v>1013</v>
      </c>
    </row>
    <row r="165" spans="1:16" ht="12.75" customHeight="1" thickBot="1">
      <c r="A165" s="61" t="str">
        <f t="shared" si="12"/>
        <v> AOEB 1 </v>
      </c>
      <c r="B165" s="69" t="str">
        <f t="shared" si="13"/>
        <v>I</v>
      </c>
      <c r="C165" s="61">
        <f t="shared" si="14"/>
        <v>47856.688000000002</v>
      </c>
      <c r="D165" s="7" t="str">
        <f t="shared" si="15"/>
        <v>vis</v>
      </c>
      <c r="E165" s="70">
        <f>VLOOKUP(C165,'Active 1'!C$21:E$973,3,FALSE)</f>
        <v>10039.993813048261</v>
      </c>
      <c r="F165" s="69" t="s">
        <v>194</v>
      </c>
      <c r="G165" s="7" t="str">
        <f t="shared" si="16"/>
        <v>47856.688</v>
      </c>
      <c r="H165" s="61">
        <f t="shared" si="17"/>
        <v>-6675</v>
      </c>
      <c r="I165" s="71" t="s">
        <v>1016</v>
      </c>
      <c r="J165" s="72" t="s">
        <v>1017</v>
      </c>
      <c r="K165" s="71">
        <v>-6675</v>
      </c>
      <c r="L165" s="71" t="s">
        <v>982</v>
      </c>
      <c r="M165" s="72" t="s">
        <v>232</v>
      </c>
      <c r="N165" s="72"/>
      <c r="O165" s="73" t="s">
        <v>990</v>
      </c>
      <c r="P165" s="73" t="s">
        <v>638</v>
      </c>
    </row>
    <row r="166" spans="1:16" ht="12.75" customHeight="1" thickBot="1">
      <c r="A166" s="61" t="str">
        <f t="shared" si="12"/>
        <v> BBS 93 </v>
      </c>
      <c r="B166" s="69" t="str">
        <f t="shared" si="13"/>
        <v>I</v>
      </c>
      <c r="C166" s="61">
        <f t="shared" si="14"/>
        <v>47862.269</v>
      </c>
      <c r="D166" s="7" t="str">
        <f t="shared" si="15"/>
        <v>vis</v>
      </c>
      <c r="E166" s="70">
        <f>VLOOKUP(C166,'Active 1'!C$21:E$973,3,FALSE)</f>
        <v>10048.016437971783</v>
      </c>
      <c r="F166" s="69" t="s">
        <v>194</v>
      </c>
      <c r="G166" s="7" t="str">
        <f t="shared" si="16"/>
        <v>47862.269</v>
      </c>
      <c r="H166" s="61">
        <f t="shared" si="17"/>
        <v>-6667</v>
      </c>
      <c r="I166" s="71" t="s">
        <v>1018</v>
      </c>
      <c r="J166" s="72" t="s">
        <v>1019</v>
      </c>
      <c r="K166" s="71">
        <v>-6667</v>
      </c>
      <c r="L166" s="71" t="s">
        <v>836</v>
      </c>
      <c r="M166" s="72" t="s">
        <v>232</v>
      </c>
      <c r="N166" s="72"/>
      <c r="O166" s="73" t="s">
        <v>792</v>
      </c>
      <c r="P166" s="73" t="s">
        <v>1013</v>
      </c>
    </row>
    <row r="167" spans="1:16" ht="12.75" customHeight="1" thickBot="1">
      <c r="A167" s="61" t="str">
        <f t="shared" si="12"/>
        <v> AOEB 1 </v>
      </c>
      <c r="B167" s="69" t="str">
        <f t="shared" si="13"/>
        <v>I</v>
      </c>
      <c r="C167" s="61">
        <f t="shared" si="14"/>
        <v>47879.646999999997</v>
      </c>
      <c r="D167" s="7" t="str">
        <f t="shared" si="15"/>
        <v>vis</v>
      </c>
      <c r="E167" s="70">
        <f>VLOOKUP(C167,'Active 1'!C$21:E$973,3,FALSE)</f>
        <v>10072.997118122474</v>
      </c>
      <c r="F167" s="69" t="s">
        <v>194</v>
      </c>
      <c r="G167" s="7" t="str">
        <f t="shared" si="16"/>
        <v>47879.647</v>
      </c>
      <c r="H167" s="61">
        <f t="shared" si="17"/>
        <v>-6642</v>
      </c>
      <c r="I167" s="71" t="s">
        <v>1020</v>
      </c>
      <c r="J167" s="72" t="s">
        <v>1021</v>
      </c>
      <c r="K167" s="71">
        <v>-6642</v>
      </c>
      <c r="L167" s="71" t="s">
        <v>961</v>
      </c>
      <c r="M167" s="72" t="s">
        <v>232</v>
      </c>
      <c r="N167" s="72"/>
      <c r="O167" s="73" t="s">
        <v>990</v>
      </c>
      <c r="P167" s="73" t="s">
        <v>638</v>
      </c>
    </row>
    <row r="168" spans="1:16" ht="12.75" customHeight="1" thickBot="1">
      <c r="A168" s="61" t="str">
        <f t="shared" si="12"/>
        <v> BBS 94 </v>
      </c>
      <c r="B168" s="69" t="str">
        <f t="shared" si="13"/>
        <v>I</v>
      </c>
      <c r="C168" s="61">
        <f t="shared" si="14"/>
        <v>47887.3</v>
      </c>
      <c r="D168" s="7" t="str">
        <f t="shared" si="15"/>
        <v>vis</v>
      </c>
      <c r="E168" s="70">
        <f>VLOOKUP(C168,'Active 1'!C$21:E$973,3,FALSE)</f>
        <v>10083.998219813888</v>
      </c>
      <c r="F168" s="69" t="s">
        <v>194</v>
      </c>
      <c r="G168" s="7" t="str">
        <f t="shared" si="16"/>
        <v>47887.300</v>
      </c>
      <c r="H168" s="61">
        <f t="shared" si="17"/>
        <v>-6631</v>
      </c>
      <c r="I168" s="71" t="s">
        <v>1022</v>
      </c>
      <c r="J168" s="72" t="s">
        <v>1023</v>
      </c>
      <c r="K168" s="71">
        <v>-6631</v>
      </c>
      <c r="L168" s="71" t="s">
        <v>961</v>
      </c>
      <c r="M168" s="72" t="s">
        <v>232</v>
      </c>
      <c r="N168" s="72"/>
      <c r="O168" s="73" t="s">
        <v>1024</v>
      </c>
      <c r="P168" s="73" t="s">
        <v>1025</v>
      </c>
    </row>
    <row r="169" spans="1:16" ht="12.75" customHeight="1" thickBot="1">
      <c r="A169" s="61" t="str">
        <f t="shared" si="12"/>
        <v> BBS 94 </v>
      </c>
      <c r="B169" s="69" t="str">
        <f t="shared" si="13"/>
        <v>I</v>
      </c>
      <c r="C169" s="61">
        <f t="shared" si="14"/>
        <v>47894.275999999998</v>
      </c>
      <c r="D169" s="7" t="str">
        <f t="shared" si="15"/>
        <v>vis</v>
      </c>
      <c r="E169" s="70">
        <f>VLOOKUP(C169,'Active 1'!C$21:E$973,3,FALSE)</f>
        <v>10094.026141596092</v>
      </c>
      <c r="F169" s="69" t="s">
        <v>194</v>
      </c>
      <c r="G169" s="7" t="str">
        <f t="shared" si="16"/>
        <v>47894.276</v>
      </c>
      <c r="H169" s="61">
        <f t="shared" si="17"/>
        <v>-6621</v>
      </c>
      <c r="I169" s="71" t="s">
        <v>1026</v>
      </c>
      <c r="J169" s="72" t="s">
        <v>1027</v>
      </c>
      <c r="K169" s="71">
        <v>-6621</v>
      </c>
      <c r="L169" s="71" t="s">
        <v>850</v>
      </c>
      <c r="M169" s="72" t="s">
        <v>232</v>
      </c>
      <c r="N169" s="72"/>
      <c r="O169" s="73" t="s">
        <v>792</v>
      </c>
      <c r="P169" s="73" t="s">
        <v>1025</v>
      </c>
    </row>
    <row r="170" spans="1:16" ht="12.75" customHeight="1" thickBot="1">
      <c r="A170" s="61" t="str">
        <f t="shared" si="12"/>
        <v> AOEB 1 </v>
      </c>
      <c r="B170" s="69" t="str">
        <f t="shared" si="13"/>
        <v>I</v>
      </c>
      <c r="C170" s="61">
        <f t="shared" si="14"/>
        <v>47918.601999999999</v>
      </c>
      <c r="D170" s="7" t="str">
        <f t="shared" si="15"/>
        <v>vis</v>
      </c>
      <c r="E170" s="70">
        <f>VLOOKUP(C170,'Active 1'!C$21:E$973,3,FALSE)</f>
        <v>10128.994493842945</v>
      </c>
      <c r="F170" s="69" t="s">
        <v>194</v>
      </c>
      <c r="G170" s="7" t="str">
        <f t="shared" si="16"/>
        <v>47918.602</v>
      </c>
      <c r="H170" s="61">
        <f t="shared" si="17"/>
        <v>-6586</v>
      </c>
      <c r="I170" s="71" t="s">
        <v>1028</v>
      </c>
      <c r="J170" s="72" t="s">
        <v>1029</v>
      </c>
      <c r="K170" s="71">
        <v>-6586</v>
      </c>
      <c r="L170" s="71" t="s">
        <v>985</v>
      </c>
      <c r="M170" s="72" t="s">
        <v>232</v>
      </c>
      <c r="N170" s="72"/>
      <c r="O170" s="73" t="s">
        <v>484</v>
      </c>
      <c r="P170" s="73" t="s">
        <v>638</v>
      </c>
    </row>
    <row r="171" spans="1:16" ht="12.75" customHeight="1" thickBot="1">
      <c r="A171" s="61" t="str">
        <f t="shared" si="12"/>
        <v> AOEB 1 </v>
      </c>
      <c r="B171" s="69" t="str">
        <f t="shared" si="13"/>
        <v>I</v>
      </c>
      <c r="C171" s="61">
        <f t="shared" si="14"/>
        <v>48160.686999999998</v>
      </c>
      <c r="D171" s="7" t="str">
        <f t="shared" si="15"/>
        <v>vis</v>
      </c>
      <c r="E171" s="70">
        <f>VLOOKUP(C171,'Active 1'!C$21:E$973,3,FALSE)</f>
        <v>10476.988966986053</v>
      </c>
      <c r="F171" s="69" t="s">
        <v>194</v>
      </c>
      <c r="G171" s="7" t="str">
        <f t="shared" si="16"/>
        <v>48160.687</v>
      </c>
      <c r="H171" s="61">
        <f t="shared" si="17"/>
        <v>-6238</v>
      </c>
      <c r="I171" s="71" t="s">
        <v>1030</v>
      </c>
      <c r="J171" s="72" t="s">
        <v>1031</v>
      </c>
      <c r="K171" s="71">
        <v>-6238</v>
      </c>
      <c r="L171" s="71" t="s">
        <v>1032</v>
      </c>
      <c r="M171" s="72" t="s">
        <v>232</v>
      </c>
      <c r="N171" s="72"/>
      <c r="O171" s="73" t="s">
        <v>484</v>
      </c>
      <c r="P171" s="73" t="s">
        <v>638</v>
      </c>
    </row>
    <row r="172" spans="1:16" ht="12.75" customHeight="1" thickBot="1">
      <c r="A172" s="61" t="str">
        <f t="shared" si="12"/>
        <v> BBS 96 </v>
      </c>
      <c r="B172" s="69" t="str">
        <f t="shared" si="13"/>
        <v>I</v>
      </c>
      <c r="C172" s="61">
        <f t="shared" si="14"/>
        <v>48175.32</v>
      </c>
      <c r="D172" s="7" t="str">
        <f t="shared" si="15"/>
        <v>vis</v>
      </c>
      <c r="E172" s="70">
        <f>VLOOKUP(C172,'Active 1'!C$21:E$973,3,FALSE)</f>
        <v>10498.023740414823</v>
      </c>
      <c r="F172" s="69" t="s">
        <v>194</v>
      </c>
      <c r="G172" s="7" t="str">
        <f t="shared" si="16"/>
        <v>48175.320</v>
      </c>
      <c r="H172" s="61">
        <f t="shared" si="17"/>
        <v>-6217</v>
      </c>
      <c r="I172" s="71" t="s">
        <v>1033</v>
      </c>
      <c r="J172" s="72" t="s">
        <v>1034</v>
      </c>
      <c r="K172" s="71">
        <v>-6217</v>
      </c>
      <c r="L172" s="71" t="s">
        <v>751</v>
      </c>
      <c r="M172" s="72" t="s">
        <v>232</v>
      </c>
      <c r="N172" s="72"/>
      <c r="O172" s="73" t="s">
        <v>792</v>
      </c>
      <c r="P172" s="73" t="s">
        <v>1035</v>
      </c>
    </row>
    <row r="173" spans="1:16" ht="12.75" customHeight="1" thickBot="1">
      <c r="A173" s="61" t="str">
        <f t="shared" si="12"/>
        <v> AOEB 1 </v>
      </c>
      <c r="B173" s="69" t="str">
        <f t="shared" si="13"/>
        <v>I</v>
      </c>
      <c r="C173" s="61">
        <f t="shared" si="14"/>
        <v>48190.61</v>
      </c>
      <c r="D173" s="7" t="str">
        <f t="shared" si="15"/>
        <v>vis</v>
      </c>
      <c r="E173" s="70">
        <f>VLOOKUP(C173,'Active 1'!C$21:E$973,3,FALSE)</f>
        <v>10520.002943977037</v>
      </c>
      <c r="F173" s="69" t="s">
        <v>194</v>
      </c>
      <c r="G173" s="7" t="str">
        <f t="shared" si="16"/>
        <v>48190.610</v>
      </c>
      <c r="H173" s="61">
        <f t="shared" si="17"/>
        <v>-6195</v>
      </c>
      <c r="I173" s="71" t="s">
        <v>1036</v>
      </c>
      <c r="J173" s="72" t="s">
        <v>1037</v>
      </c>
      <c r="K173" s="71">
        <v>-6195</v>
      </c>
      <c r="L173" s="71" t="s">
        <v>1012</v>
      </c>
      <c r="M173" s="72" t="s">
        <v>232</v>
      </c>
      <c r="N173" s="72"/>
      <c r="O173" s="73" t="s">
        <v>484</v>
      </c>
      <c r="P173" s="73" t="s">
        <v>638</v>
      </c>
    </row>
    <row r="174" spans="1:16" ht="12.75" customHeight="1" thickBot="1">
      <c r="A174" s="61" t="str">
        <f t="shared" si="12"/>
        <v> BBS 97 </v>
      </c>
      <c r="B174" s="69" t="str">
        <f t="shared" si="13"/>
        <v>I</v>
      </c>
      <c r="C174" s="61">
        <f t="shared" si="14"/>
        <v>48205.241000000002</v>
      </c>
      <c r="D174" s="7" t="str">
        <f t="shared" si="15"/>
        <v>vis</v>
      </c>
      <c r="E174" s="70">
        <f>VLOOKUP(C174,'Active 1'!C$21:E$973,3,FALSE)</f>
        <v>10541.034842428231</v>
      </c>
      <c r="F174" s="69" t="s">
        <v>194</v>
      </c>
      <c r="G174" s="7" t="str">
        <f t="shared" si="16"/>
        <v>48205.241</v>
      </c>
      <c r="H174" s="61">
        <f t="shared" si="17"/>
        <v>-6174</v>
      </c>
      <c r="I174" s="71" t="s">
        <v>1038</v>
      </c>
      <c r="J174" s="72" t="s">
        <v>1039</v>
      </c>
      <c r="K174" s="71">
        <v>-6174</v>
      </c>
      <c r="L174" s="71" t="s">
        <v>569</v>
      </c>
      <c r="M174" s="72" t="s">
        <v>232</v>
      </c>
      <c r="N174" s="72"/>
      <c r="O174" s="73" t="s">
        <v>792</v>
      </c>
      <c r="P174" s="73" t="s">
        <v>1040</v>
      </c>
    </row>
    <row r="175" spans="1:16" ht="12.75" customHeight="1" thickBot="1">
      <c r="A175" s="61" t="str">
        <f t="shared" si="12"/>
        <v> AOEB 1 </v>
      </c>
      <c r="B175" s="69" t="str">
        <f t="shared" si="13"/>
        <v>I</v>
      </c>
      <c r="C175" s="61">
        <f t="shared" si="14"/>
        <v>48208.694000000003</v>
      </c>
      <c r="D175" s="7" t="str">
        <f t="shared" si="15"/>
        <v>vis</v>
      </c>
      <c r="E175" s="70">
        <f>VLOOKUP(C175,'Active 1'!C$21:E$973,3,FALSE)</f>
        <v>10545.998491211772</v>
      </c>
      <c r="F175" s="69" t="s">
        <v>194</v>
      </c>
      <c r="G175" s="7" t="str">
        <f t="shared" si="16"/>
        <v>48208.694</v>
      </c>
      <c r="H175" s="61">
        <f t="shared" si="17"/>
        <v>-6169</v>
      </c>
      <c r="I175" s="71" t="s">
        <v>1041</v>
      </c>
      <c r="J175" s="72" t="s">
        <v>1042</v>
      </c>
      <c r="K175" s="71">
        <v>-6169</v>
      </c>
      <c r="L175" s="71" t="s">
        <v>982</v>
      </c>
      <c r="M175" s="72" t="s">
        <v>232</v>
      </c>
      <c r="N175" s="72"/>
      <c r="O175" s="73" t="s">
        <v>484</v>
      </c>
      <c r="P175" s="73" t="s">
        <v>638</v>
      </c>
    </row>
    <row r="176" spans="1:16" ht="12.75" customHeight="1" thickBot="1">
      <c r="A176" s="61" t="str">
        <f t="shared" si="12"/>
        <v> AOEB 1 </v>
      </c>
      <c r="B176" s="69" t="str">
        <f t="shared" si="13"/>
        <v>I</v>
      </c>
      <c r="C176" s="61">
        <f t="shared" si="14"/>
        <v>48213.557999999997</v>
      </c>
      <c r="D176" s="7" t="str">
        <f t="shared" si="15"/>
        <v>vis</v>
      </c>
      <c r="E176" s="70">
        <f>VLOOKUP(C176,'Active 1'!C$21:E$973,3,FALSE)</f>
        <v>10552.990436674589</v>
      </c>
      <c r="F176" s="69" t="s">
        <v>194</v>
      </c>
      <c r="G176" s="7" t="str">
        <f t="shared" si="16"/>
        <v>48213.558</v>
      </c>
      <c r="H176" s="61">
        <f t="shared" si="17"/>
        <v>-6162</v>
      </c>
      <c r="I176" s="71" t="s">
        <v>1043</v>
      </c>
      <c r="J176" s="72" t="s">
        <v>1044</v>
      </c>
      <c r="K176" s="71">
        <v>-6162</v>
      </c>
      <c r="L176" s="71" t="s">
        <v>1045</v>
      </c>
      <c r="M176" s="72" t="s">
        <v>232</v>
      </c>
      <c r="N176" s="72"/>
      <c r="O176" s="73" t="s">
        <v>484</v>
      </c>
      <c r="P176" s="73" t="s">
        <v>638</v>
      </c>
    </row>
    <row r="177" spans="1:16" ht="12.75" customHeight="1" thickBot="1">
      <c r="A177" s="61" t="str">
        <f t="shared" si="12"/>
        <v> AOEB 1 </v>
      </c>
      <c r="B177" s="69" t="str">
        <f t="shared" si="13"/>
        <v>I</v>
      </c>
      <c r="C177" s="61">
        <f t="shared" si="14"/>
        <v>48245.565000000002</v>
      </c>
      <c r="D177" s="7" t="str">
        <f t="shared" si="15"/>
        <v>vis</v>
      </c>
      <c r="E177" s="70">
        <f>VLOOKUP(C177,'Active 1'!C$21:E$973,3,FALSE)</f>
        <v>10599.000140298907</v>
      </c>
      <c r="F177" s="69" t="s">
        <v>194</v>
      </c>
      <c r="G177" s="7" t="str">
        <f t="shared" si="16"/>
        <v>48245.565</v>
      </c>
      <c r="H177" s="61">
        <f t="shared" si="17"/>
        <v>-6116</v>
      </c>
      <c r="I177" s="71" t="s">
        <v>1046</v>
      </c>
      <c r="J177" s="72" t="s">
        <v>1047</v>
      </c>
      <c r="K177" s="71">
        <v>-6116</v>
      </c>
      <c r="L177" s="71" t="s">
        <v>1048</v>
      </c>
      <c r="M177" s="72" t="s">
        <v>232</v>
      </c>
      <c r="N177" s="72"/>
      <c r="O177" s="73" t="s">
        <v>484</v>
      </c>
      <c r="P177" s="73" t="s">
        <v>638</v>
      </c>
    </row>
    <row r="178" spans="1:16" ht="12.75" customHeight="1" thickBot="1">
      <c r="A178" s="61" t="str">
        <f t="shared" si="12"/>
        <v> AOEB 1 </v>
      </c>
      <c r="B178" s="69" t="str">
        <f t="shared" si="13"/>
        <v>I</v>
      </c>
      <c r="C178" s="61">
        <f t="shared" si="14"/>
        <v>48261.56</v>
      </c>
      <c r="D178" s="7" t="str">
        <f t="shared" si="15"/>
        <v>vis</v>
      </c>
      <c r="E178" s="70">
        <f>VLOOKUP(C178,'Active 1'!C$21:E$973,3,FALSE)</f>
        <v>10621.992773456363</v>
      </c>
      <c r="F178" s="69" t="s">
        <v>194</v>
      </c>
      <c r="G178" s="7" t="str">
        <f t="shared" si="16"/>
        <v>48261.560</v>
      </c>
      <c r="H178" s="61">
        <f t="shared" si="17"/>
        <v>-6093</v>
      </c>
      <c r="I178" s="71" t="s">
        <v>1049</v>
      </c>
      <c r="J178" s="72" t="s">
        <v>1050</v>
      </c>
      <c r="K178" s="71">
        <v>-6093</v>
      </c>
      <c r="L178" s="71" t="s">
        <v>1051</v>
      </c>
      <c r="M178" s="72" t="s">
        <v>232</v>
      </c>
      <c r="N178" s="72"/>
      <c r="O178" s="73" t="s">
        <v>484</v>
      </c>
      <c r="P178" s="73" t="s">
        <v>638</v>
      </c>
    </row>
    <row r="179" spans="1:16" ht="12.75" customHeight="1" thickBot="1">
      <c r="A179" s="61" t="str">
        <f t="shared" si="12"/>
        <v> BBS 98 </v>
      </c>
      <c r="B179" s="69" t="str">
        <f t="shared" si="13"/>
        <v>I</v>
      </c>
      <c r="C179" s="61">
        <f t="shared" si="14"/>
        <v>48483.482000000004</v>
      </c>
      <c r="D179" s="7" t="str">
        <f t="shared" si="15"/>
        <v>vis</v>
      </c>
      <c r="E179" s="70">
        <f>VLOOKUP(C179,'Active 1'!C$21:E$973,3,FALSE)</f>
        <v>10941.003160175354</v>
      </c>
      <c r="F179" s="69" t="s">
        <v>194</v>
      </c>
      <c r="G179" s="7" t="str">
        <f t="shared" si="16"/>
        <v>48483.482</v>
      </c>
      <c r="H179" s="61">
        <f t="shared" si="17"/>
        <v>-5774</v>
      </c>
      <c r="I179" s="71" t="s">
        <v>1052</v>
      </c>
      <c r="J179" s="72" t="s">
        <v>1053</v>
      </c>
      <c r="K179" s="71">
        <v>-5774</v>
      </c>
      <c r="L179" s="71" t="s">
        <v>982</v>
      </c>
      <c r="M179" s="72" t="s">
        <v>232</v>
      </c>
      <c r="N179" s="72"/>
      <c r="O179" s="73" t="s">
        <v>792</v>
      </c>
      <c r="P179" s="73" t="s">
        <v>1054</v>
      </c>
    </row>
    <row r="180" spans="1:16" ht="12.75" customHeight="1" thickBot="1">
      <c r="A180" s="61" t="str">
        <f t="shared" si="12"/>
        <v> BBS 98 </v>
      </c>
      <c r="B180" s="69" t="str">
        <f t="shared" si="13"/>
        <v>I</v>
      </c>
      <c r="C180" s="61">
        <f t="shared" si="14"/>
        <v>48490.447</v>
      </c>
      <c r="D180" s="7" t="str">
        <f t="shared" si="15"/>
        <v>vis</v>
      </c>
      <c r="E180" s="70">
        <f>VLOOKUP(C180,'Active 1'!C$21:E$973,3,FALSE)</f>
        <v>10951.015269580896</v>
      </c>
      <c r="F180" s="69" t="s">
        <v>194</v>
      </c>
      <c r="G180" s="7" t="str">
        <f t="shared" si="16"/>
        <v>48490.447</v>
      </c>
      <c r="H180" s="61">
        <f t="shared" si="17"/>
        <v>-5764</v>
      </c>
      <c r="I180" s="71" t="s">
        <v>1055</v>
      </c>
      <c r="J180" s="72" t="s">
        <v>1056</v>
      </c>
      <c r="K180" s="71">
        <v>-5764</v>
      </c>
      <c r="L180" s="71" t="s">
        <v>938</v>
      </c>
      <c r="M180" s="72" t="s">
        <v>232</v>
      </c>
      <c r="N180" s="72"/>
      <c r="O180" s="73" t="s">
        <v>792</v>
      </c>
      <c r="P180" s="73" t="s">
        <v>1054</v>
      </c>
    </row>
    <row r="181" spans="1:16" ht="12.75" customHeight="1" thickBot="1">
      <c r="A181" s="61" t="str">
        <f t="shared" si="12"/>
        <v> BBS 99 </v>
      </c>
      <c r="B181" s="69" t="str">
        <f t="shared" si="13"/>
        <v>I</v>
      </c>
      <c r="C181" s="61">
        <f t="shared" si="14"/>
        <v>48538.444000000003</v>
      </c>
      <c r="D181" s="7" t="str">
        <f t="shared" si="15"/>
        <v>vis</v>
      </c>
      <c r="E181" s="70">
        <f>VLOOKUP(C181,'Active 1'!C$21:E$973,3,FALSE)</f>
        <v>11020.010418918735</v>
      </c>
      <c r="F181" s="69" t="s">
        <v>194</v>
      </c>
      <c r="G181" s="7" t="str">
        <f t="shared" si="16"/>
        <v>48538.444</v>
      </c>
      <c r="H181" s="61">
        <f t="shared" si="17"/>
        <v>-5695</v>
      </c>
      <c r="I181" s="71" t="s">
        <v>1057</v>
      </c>
      <c r="J181" s="72" t="s">
        <v>1058</v>
      </c>
      <c r="K181" s="71">
        <v>-5695</v>
      </c>
      <c r="L181" s="71" t="s">
        <v>928</v>
      </c>
      <c r="M181" s="72" t="s">
        <v>232</v>
      </c>
      <c r="N181" s="72"/>
      <c r="O181" s="73" t="s">
        <v>792</v>
      </c>
      <c r="P181" s="73" t="s">
        <v>1059</v>
      </c>
    </row>
    <row r="182" spans="1:16" ht="12.75" customHeight="1" thickBot="1">
      <c r="A182" s="61" t="str">
        <f t="shared" si="12"/>
        <v> BBS 100 </v>
      </c>
      <c r="B182" s="69" t="str">
        <f t="shared" si="13"/>
        <v>I</v>
      </c>
      <c r="C182" s="61">
        <f t="shared" si="14"/>
        <v>48623.328999999998</v>
      </c>
      <c r="D182" s="7" t="str">
        <f t="shared" si="15"/>
        <v>vis</v>
      </c>
      <c r="E182" s="70">
        <f>VLOOKUP(C182,'Active 1'!C$21:E$973,3,FALSE)</f>
        <v>11142.03165465309</v>
      </c>
      <c r="F182" s="69" t="s">
        <v>194</v>
      </c>
      <c r="G182" s="7" t="str">
        <f t="shared" si="16"/>
        <v>48623.329</v>
      </c>
      <c r="H182" s="61">
        <f t="shared" si="17"/>
        <v>-5573</v>
      </c>
      <c r="I182" s="71" t="s">
        <v>1060</v>
      </c>
      <c r="J182" s="72" t="s">
        <v>1061</v>
      </c>
      <c r="K182" s="71">
        <v>-5573</v>
      </c>
      <c r="L182" s="71" t="s">
        <v>860</v>
      </c>
      <c r="M182" s="72" t="s">
        <v>232</v>
      </c>
      <c r="N182" s="72"/>
      <c r="O182" s="73" t="s">
        <v>792</v>
      </c>
      <c r="P182" s="73" t="s">
        <v>1062</v>
      </c>
    </row>
    <row r="183" spans="1:16" ht="12.75" customHeight="1" thickBot="1">
      <c r="A183" s="61" t="str">
        <f t="shared" si="12"/>
        <v> AOEB 5 </v>
      </c>
      <c r="B183" s="69" t="str">
        <f t="shared" si="13"/>
        <v>I</v>
      </c>
      <c r="C183" s="61">
        <f t="shared" si="14"/>
        <v>48894.616999999998</v>
      </c>
      <c r="D183" s="7" t="str">
        <f t="shared" si="15"/>
        <v>vis</v>
      </c>
      <c r="E183" s="70">
        <f>VLOOKUP(C183,'Active 1'!C$21:E$973,3,FALSE)</f>
        <v>11532.005112860117</v>
      </c>
      <c r="F183" s="69" t="s">
        <v>194</v>
      </c>
      <c r="G183" s="7" t="str">
        <f t="shared" si="16"/>
        <v>48894.617</v>
      </c>
      <c r="H183" s="61">
        <f t="shared" si="17"/>
        <v>-5183</v>
      </c>
      <c r="I183" s="71" t="s">
        <v>1063</v>
      </c>
      <c r="J183" s="72" t="s">
        <v>1064</v>
      </c>
      <c r="K183" s="71">
        <v>-5183</v>
      </c>
      <c r="L183" s="71" t="s">
        <v>1065</v>
      </c>
      <c r="M183" s="72" t="s">
        <v>232</v>
      </c>
      <c r="N183" s="72"/>
      <c r="O183" s="73" t="s">
        <v>484</v>
      </c>
      <c r="P183" s="73" t="s">
        <v>1066</v>
      </c>
    </row>
    <row r="184" spans="1:16" ht="12.75" customHeight="1" thickBot="1">
      <c r="A184" s="61" t="str">
        <f t="shared" si="12"/>
        <v> BBS 103 </v>
      </c>
      <c r="B184" s="69" t="str">
        <f t="shared" si="13"/>
        <v>I</v>
      </c>
      <c r="C184" s="61">
        <f t="shared" si="14"/>
        <v>49007.307999999997</v>
      </c>
      <c r="D184" s="7" t="str">
        <f t="shared" si="15"/>
        <v>vis</v>
      </c>
      <c r="E184" s="70">
        <f>VLOOKUP(C184,'Active 1'!C$21:E$973,3,FALSE)</f>
        <v>11693.997161822133</v>
      </c>
      <c r="F184" s="69" t="s">
        <v>194</v>
      </c>
      <c r="G184" s="7" t="str">
        <f t="shared" si="16"/>
        <v>49007.308</v>
      </c>
      <c r="H184" s="61">
        <f t="shared" si="17"/>
        <v>-5021</v>
      </c>
      <c r="I184" s="71" t="s">
        <v>1067</v>
      </c>
      <c r="J184" s="72" t="s">
        <v>1068</v>
      </c>
      <c r="K184" s="71">
        <v>-5021</v>
      </c>
      <c r="L184" s="71" t="s">
        <v>973</v>
      </c>
      <c r="M184" s="72" t="s">
        <v>825</v>
      </c>
      <c r="N184" s="72" t="s">
        <v>826</v>
      </c>
      <c r="O184" s="73" t="s">
        <v>897</v>
      </c>
      <c r="P184" s="73" t="s">
        <v>1069</v>
      </c>
    </row>
    <row r="185" spans="1:16" ht="12.75" customHeight="1" thickBot="1">
      <c r="A185" s="61" t="str">
        <f t="shared" si="12"/>
        <v> AOEB 5 </v>
      </c>
      <c r="B185" s="69" t="str">
        <f t="shared" si="13"/>
        <v>I</v>
      </c>
      <c r="C185" s="61">
        <f t="shared" si="14"/>
        <v>49207.66</v>
      </c>
      <c r="D185" s="7" t="str">
        <f t="shared" si="15"/>
        <v>vis</v>
      </c>
      <c r="E185" s="70">
        <f>VLOOKUP(C185,'Active 1'!C$21:E$973,3,FALSE)</f>
        <v>11982.000915392864</v>
      </c>
      <c r="F185" s="69" t="s">
        <v>194</v>
      </c>
      <c r="G185" s="7" t="str">
        <f t="shared" si="16"/>
        <v>49207.660</v>
      </c>
      <c r="H185" s="61">
        <f t="shared" si="17"/>
        <v>-4733</v>
      </c>
      <c r="I185" s="71" t="s">
        <v>1070</v>
      </c>
      <c r="J185" s="72" t="s">
        <v>1071</v>
      </c>
      <c r="K185" s="71">
        <v>-4733</v>
      </c>
      <c r="L185" s="71" t="s">
        <v>973</v>
      </c>
      <c r="M185" s="72" t="s">
        <v>232</v>
      </c>
      <c r="N185" s="72"/>
      <c r="O185" s="73" t="s">
        <v>484</v>
      </c>
      <c r="P185" s="73" t="s">
        <v>1066</v>
      </c>
    </row>
    <row r="186" spans="1:16" ht="12.75" customHeight="1" thickBot="1">
      <c r="A186" s="61" t="str">
        <f t="shared" si="12"/>
        <v> BBS 105 </v>
      </c>
      <c r="B186" s="69" t="str">
        <f t="shared" si="13"/>
        <v>I</v>
      </c>
      <c r="C186" s="61">
        <f t="shared" si="14"/>
        <v>49217.408000000003</v>
      </c>
      <c r="D186" s="7" t="str">
        <f t="shared" si="15"/>
        <v>vis</v>
      </c>
      <c r="E186" s="70">
        <f>VLOOKUP(C186,'Active 1'!C$21:E$973,3,FALSE)</f>
        <v>11996.013556094265</v>
      </c>
      <c r="F186" s="69" t="s">
        <v>194</v>
      </c>
      <c r="G186" s="7" t="str">
        <f t="shared" si="16"/>
        <v>49217.408</v>
      </c>
      <c r="H186" s="61">
        <f t="shared" si="17"/>
        <v>-4719</v>
      </c>
      <c r="I186" s="71" t="s">
        <v>1072</v>
      </c>
      <c r="J186" s="72" t="s">
        <v>1073</v>
      </c>
      <c r="K186" s="71">
        <v>-4719</v>
      </c>
      <c r="L186" s="71" t="s">
        <v>1048</v>
      </c>
      <c r="M186" s="72" t="s">
        <v>232</v>
      </c>
      <c r="N186" s="72"/>
      <c r="O186" s="73" t="s">
        <v>792</v>
      </c>
      <c r="P186" s="73" t="s">
        <v>1074</v>
      </c>
    </row>
    <row r="187" spans="1:16" ht="12.75" customHeight="1" thickBot="1">
      <c r="A187" s="61" t="str">
        <f t="shared" si="12"/>
        <v> BBS 105 </v>
      </c>
      <c r="B187" s="69" t="str">
        <f t="shared" si="13"/>
        <v>I</v>
      </c>
      <c r="C187" s="61">
        <f t="shared" si="14"/>
        <v>49249.408000000003</v>
      </c>
      <c r="D187" s="7" t="str">
        <f t="shared" si="15"/>
        <v>vis</v>
      </c>
      <c r="E187" s="70">
        <f>VLOOKUP(C187,'Active 1'!C$21:E$973,3,FALSE)</f>
        <v>12042.013197297065</v>
      </c>
      <c r="F187" s="69" t="s">
        <v>194</v>
      </c>
      <c r="G187" s="7" t="str">
        <f t="shared" si="16"/>
        <v>49249.408</v>
      </c>
      <c r="H187" s="61">
        <f t="shared" si="17"/>
        <v>-4673</v>
      </c>
      <c r="I187" s="71" t="s">
        <v>1075</v>
      </c>
      <c r="J187" s="72" t="s">
        <v>1076</v>
      </c>
      <c r="K187" s="71">
        <v>-4673</v>
      </c>
      <c r="L187" s="71" t="s">
        <v>1048</v>
      </c>
      <c r="M187" s="72" t="s">
        <v>232</v>
      </c>
      <c r="N187" s="72"/>
      <c r="O187" s="73" t="s">
        <v>792</v>
      </c>
      <c r="P187" s="73" t="s">
        <v>1074</v>
      </c>
    </row>
    <row r="188" spans="1:16" ht="12.75" customHeight="1" thickBot="1">
      <c r="A188" s="61" t="str">
        <f t="shared" si="12"/>
        <v> AOEB 5 </v>
      </c>
      <c r="B188" s="69" t="str">
        <f t="shared" si="13"/>
        <v>I</v>
      </c>
      <c r="C188" s="61">
        <f t="shared" si="14"/>
        <v>49333.595000000001</v>
      </c>
      <c r="D188" s="7" t="str">
        <f t="shared" si="15"/>
        <v>vis</v>
      </c>
      <c r="E188" s="70">
        <f>VLOOKUP(C188,'Active 1'!C$21:E$973,3,FALSE)</f>
        <v>12163.031065857687</v>
      </c>
      <c r="F188" s="69" t="s">
        <v>194</v>
      </c>
      <c r="G188" s="7" t="str">
        <f t="shared" si="16"/>
        <v>49333.595</v>
      </c>
      <c r="H188" s="61">
        <f t="shared" si="17"/>
        <v>-4552</v>
      </c>
      <c r="I188" s="71" t="s">
        <v>1077</v>
      </c>
      <c r="J188" s="72" t="s">
        <v>1078</v>
      </c>
      <c r="K188" s="71">
        <v>-4552</v>
      </c>
      <c r="L188" s="71" t="s">
        <v>879</v>
      </c>
      <c r="M188" s="72" t="s">
        <v>232</v>
      </c>
      <c r="N188" s="72"/>
      <c r="O188" s="73" t="s">
        <v>609</v>
      </c>
      <c r="P188" s="73" t="s">
        <v>1066</v>
      </c>
    </row>
    <row r="189" spans="1:16" ht="12.75" customHeight="1" thickBot="1">
      <c r="A189" s="61" t="str">
        <f t="shared" si="12"/>
        <v> AOEB 5 </v>
      </c>
      <c r="B189" s="69" t="str">
        <f t="shared" si="13"/>
        <v>I</v>
      </c>
      <c r="C189" s="61">
        <f t="shared" si="14"/>
        <v>49637.582000000002</v>
      </c>
      <c r="D189" s="7" t="str">
        <f t="shared" si="15"/>
        <v>vis</v>
      </c>
      <c r="E189" s="70">
        <f>VLOOKUP(C189,'Active 1'!C$21:E$973,3,FALSE)</f>
        <v>12600.008969930037</v>
      </c>
      <c r="F189" s="69" t="s">
        <v>194</v>
      </c>
      <c r="G189" s="7" t="str">
        <f t="shared" si="16"/>
        <v>49637.582</v>
      </c>
      <c r="H189" s="61">
        <f t="shared" si="17"/>
        <v>-4115</v>
      </c>
      <c r="I189" s="71" t="s">
        <v>1079</v>
      </c>
      <c r="J189" s="72" t="s">
        <v>1080</v>
      </c>
      <c r="K189" s="71">
        <v>-4115</v>
      </c>
      <c r="L189" s="71" t="s">
        <v>1045</v>
      </c>
      <c r="M189" s="72" t="s">
        <v>232</v>
      </c>
      <c r="N189" s="72"/>
      <c r="O189" s="73" t="s">
        <v>609</v>
      </c>
      <c r="P189" s="73" t="s">
        <v>1066</v>
      </c>
    </row>
    <row r="190" spans="1:16" ht="12.75" customHeight="1" thickBot="1">
      <c r="A190" s="61" t="str">
        <f t="shared" si="12"/>
        <v> AOEB 5 </v>
      </c>
      <c r="B190" s="69" t="str">
        <f t="shared" si="13"/>
        <v>I</v>
      </c>
      <c r="C190" s="61">
        <f t="shared" si="14"/>
        <v>49680.709000000003</v>
      </c>
      <c r="D190" s="7" t="str">
        <f t="shared" si="15"/>
        <v>vis</v>
      </c>
      <c r="E190" s="70">
        <f>VLOOKUP(C190,'Active 1'!C$21:E$973,3,FALSE)</f>
        <v>12662.003548872321</v>
      </c>
      <c r="F190" s="69" t="s">
        <v>194</v>
      </c>
      <c r="G190" s="7" t="str">
        <f t="shared" si="16"/>
        <v>49680.709</v>
      </c>
      <c r="H190" s="61">
        <f t="shared" si="17"/>
        <v>-4053</v>
      </c>
      <c r="I190" s="71" t="s">
        <v>1081</v>
      </c>
      <c r="J190" s="72" t="s">
        <v>1082</v>
      </c>
      <c r="K190" s="71">
        <v>-4053</v>
      </c>
      <c r="L190" s="71" t="s">
        <v>977</v>
      </c>
      <c r="M190" s="72" t="s">
        <v>232</v>
      </c>
      <c r="N190" s="72"/>
      <c r="O190" s="73" t="s">
        <v>484</v>
      </c>
      <c r="P190" s="73" t="s">
        <v>1066</v>
      </c>
    </row>
    <row r="191" spans="1:16" ht="12.75" customHeight="1" thickBot="1">
      <c r="A191" s="61" t="str">
        <f t="shared" si="12"/>
        <v> AOEB 5 </v>
      </c>
      <c r="B191" s="69" t="str">
        <f t="shared" si="13"/>
        <v>I</v>
      </c>
      <c r="C191" s="61">
        <f t="shared" si="14"/>
        <v>49954.794999999998</v>
      </c>
      <c r="D191" s="7" t="str">
        <f t="shared" si="15"/>
        <v>vis</v>
      </c>
      <c r="E191" s="70">
        <f>VLOOKUP(C191,'Active 1'!C$21:E$973,3,FALSE)</f>
        <v>13055.999100707011</v>
      </c>
      <c r="F191" s="69" t="s">
        <v>194</v>
      </c>
      <c r="G191" s="7" t="str">
        <f t="shared" si="16"/>
        <v>49954.795</v>
      </c>
      <c r="H191" s="61">
        <f t="shared" si="17"/>
        <v>-3659</v>
      </c>
      <c r="I191" s="71" t="s">
        <v>1108</v>
      </c>
      <c r="J191" s="72" t="s">
        <v>1109</v>
      </c>
      <c r="K191" s="71">
        <v>-3659</v>
      </c>
      <c r="L191" s="71" t="s">
        <v>195</v>
      </c>
      <c r="M191" s="72" t="s">
        <v>232</v>
      </c>
      <c r="N191" s="72"/>
      <c r="O191" s="73" t="s">
        <v>484</v>
      </c>
      <c r="P191" s="73" t="s">
        <v>1066</v>
      </c>
    </row>
    <row r="192" spans="1:16" ht="12.75" customHeight="1" thickBot="1">
      <c r="A192" s="61" t="str">
        <f t="shared" si="12"/>
        <v> AOEB 5 </v>
      </c>
      <c r="B192" s="69" t="str">
        <f t="shared" si="13"/>
        <v>I</v>
      </c>
      <c r="C192" s="61">
        <f t="shared" si="14"/>
        <v>49989.582999999999</v>
      </c>
      <c r="D192" s="7" t="str">
        <f t="shared" si="15"/>
        <v>vis</v>
      </c>
      <c r="E192" s="70">
        <f>VLOOKUP(C192,'Active 1'!C$21:E$973,3,FALSE)</f>
        <v>13106.006460649603</v>
      </c>
      <c r="F192" s="69" t="s">
        <v>194</v>
      </c>
      <c r="G192" s="7" t="str">
        <f t="shared" si="16"/>
        <v>49989.583</v>
      </c>
      <c r="H192" s="61">
        <f t="shared" si="17"/>
        <v>-3609</v>
      </c>
      <c r="I192" s="71" t="s">
        <v>1110</v>
      </c>
      <c r="J192" s="72" t="s">
        <v>1111</v>
      </c>
      <c r="K192" s="71">
        <v>-3609</v>
      </c>
      <c r="L192" s="71" t="s">
        <v>1112</v>
      </c>
      <c r="M192" s="72" t="s">
        <v>232</v>
      </c>
      <c r="N192" s="72"/>
      <c r="O192" s="73" t="s">
        <v>609</v>
      </c>
      <c r="P192" s="73" t="s">
        <v>1066</v>
      </c>
    </row>
    <row r="193" spans="1:16" ht="12.75" customHeight="1" thickBot="1">
      <c r="A193" s="61" t="str">
        <f t="shared" si="12"/>
        <v> BBS 110 </v>
      </c>
      <c r="B193" s="69" t="str">
        <f t="shared" si="13"/>
        <v>I</v>
      </c>
      <c r="C193" s="61">
        <f t="shared" si="14"/>
        <v>50006.283000000003</v>
      </c>
      <c r="D193" s="7" t="str">
        <f t="shared" si="15"/>
        <v>vis</v>
      </c>
      <c r="E193" s="70">
        <f>VLOOKUP(C193,'Active 1'!C$21:E$973,3,FALSE)</f>
        <v>13130.012523402322</v>
      </c>
      <c r="F193" s="69" t="s">
        <v>194</v>
      </c>
      <c r="G193" s="7" t="str">
        <f t="shared" si="16"/>
        <v>50006.283</v>
      </c>
      <c r="H193" s="61">
        <f t="shared" si="17"/>
        <v>-3585</v>
      </c>
      <c r="I193" s="71" t="s">
        <v>1113</v>
      </c>
      <c r="J193" s="72" t="s">
        <v>1114</v>
      </c>
      <c r="K193" s="71">
        <v>-3585</v>
      </c>
      <c r="L193" s="71" t="s">
        <v>1032</v>
      </c>
      <c r="M193" s="72" t="s">
        <v>232</v>
      </c>
      <c r="N193" s="72"/>
      <c r="O193" s="73" t="s">
        <v>792</v>
      </c>
      <c r="P193" s="73" t="s">
        <v>1115</v>
      </c>
    </row>
    <row r="194" spans="1:16" ht="12.75" customHeight="1" thickBot="1">
      <c r="A194" s="61" t="str">
        <f t="shared" si="12"/>
        <v> AOEB 5 </v>
      </c>
      <c r="B194" s="69" t="str">
        <f t="shared" si="13"/>
        <v>I</v>
      </c>
      <c r="C194" s="61">
        <f t="shared" si="14"/>
        <v>50110.631000000001</v>
      </c>
      <c r="D194" s="7" t="str">
        <f t="shared" si="15"/>
        <v>vis</v>
      </c>
      <c r="E194" s="70">
        <f>VLOOKUP(C194,'Active 1'!C$21:E$973,3,FALSE)</f>
        <v>13280.011603409494</v>
      </c>
      <c r="F194" s="69" t="s">
        <v>194</v>
      </c>
      <c r="G194" s="7" t="str">
        <f t="shared" si="16"/>
        <v>50110.631</v>
      </c>
      <c r="H194" s="61">
        <f t="shared" si="17"/>
        <v>-3435</v>
      </c>
      <c r="I194" s="71" t="s">
        <v>1119</v>
      </c>
      <c r="J194" s="72" t="s">
        <v>1120</v>
      </c>
      <c r="K194" s="71">
        <v>-3435</v>
      </c>
      <c r="L194" s="71" t="s">
        <v>973</v>
      </c>
      <c r="M194" s="72" t="s">
        <v>232</v>
      </c>
      <c r="N194" s="72"/>
      <c r="O194" s="73" t="s">
        <v>484</v>
      </c>
      <c r="P194" s="73" t="s">
        <v>1066</v>
      </c>
    </row>
    <row r="195" spans="1:16" ht="12.75" customHeight="1" thickBot="1">
      <c r="A195" s="61" t="str">
        <f t="shared" si="12"/>
        <v> AOEB 5 </v>
      </c>
      <c r="B195" s="69" t="str">
        <f t="shared" si="13"/>
        <v>I</v>
      </c>
      <c r="C195" s="61">
        <f t="shared" si="14"/>
        <v>50290.805</v>
      </c>
      <c r="D195" s="7" t="str">
        <f t="shared" si="15"/>
        <v>vis</v>
      </c>
      <c r="E195" s="70">
        <f>VLOOKUP(C195,'Active 1'!C$21:E$973,3,FALSE)</f>
        <v>13539.009708224276</v>
      </c>
      <c r="F195" s="69" t="s">
        <v>194</v>
      </c>
      <c r="G195" s="7" t="str">
        <f t="shared" si="16"/>
        <v>50290.805</v>
      </c>
      <c r="H195" s="61">
        <f t="shared" si="17"/>
        <v>-3176</v>
      </c>
      <c r="I195" s="71" t="s">
        <v>1121</v>
      </c>
      <c r="J195" s="72" t="s">
        <v>1122</v>
      </c>
      <c r="K195" s="71">
        <v>-3176</v>
      </c>
      <c r="L195" s="71" t="s">
        <v>1112</v>
      </c>
      <c r="M195" s="72" t="s">
        <v>232</v>
      </c>
      <c r="N195" s="72"/>
      <c r="O195" s="73" t="s">
        <v>484</v>
      </c>
      <c r="P195" s="73" t="s">
        <v>1066</v>
      </c>
    </row>
    <row r="196" spans="1:16" ht="12.75" customHeight="1" thickBot="1">
      <c r="A196" s="61" t="str">
        <f t="shared" si="12"/>
        <v> AOEB 5 </v>
      </c>
      <c r="B196" s="69" t="str">
        <f t="shared" si="13"/>
        <v>I</v>
      </c>
      <c r="C196" s="61">
        <f t="shared" si="14"/>
        <v>50357.589</v>
      </c>
      <c r="D196" s="7" t="str">
        <f t="shared" si="15"/>
        <v>vis</v>
      </c>
      <c r="E196" s="70">
        <f>VLOOKUP(C196,'Active 1'!C$21:E$973,3,FALSE)</f>
        <v>13635.010959414516</v>
      </c>
      <c r="F196" s="69" t="s">
        <v>194</v>
      </c>
      <c r="G196" s="7" t="str">
        <f t="shared" si="16"/>
        <v>50357.589</v>
      </c>
      <c r="H196" s="61">
        <f t="shared" si="17"/>
        <v>-3080</v>
      </c>
      <c r="I196" s="71" t="s">
        <v>1123</v>
      </c>
      <c r="J196" s="72" t="s">
        <v>1124</v>
      </c>
      <c r="K196" s="71">
        <v>-3080</v>
      </c>
      <c r="L196" s="71" t="s">
        <v>1112</v>
      </c>
      <c r="M196" s="72" t="s">
        <v>232</v>
      </c>
      <c r="N196" s="72"/>
      <c r="O196" s="73" t="s">
        <v>484</v>
      </c>
      <c r="P196" s="73" t="s">
        <v>1066</v>
      </c>
    </row>
    <row r="197" spans="1:16" ht="12.75" customHeight="1" thickBot="1">
      <c r="A197" s="61" t="str">
        <f t="shared" si="12"/>
        <v> BBS 113 </v>
      </c>
      <c r="B197" s="69" t="str">
        <f t="shared" si="13"/>
        <v>I</v>
      </c>
      <c r="C197" s="61">
        <f t="shared" si="14"/>
        <v>50369.421999999999</v>
      </c>
      <c r="D197" s="7" t="str">
        <f t="shared" si="15"/>
        <v>vis</v>
      </c>
      <c r="E197" s="70">
        <f>VLOOKUP(C197,'Active 1'!C$21:E$973,3,FALSE)</f>
        <v>13652.020764238036</v>
      </c>
      <c r="F197" s="69" t="s">
        <v>194</v>
      </c>
      <c r="G197" s="7" t="str">
        <f t="shared" si="16"/>
        <v>50369.422</v>
      </c>
      <c r="H197" s="61">
        <f t="shared" si="17"/>
        <v>-3063</v>
      </c>
      <c r="I197" s="71" t="s">
        <v>1125</v>
      </c>
      <c r="J197" s="72" t="s">
        <v>1126</v>
      </c>
      <c r="K197" s="71">
        <v>-3063</v>
      </c>
      <c r="L197" s="71" t="s">
        <v>1127</v>
      </c>
      <c r="M197" s="72" t="s">
        <v>232</v>
      </c>
      <c r="N197" s="72"/>
      <c r="O197" s="73" t="s">
        <v>792</v>
      </c>
      <c r="P197" s="73" t="s">
        <v>1128</v>
      </c>
    </row>
    <row r="198" spans="1:16" ht="12.75" customHeight="1" thickBot="1">
      <c r="A198" s="61" t="str">
        <f t="shared" si="12"/>
        <v> AOEB 5 </v>
      </c>
      <c r="B198" s="69" t="str">
        <f t="shared" si="13"/>
        <v>I</v>
      </c>
      <c r="C198" s="61">
        <f t="shared" si="14"/>
        <v>50373.586000000003</v>
      </c>
      <c r="D198" s="7" t="str">
        <f t="shared" si="15"/>
        <v>vis</v>
      </c>
      <c r="E198" s="70">
        <f>VLOOKUP(C198,'Active 1'!C$21:E$973,3,FALSE)</f>
        <v>13658.006467549556</v>
      </c>
      <c r="F198" s="69" t="s">
        <v>194</v>
      </c>
      <c r="G198" s="7" t="str">
        <f t="shared" si="16"/>
        <v>50373.586</v>
      </c>
      <c r="H198" s="61">
        <f t="shared" si="17"/>
        <v>-3057</v>
      </c>
      <c r="I198" s="71" t="s">
        <v>1129</v>
      </c>
      <c r="J198" s="72" t="s">
        <v>1130</v>
      </c>
      <c r="K198" s="71">
        <v>-3057</v>
      </c>
      <c r="L198" s="71" t="s">
        <v>1131</v>
      </c>
      <c r="M198" s="72" t="s">
        <v>232</v>
      </c>
      <c r="N198" s="72"/>
      <c r="O198" s="73" t="s">
        <v>484</v>
      </c>
      <c r="P198" s="73" t="s">
        <v>1066</v>
      </c>
    </row>
    <row r="199" spans="1:16" ht="12.75" customHeight="1" thickBot="1">
      <c r="A199" s="61" t="str">
        <f t="shared" si="12"/>
        <v> BBS 114 </v>
      </c>
      <c r="B199" s="69" t="str">
        <f t="shared" si="13"/>
        <v>I</v>
      </c>
      <c r="C199" s="61">
        <f t="shared" si="14"/>
        <v>50390.29</v>
      </c>
      <c r="D199" s="7" t="str">
        <f t="shared" si="15"/>
        <v>vis</v>
      </c>
      <c r="E199" s="70">
        <f>VLOOKUP(C199,'Active 1'!C$21:E$973,3,FALSE)</f>
        <v>13682.018280257415</v>
      </c>
      <c r="F199" s="69" t="s">
        <v>194</v>
      </c>
      <c r="G199" s="7" t="str">
        <f t="shared" si="16"/>
        <v>50390.290</v>
      </c>
      <c r="H199" s="61">
        <f t="shared" si="17"/>
        <v>-3033</v>
      </c>
      <c r="I199" s="71" t="s">
        <v>1132</v>
      </c>
      <c r="J199" s="72" t="s">
        <v>1133</v>
      </c>
      <c r="K199" s="71">
        <v>-3033</v>
      </c>
      <c r="L199" s="71" t="s">
        <v>1045</v>
      </c>
      <c r="M199" s="72" t="s">
        <v>232</v>
      </c>
      <c r="N199" s="72"/>
      <c r="O199" s="73" t="s">
        <v>792</v>
      </c>
      <c r="P199" s="73" t="s">
        <v>1134</v>
      </c>
    </row>
    <row r="200" spans="1:16" ht="12.75" customHeight="1" thickBot="1">
      <c r="A200" s="61" t="str">
        <f t="shared" si="12"/>
        <v> BBS 114 </v>
      </c>
      <c r="B200" s="69" t="str">
        <f t="shared" si="13"/>
        <v>I</v>
      </c>
      <c r="C200" s="61">
        <f t="shared" si="14"/>
        <v>50422.286</v>
      </c>
      <c r="D200" s="7" t="str">
        <f t="shared" si="15"/>
        <v>vis</v>
      </c>
      <c r="E200" s="70">
        <f>VLOOKUP(C200,'Active 1'!C$21:E$973,3,FALSE)</f>
        <v>13728.012171505061</v>
      </c>
      <c r="F200" s="69" t="s">
        <v>194</v>
      </c>
      <c r="G200" s="7" t="str">
        <f t="shared" si="16"/>
        <v>50422.286</v>
      </c>
      <c r="H200" s="61">
        <f t="shared" si="17"/>
        <v>-2987</v>
      </c>
      <c r="I200" s="71" t="s">
        <v>1135</v>
      </c>
      <c r="J200" s="72" t="s">
        <v>1136</v>
      </c>
      <c r="K200" s="71">
        <v>-2987</v>
      </c>
      <c r="L200" s="71" t="s">
        <v>1112</v>
      </c>
      <c r="M200" s="72" t="s">
        <v>232</v>
      </c>
      <c r="N200" s="72"/>
      <c r="O200" s="73" t="s">
        <v>792</v>
      </c>
      <c r="P200" s="73" t="s">
        <v>1134</v>
      </c>
    </row>
    <row r="201" spans="1:16" ht="12.75" customHeight="1" thickBot="1">
      <c r="A201" s="61" t="str">
        <f t="shared" si="12"/>
        <v> AOEB 5 </v>
      </c>
      <c r="B201" s="69" t="str">
        <f t="shared" si="13"/>
        <v>I</v>
      </c>
      <c r="C201" s="61">
        <f t="shared" si="14"/>
        <v>50428.55</v>
      </c>
      <c r="D201" s="7" t="str">
        <f t="shared" si="15"/>
        <v>vis</v>
      </c>
      <c r="E201" s="70">
        <f>VLOOKUP(C201,'Active 1'!C$21:E$973,3,FALSE)</f>
        <v>13737.016601270514</v>
      </c>
      <c r="F201" s="69" t="s">
        <v>194</v>
      </c>
      <c r="G201" s="7" t="str">
        <f t="shared" si="16"/>
        <v>50428.550</v>
      </c>
      <c r="H201" s="61">
        <f t="shared" si="17"/>
        <v>-2978</v>
      </c>
      <c r="I201" s="71" t="s">
        <v>1137</v>
      </c>
      <c r="J201" s="72" t="s">
        <v>1138</v>
      </c>
      <c r="K201" s="71">
        <v>-2978</v>
      </c>
      <c r="L201" s="71" t="s">
        <v>973</v>
      </c>
      <c r="M201" s="72" t="s">
        <v>232</v>
      </c>
      <c r="N201" s="72"/>
      <c r="O201" s="73" t="s">
        <v>1139</v>
      </c>
      <c r="P201" s="73" t="s">
        <v>1066</v>
      </c>
    </row>
    <row r="202" spans="1:16" ht="12.75" customHeight="1" thickBot="1">
      <c r="A202" s="61" t="str">
        <f t="shared" si="12"/>
        <v> BBS 114 </v>
      </c>
      <c r="B202" s="69" t="str">
        <f t="shared" si="13"/>
        <v>I</v>
      </c>
      <c r="C202" s="61">
        <f t="shared" si="14"/>
        <v>50486.292000000001</v>
      </c>
      <c r="D202" s="7" t="str">
        <f t="shared" si="15"/>
        <v>vis</v>
      </c>
      <c r="E202" s="70">
        <f>VLOOKUP(C202,'Active 1'!C$21:E$973,3,FALSE)</f>
        <v>13820.020078843387</v>
      </c>
      <c r="F202" s="69" t="s">
        <v>194</v>
      </c>
      <c r="G202" s="7" t="str">
        <f t="shared" si="16"/>
        <v>50486.292</v>
      </c>
      <c r="H202" s="61">
        <f t="shared" si="17"/>
        <v>-2895</v>
      </c>
      <c r="I202" s="71" t="s">
        <v>1140</v>
      </c>
      <c r="J202" s="72" t="s">
        <v>1141</v>
      </c>
      <c r="K202" s="71">
        <v>-2895</v>
      </c>
      <c r="L202" s="71" t="s">
        <v>1045</v>
      </c>
      <c r="M202" s="72" t="s">
        <v>232</v>
      </c>
      <c r="N202" s="72"/>
      <c r="O202" s="73" t="s">
        <v>792</v>
      </c>
      <c r="P202" s="73" t="s">
        <v>1134</v>
      </c>
    </row>
    <row r="203" spans="1:16" ht="12.75" customHeight="1" thickBot="1">
      <c r="A203" s="61" t="str">
        <f t="shared" ref="A203:A266" si="18">P203</f>
        <v> BBS 116 </v>
      </c>
      <c r="B203" s="69" t="str">
        <f t="shared" ref="B203:B266" si="19">IF(H203=INT(H203),"I","II")</f>
        <v>I</v>
      </c>
      <c r="C203" s="61">
        <f t="shared" ref="C203:C266" si="20">1*G203</f>
        <v>50719.324000000001</v>
      </c>
      <c r="D203" s="7" t="str">
        <f t="shared" ref="D203:D266" si="21">VLOOKUP(F203,I$1:J$5,2,FALSE)</f>
        <v>vis</v>
      </c>
      <c r="E203" s="70">
        <f>VLOOKUP(C203,'Active 1'!C$21:E$973,3,FALSE)</f>
        <v>14155.000965992465</v>
      </c>
      <c r="F203" s="69" t="s">
        <v>194</v>
      </c>
      <c r="G203" s="7" t="str">
        <f t="shared" ref="G203:G266" si="22">MID(I203,3,LEN(I203)-3)</f>
        <v>50719.324</v>
      </c>
      <c r="H203" s="61">
        <f t="shared" ref="H203:H266" si="23">1*K203</f>
        <v>-2560</v>
      </c>
      <c r="I203" s="71" t="s">
        <v>1142</v>
      </c>
      <c r="J203" s="72" t="s">
        <v>1143</v>
      </c>
      <c r="K203" s="71">
        <v>-2560</v>
      </c>
      <c r="L203" s="71" t="s">
        <v>1144</v>
      </c>
      <c r="M203" s="72" t="s">
        <v>232</v>
      </c>
      <c r="N203" s="72"/>
      <c r="O203" s="73" t="s">
        <v>792</v>
      </c>
      <c r="P203" s="73" t="s">
        <v>1145</v>
      </c>
    </row>
    <row r="204" spans="1:16" ht="12.75" customHeight="1" thickBot="1">
      <c r="A204" s="61" t="str">
        <f t="shared" si="18"/>
        <v> AOEB 5 </v>
      </c>
      <c r="B204" s="69" t="str">
        <f t="shared" si="19"/>
        <v>I</v>
      </c>
      <c r="C204" s="61">
        <f t="shared" si="20"/>
        <v>50743.701000000001</v>
      </c>
      <c r="D204" s="7" t="str">
        <f t="shared" si="21"/>
        <v>vis</v>
      </c>
      <c r="E204" s="70">
        <f>VLOOKUP(C204,'Active 1'!C$21:E$973,3,FALSE)</f>
        <v>14190.042630167485</v>
      </c>
      <c r="F204" s="69" t="s">
        <v>194</v>
      </c>
      <c r="G204" s="7" t="str">
        <f t="shared" si="22"/>
        <v>50743.701</v>
      </c>
      <c r="H204" s="61">
        <f t="shared" si="23"/>
        <v>-2525</v>
      </c>
      <c r="I204" s="71" t="s">
        <v>1146</v>
      </c>
      <c r="J204" s="72" t="s">
        <v>1147</v>
      </c>
      <c r="K204" s="71">
        <v>-2525</v>
      </c>
      <c r="L204" s="71" t="s">
        <v>1009</v>
      </c>
      <c r="M204" s="72" t="s">
        <v>232</v>
      </c>
      <c r="N204" s="72"/>
      <c r="O204" s="73" t="s">
        <v>1148</v>
      </c>
      <c r="P204" s="73" t="s">
        <v>1066</v>
      </c>
    </row>
    <row r="205" spans="1:16" ht="12.75" customHeight="1" thickBot="1">
      <c r="A205" s="61" t="str">
        <f t="shared" si="18"/>
        <v> AOEB 5 </v>
      </c>
      <c r="B205" s="69" t="str">
        <f t="shared" si="19"/>
        <v>I</v>
      </c>
      <c r="C205" s="61">
        <f t="shared" si="20"/>
        <v>50748.544000000002</v>
      </c>
      <c r="D205" s="7" t="str">
        <f t="shared" si="21"/>
        <v>vis</v>
      </c>
      <c r="E205" s="70">
        <f>VLOOKUP(C205,'Active 1'!C$21:E$973,3,FALSE)</f>
        <v>14197.004388365773</v>
      </c>
      <c r="F205" s="69" t="s">
        <v>194</v>
      </c>
      <c r="G205" s="7" t="str">
        <f t="shared" si="22"/>
        <v>50748.544</v>
      </c>
      <c r="H205" s="61">
        <f t="shared" si="23"/>
        <v>-2518</v>
      </c>
      <c r="I205" s="71" t="s">
        <v>1149</v>
      </c>
      <c r="J205" s="72" t="s">
        <v>1150</v>
      </c>
      <c r="K205" s="71">
        <v>-2518</v>
      </c>
      <c r="L205" s="71" t="s">
        <v>1151</v>
      </c>
      <c r="M205" s="72" t="s">
        <v>232</v>
      </c>
      <c r="N205" s="72"/>
      <c r="O205" s="73" t="s">
        <v>1139</v>
      </c>
      <c r="P205" s="73" t="s">
        <v>1066</v>
      </c>
    </row>
    <row r="206" spans="1:16" ht="12.75" customHeight="1" thickBot="1">
      <c r="A206" s="61" t="str">
        <f t="shared" si="18"/>
        <v> AOEB 5 </v>
      </c>
      <c r="B206" s="69" t="str">
        <f t="shared" si="19"/>
        <v>I</v>
      </c>
      <c r="C206" s="61">
        <f t="shared" si="20"/>
        <v>50755.516000000003</v>
      </c>
      <c r="D206" s="7" t="str">
        <f t="shared" si="21"/>
        <v>vis</v>
      </c>
      <c r="E206" s="70">
        <f>VLOOKUP(C206,'Active 1'!C$21:E$973,3,FALSE)</f>
        <v>14207.026560192835</v>
      </c>
      <c r="F206" s="69" t="s">
        <v>194</v>
      </c>
      <c r="G206" s="7" t="str">
        <f t="shared" si="22"/>
        <v>50755.516</v>
      </c>
      <c r="H206" s="61">
        <f t="shared" si="23"/>
        <v>-2508</v>
      </c>
      <c r="I206" s="71" t="s">
        <v>1152</v>
      </c>
      <c r="J206" s="72" t="s">
        <v>1153</v>
      </c>
      <c r="K206" s="71">
        <v>-2508</v>
      </c>
      <c r="L206" s="71" t="s">
        <v>1154</v>
      </c>
      <c r="M206" s="72" t="s">
        <v>232</v>
      </c>
      <c r="N206" s="72"/>
      <c r="O206" s="73" t="s">
        <v>1139</v>
      </c>
      <c r="P206" s="73" t="s">
        <v>1066</v>
      </c>
    </row>
    <row r="207" spans="1:16" ht="12.75" customHeight="1" thickBot="1">
      <c r="A207" s="61" t="str">
        <f t="shared" si="18"/>
        <v> BBS 116 </v>
      </c>
      <c r="B207" s="69" t="str">
        <f t="shared" si="19"/>
        <v>I</v>
      </c>
      <c r="C207" s="61">
        <f t="shared" si="20"/>
        <v>50774.29</v>
      </c>
      <c r="D207" s="7" t="str">
        <f t="shared" si="21"/>
        <v>vis</v>
      </c>
      <c r="E207" s="70">
        <f>VLOOKUP(C207,'Active 1'!C$21:E$973,3,FALSE)</f>
        <v>14234.013974690997</v>
      </c>
      <c r="F207" s="69" t="s">
        <v>194</v>
      </c>
      <c r="G207" s="7" t="str">
        <f t="shared" si="22"/>
        <v>50774.290</v>
      </c>
      <c r="H207" s="61">
        <f t="shared" si="23"/>
        <v>-2481</v>
      </c>
      <c r="I207" s="71" t="s">
        <v>1155</v>
      </c>
      <c r="J207" s="72" t="s">
        <v>1156</v>
      </c>
      <c r="K207" s="71">
        <v>-2481</v>
      </c>
      <c r="L207" s="71" t="s">
        <v>1157</v>
      </c>
      <c r="M207" s="72" t="s">
        <v>232</v>
      </c>
      <c r="N207" s="72"/>
      <c r="O207" s="73" t="s">
        <v>792</v>
      </c>
      <c r="P207" s="73" t="s">
        <v>1145</v>
      </c>
    </row>
    <row r="208" spans="1:16" ht="12.75" customHeight="1" thickBot="1">
      <c r="A208" s="61" t="str">
        <f t="shared" si="18"/>
        <v> AOEB 5 </v>
      </c>
      <c r="B208" s="69" t="str">
        <f t="shared" si="19"/>
        <v>I</v>
      </c>
      <c r="C208" s="61">
        <f t="shared" si="20"/>
        <v>50780.552000000003</v>
      </c>
      <c r="D208" s="7" t="str">
        <f t="shared" si="21"/>
        <v>vis</v>
      </c>
      <c r="E208" s="70">
        <f>VLOOKUP(C208,'Active 1'!C$21:E$973,3,FALSE)</f>
        <v>14243.015529478875</v>
      </c>
      <c r="F208" s="69" t="s">
        <v>194</v>
      </c>
      <c r="G208" s="7" t="str">
        <f t="shared" si="22"/>
        <v>50780.552</v>
      </c>
      <c r="H208" s="61">
        <f t="shared" si="23"/>
        <v>-2472</v>
      </c>
      <c r="I208" s="71" t="s">
        <v>1158</v>
      </c>
      <c r="J208" s="72" t="s">
        <v>1159</v>
      </c>
      <c r="K208" s="71">
        <v>-2472</v>
      </c>
      <c r="L208" s="71" t="s">
        <v>1112</v>
      </c>
      <c r="M208" s="72" t="s">
        <v>232</v>
      </c>
      <c r="N208" s="72"/>
      <c r="O208" s="73" t="s">
        <v>1160</v>
      </c>
      <c r="P208" s="73" t="s">
        <v>1066</v>
      </c>
    </row>
    <row r="209" spans="1:16" ht="12.75" customHeight="1" thickBot="1">
      <c r="A209" s="61" t="str">
        <f t="shared" si="18"/>
        <v> AOEB 5 </v>
      </c>
      <c r="B209" s="69" t="str">
        <f t="shared" si="19"/>
        <v>I</v>
      </c>
      <c r="C209" s="61">
        <f t="shared" si="20"/>
        <v>50812.553999999996</v>
      </c>
      <c r="D209" s="7" t="str">
        <f t="shared" si="21"/>
        <v>vis</v>
      </c>
      <c r="E209" s="70">
        <f>VLOOKUP(C209,'Active 1'!C$21:E$973,3,FALSE)</f>
        <v>14289.018045659237</v>
      </c>
      <c r="F209" s="69" t="s">
        <v>194</v>
      </c>
      <c r="G209" s="7" t="str">
        <f t="shared" si="22"/>
        <v>50812.554</v>
      </c>
      <c r="H209" s="61">
        <f t="shared" si="23"/>
        <v>-2426</v>
      </c>
      <c r="I209" s="71" t="s">
        <v>1161</v>
      </c>
      <c r="J209" s="72" t="s">
        <v>1162</v>
      </c>
      <c r="K209" s="71">
        <v>-2426</v>
      </c>
      <c r="L209" s="71" t="s">
        <v>977</v>
      </c>
      <c r="M209" s="72" t="s">
        <v>232</v>
      </c>
      <c r="N209" s="72"/>
      <c r="O209" s="73" t="s">
        <v>1139</v>
      </c>
      <c r="P209" s="73" t="s">
        <v>1066</v>
      </c>
    </row>
    <row r="210" spans="1:16" ht="12.75" customHeight="1" thickBot="1">
      <c r="A210" s="61" t="str">
        <f t="shared" si="18"/>
        <v> AOEB 5 </v>
      </c>
      <c r="B210" s="69" t="str">
        <f t="shared" si="19"/>
        <v>I</v>
      </c>
      <c r="C210" s="61">
        <f t="shared" si="20"/>
        <v>51056.724000000002</v>
      </c>
      <c r="D210" s="7" t="str">
        <f t="shared" si="21"/>
        <v>vis</v>
      </c>
      <c r="E210" s="70">
        <f>VLOOKUP(C210,'Active 1'!C$21:E$973,3,FALSE)</f>
        <v>14640.009682924476</v>
      </c>
      <c r="F210" s="69" t="s">
        <v>194</v>
      </c>
      <c r="G210" s="7" t="str">
        <f t="shared" si="22"/>
        <v>51056.724</v>
      </c>
      <c r="H210" s="61">
        <f t="shared" si="23"/>
        <v>-2075</v>
      </c>
      <c r="I210" s="71" t="s">
        <v>1163</v>
      </c>
      <c r="J210" s="72" t="s">
        <v>1164</v>
      </c>
      <c r="K210" s="71">
        <v>-2075</v>
      </c>
      <c r="L210" s="71" t="s">
        <v>1165</v>
      </c>
      <c r="M210" s="72" t="s">
        <v>232</v>
      </c>
      <c r="N210" s="72"/>
      <c r="O210" s="73" t="s">
        <v>1148</v>
      </c>
      <c r="P210" s="73" t="s">
        <v>1066</v>
      </c>
    </row>
    <row r="211" spans="1:16" ht="12.75" customHeight="1" thickBot="1">
      <c r="A211" s="61" t="str">
        <f t="shared" si="18"/>
        <v> AOEB 5 </v>
      </c>
      <c r="B211" s="69" t="str">
        <f t="shared" si="19"/>
        <v>I</v>
      </c>
      <c r="C211" s="61">
        <f t="shared" si="20"/>
        <v>51100.565999999999</v>
      </c>
      <c r="D211" s="7" t="str">
        <f t="shared" si="21"/>
        <v>vis</v>
      </c>
      <c r="E211" s="70">
        <f>VLOOKUP(C211,'Active 1'!C$21:E$973,3,FALSE)</f>
        <v>14703.032066349881</v>
      </c>
      <c r="F211" s="69" t="s">
        <v>194</v>
      </c>
      <c r="G211" s="7" t="str">
        <f t="shared" si="22"/>
        <v>51100.566</v>
      </c>
      <c r="H211" s="61">
        <f t="shared" si="23"/>
        <v>-2012</v>
      </c>
      <c r="I211" s="71" t="s">
        <v>1166</v>
      </c>
      <c r="J211" s="72" t="s">
        <v>1167</v>
      </c>
      <c r="K211" s="71">
        <v>-2012</v>
      </c>
      <c r="L211" s="71" t="s">
        <v>1154</v>
      </c>
      <c r="M211" s="72" t="s">
        <v>232</v>
      </c>
      <c r="N211" s="72"/>
      <c r="O211" s="73" t="s">
        <v>1139</v>
      </c>
      <c r="P211" s="73" t="s">
        <v>1066</v>
      </c>
    </row>
    <row r="212" spans="1:16" ht="12.75" customHeight="1" thickBot="1">
      <c r="A212" s="61" t="str">
        <f t="shared" si="18"/>
        <v> AOEB 5 </v>
      </c>
      <c r="B212" s="69" t="str">
        <f t="shared" si="19"/>
        <v>I</v>
      </c>
      <c r="C212" s="61">
        <f t="shared" si="20"/>
        <v>51109.6011</v>
      </c>
      <c r="D212" s="7" t="str">
        <f t="shared" si="21"/>
        <v>vis</v>
      </c>
      <c r="E212" s="70">
        <f>VLOOKUP(C212,'Active 1'!C$21:E$973,3,FALSE)</f>
        <v>14716.019921294614</v>
      </c>
      <c r="F212" s="69" t="s">
        <v>194</v>
      </c>
      <c r="G212" s="7" t="str">
        <f t="shared" si="22"/>
        <v>51109.6011</v>
      </c>
      <c r="H212" s="61">
        <f t="shared" si="23"/>
        <v>-1999</v>
      </c>
      <c r="I212" s="71" t="s">
        <v>1168</v>
      </c>
      <c r="J212" s="72" t="s">
        <v>1169</v>
      </c>
      <c r="K212" s="71">
        <v>-1999</v>
      </c>
      <c r="L212" s="71" t="s">
        <v>1170</v>
      </c>
      <c r="M212" s="72" t="s">
        <v>1171</v>
      </c>
      <c r="N212" s="72"/>
      <c r="O212" s="73" t="s">
        <v>609</v>
      </c>
      <c r="P212" s="73" t="s">
        <v>1066</v>
      </c>
    </row>
    <row r="213" spans="1:16" ht="12.75" customHeight="1" thickBot="1">
      <c r="A213" s="61" t="str">
        <f t="shared" si="18"/>
        <v> AOEB 5 </v>
      </c>
      <c r="B213" s="69" t="str">
        <f t="shared" si="19"/>
        <v>I</v>
      </c>
      <c r="C213" s="61">
        <f t="shared" si="20"/>
        <v>51132.542000000001</v>
      </c>
      <c r="D213" s="7" t="str">
        <f t="shared" si="21"/>
        <v>vis</v>
      </c>
      <c r="E213" s="70">
        <f>VLOOKUP(C213,'Active 1'!C$21:E$973,3,FALSE)</f>
        <v>14748.99720782178</v>
      </c>
      <c r="F213" s="69" t="s">
        <v>194</v>
      </c>
      <c r="G213" s="7" t="str">
        <f t="shared" si="22"/>
        <v>51132.542</v>
      </c>
      <c r="H213" s="61">
        <f t="shared" si="23"/>
        <v>-1966</v>
      </c>
      <c r="I213" s="71" t="s">
        <v>1172</v>
      </c>
      <c r="J213" s="72" t="s">
        <v>1173</v>
      </c>
      <c r="K213" s="71">
        <v>-1966</v>
      </c>
      <c r="L213" s="71" t="s">
        <v>1174</v>
      </c>
      <c r="M213" s="72" t="s">
        <v>232</v>
      </c>
      <c r="N213" s="72"/>
      <c r="O213" s="73" t="s">
        <v>1148</v>
      </c>
      <c r="P213" s="73" t="s">
        <v>1066</v>
      </c>
    </row>
    <row r="214" spans="1:16" ht="12.75" customHeight="1" thickBot="1">
      <c r="A214" s="61" t="str">
        <f t="shared" si="18"/>
        <v> BBS 119 </v>
      </c>
      <c r="B214" s="69" t="str">
        <f t="shared" si="19"/>
        <v>I</v>
      </c>
      <c r="C214" s="61">
        <f t="shared" si="20"/>
        <v>51185.446000000004</v>
      </c>
      <c r="D214" s="7" t="str">
        <f t="shared" si="21"/>
        <v>vis</v>
      </c>
      <c r="E214" s="70">
        <f>VLOOKUP(C214,'Active 1'!C$21:E$973,3,FALSE)</f>
        <v>14825.04611464031</v>
      </c>
      <c r="F214" s="69" t="s">
        <v>194</v>
      </c>
      <c r="G214" s="7" t="str">
        <f t="shared" si="22"/>
        <v>51185.446</v>
      </c>
      <c r="H214" s="61">
        <f t="shared" si="23"/>
        <v>-1890</v>
      </c>
      <c r="I214" s="71" t="s">
        <v>1178</v>
      </c>
      <c r="J214" s="72" t="s">
        <v>1179</v>
      </c>
      <c r="K214" s="71">
        <v>-1890</v>
      </c>
      <c r="L214" s="71" t="s">
        <v>993</v>
      </c>
      <c r="M214" s="72" t="s">
        <v>232</v>
      </c>
      <c r="N214" s="72"/>
      <c r="O214" s="73" t="s">
        <v>831</v>
      </c>
      <c r="P214" s="73" t="s">
        <v>1180</v>
      </c>
    </row>
    <row r="215" spans="1:16" ht="12.75" customHeight="1" thickBot="1">
      <c r="A215" s="61" t="str">
        <f t="shared" si="18"/>
        <v>BAVM 132 </v>
      </c>
      <c r="B215" s="69" t="str">
        <f t="shared" si="19"/>
        <v>I</v>
      </c>
      <c r="C215" s="61">
        <f t="shared" si="20"/>
        <v>51471.344899999996</v>
      </c>
      <c r="D215" s="7" t="str">
        <f t="shared" si="21"/>
        <v>vis</v>
      </c>
      <c r="E215" s="70">
        <f>VLOOKUP(C215,'Active 1'!C$21:E$973,3,FALSE)</f>
        <v>15236.022577773887</v>
      </c>
      <c r="F215" s="69" t="s">
        <v>194</v>
      </c>
      <c r="G215" s="7" t="str">
        <f t="shared" si="22"/>
        <v>51471.3449</v>
      </c>
      <c r="H215" s="61">
        <f t="shared" si="23"/>
        <v>-1479</v>
      </c>
      <c r="I215" s="71" t="s">
        <v>1189</v>
      </c>
      <c r="J215" s="72" t="s">
        <v>1190</v>
      </c>
      <c r="K215" s="71">
        <v>-1479</v>
      </c>
      <c r="L215" s="71" t="s">
        <v>1191</v>
      </c>
      <c r="M215" s="72" t="s">
        <v>825</v>
      </c>
      <c r="N215" s="72" t="s">
        <v>1192</v>
      </c>
      <c r="O215" s="73" t="s">
        <v>1193</v>
      </c>
      <c r="P215" s="74" t="s">
        <v>1194</v>
      </c>
    </row>
    <row r="216" spans="1:16" ht="12.75" customHeight="1" thickBot="1">
      <c r="A216" s="61" t="str">
        <f t="shared" si="18"/>
        <v>IBVS 4840 </v>
      </c>
      <c r="B216" s="69" t="str">
        <f t="shared" si="19"/>
        <v>I</v>
      </c>
      <c r="C216" s="61">
        <f t="shared" si="20"/>
        <v>51513.781000000003</v>
      </c>
      <c r="D216" s="7" t="str">
        <f t="shared" si="21"/>
        <v>vis</v>
      </c>
      <c r="E216" s="70">
        <f>VLOOKUP(C216,'Active 1'!C$21:E$973,3,FALSE)</f>
        <v>15297.023995712836</v>
      </c>
      <c r="F216" s="69" t="s">
        <v>194</v>
      </c>
      <c r="G216" s="7" t="str">
        <f t="shared" si="22"/>
        <v>51513.7810</v>
      </c>
      <c r="H216" s="61">
        <f t="shared" si="23"/>
        <v>-1418</v>
      </c>
      <c r="I216" s="71" t="s">
        <v>1197</v>
      </c>
      <c r="J216" s="72" t="s">
        <v>1198</v>
      </c>
      <c r="K216" s="71">
        <v>-1418</v>
      </c>
      <c r="L216" s="71" t="s">
        <v>1199</v>
      </c>
      <c r="M216" s="72" t="s">
        <v>825</v>
      </c>
      <c r="N216" s="72" t="s">
        <v>826</v>
      </c>
      <c r="O216" s="73" t="s">
        <v>1200</v>
      </c>
      <c r="P216" s="74" t="s">
        <v>1201</v>
      </c>
    </row>
    <row r="217" spans="1:16" ht="12.75" customHeight="1" thickBot="1">
      <c r="A217" s="61" t="str">
        <f t="shared" si="18"/>
        <v>IBVS 5371 </v>
      </c>
      <c r="B217" s="69" t="str">
        <f t="shared" si="19"/>
        <v>II</v>
      </c>
      <c r="C217" s="61">
        <f t="shared" si="20"/>
        <v>52513.797700000003</v>
      </c>
      <c r="D217" s="7" t="str">
        <f t="shared" si="21"/>
        <v>vis</v>
      </c>
      <c r="E217" s="70">
        <f>VLOOKUP(C217,'Active 1'!C$21:E$973,3,FALSE)</f>
        <v>16734.536789363046</v>
      </c>
      <c r="F217" s="69" t="s">
        <v>194</v>
      </c>
      <c r="G217" s="7" t="str">
        <f t="shared" si="22"/>
        <v>52513.7977</v>
      </c>
      <c r="H217" s="61">
        <f t="shared" si="23"/>
        <v>19.5</v>
      </c>
      <c r="I217" s="71" t="s">
        <v>1238</v>
      </c>
      <c r="J217" s="72" t="s">
        <v>1239</v>
      </c>
      <c r="K217" s="71">
        <v>19.5</v>
      </c>
      <c r="L217" s="71" t="s">
        <v>1199</v>
      </c>
      <c r="M217" s="72" t="s">
        <v>825</v>
      </c>
      <c r="N217" s="72" t="s">
        <v>826</v>
      </c>
      <c r="O217" s="73" t="s">
        <v>1240</v>
      </c>
      <c r="P217" s="74" t="s">
        <v>1241</v>
      </c>
    </row>
    <row r="218" spans="1:16" ht="12.75" customHeight="1" thickBot="1">
      <c r="A218" s="61" t="str">
        <f t="shared" si="18"/>
        <v>IBVS 5399 </v>
      </c>
      <c r="B218" s="69" t="str">
        <f t="shared" si="19"/>
        <v>I</v>
      </c>
      <c r="C218" s="61">
        <f t="shared" si="20"/>
        <v>52577.450700000001</v>
      </c>
      <c r="D218" s="7" t="str">
        <f t="shared" si="21"/>
        <v>vis</v>
      </c>
      <c r="E218" s="70">
        <f>VLOOKUP(C218,'Active 1'!C$21:E$973,3,FALSE)</f>
        <v>16826.037263159349</v>
      </c>
      <c r="F218" s="69" t="s">
        <v>194</v>
      </c>
      <c r="G218" s="7" t="str">
        <f t="shared" si="22"/>
        <v>52577.4507</v>
      </c>
      <c r="H218" s="61">
        <f t="shared" si="23"/>
        <v>111</v>
      </c>
      <c r="I218" s="71" t="s">
        <v>1242</v>
      </c>
      <c r="J218" s="72" t="s">
        <v>1243</v>
      </c>
      <c r="K218" s="71">
        <v>111</v>
      </c>
      <c r="L218" s="71" t="s">
        <v>1244</v>
      </c>
      <c r="M218" s="72" t="s">
        <v>825</v>
      </c>
      <c r="N218" s="72" t="s">
        <v>826</v>
      </c>
      <c r="O218" s="73" t="s">
        <v>1245</v>
      </c>
      <c r="P218" s="74" t="s">
        <v>1246</v>
      </c>
    </row>
    <row r="219" spans="1:16" ht="12.75" customHeight="1" thickBot="1">
      <c r="A219" s="61" t="str">
        <f t="shared" si="18"/>
        <v>BAVM 172 </v>
      </c>
      <c r="B219" s="69" t="str">
        <f t="shared" si="19"/>
        <v>I</v>
      </c>
      <c r="C219" s="61">
        <f t="shared" si="20"/>
        <v>52913.4568</v>
      </c>
      <c r="D219" s="7" t="str">
        <f t="shared" si="21"/>
        <v>vis</v>
      </c>
      <c r="E219" s="70">
        <f>VLOOKUP(C219,'Active 1'!C$21:E$973,3,FALSE)</f>
        <v>17309.042264470336</v>
      </c>
      <c r="F219" s="69" t="s">
        <v>194</v>
      </c>
      <c r="G219" s="7" t="str">
        <f t="shared" si="22"/>
        <v>52913.4568</v>
      </c>
      <c r="H219" s="61">
        <f t="shared" si="23"/>
        <v>594</v>
      </c>
      <c r="I219" s="71" t="s">
        <v>1262</v>
      </c>
      <c r="J219" s="72" t="s">
        <v>1263</v>
      </c>
      <c r="K219" s="71">
        <v>594</v>
      </c>
      <c r="L219" s="71" t="s">
        <v>1264</v>
      </c>
      <c r="M219" s="72" t="s">
        <v>825</v>
      </c>
      <c r="N219" s="72" t="s">
        <v>1192</v>
      </c>
      <c r="O219" s="73" t="s">
        <v>1265</v>
      </c>
      <c r="P219" s="74" t="s">
        <v>1266</v>
      </c>
    </row>
    <row r="220" spans="1:16" ht="12.75" customHeight="1" thickBot="1">
      <c r="A220" s="61" t="str">
        <f t="shared" si="18"/>
        <v>IBVS 5636 </v>
      </c>
      <c r="B220" s="69" t="str">
        <f t="shared" si="19"/>
        <v>I</v>
      </c>
      <c r="C220" s="61">
        <f t="shared" si="20"/>
        <v>52935.7186</v>
      </c>
      <c r="D220" s="7" t="str">
        <f t="shared" si="21"/>
        <v>vis</v>
      </c>
      <c r="E220" s="70">
        <f>VLOOKUP(C220,'Active 1'!C$21:E$973,3,FALSE)</f>
        <v>17341.043352361852</v>
      </c>
      <c r="F220" s="69" t="s">
        <v>194</v>
      </c>
      <c r="G220" s="7" t="str">
        <f t="shared" si="22"/>
        <v>52935.7186</v>
      </c>
      <c r="H220" s="61">
        <f t="shared" si="23"/>
        <v>626</v>
      </c>
      <c r="I220" s="71" t="s">
        <v>1267</v>
      </c>
      <c r="J220" s="72" t="s">
        <v>1268</v>
      </c>
      <c r="K220" s="71">
        <v>626</v>
      </c>
      <c r="L220" s="71" t="s">
        <v>1269</v>
      </c>
      <c r="M220" s="72" t="s">
        <v>825</v>
      </c>
      <c r="N220" s="72" t="s">
        <v>826</v>
      </c>
      <c r="O220" s="73" t="s">
        <v>1270</v>
      </c>
      <c r="P220" s="74" t="s">
        <v>1271</v>
      </c>
    </row>
    <row r="221" spans="1:16" ht="12.75" customHeight="1" thickBot="1">
      <c r="A221" s="61" t="str">
        <f t="shared" si="18"/>
        <v>IBVS 5636 </v>
      </c>
      <c r="B221" s="69" t="str">
        <f t="shared" si="19"/>
        <v>I</v>
      </c>
      <c r="C221" s="61">
        <f t="shared" si="20"/>
        <v>53022.676299999999</v>
      </c>
      <c r="D221" s="7" t="str">
        <f t="shared" si="21"/>
        <v>vis</v>
      </c>
      <c r="E221" s="70">
        <f>VLOOKUP(C221,'Active 1'!C$21:E$973,3,FALSE)</f>
        <v>17466.044071106244</v>
      </c>
      <c r="F221" s="69" t="s">
        <v>194</v>
      </c>
      <c r="G221" s="7" t="str">
        <f t="shared" si="22"/>
        <v>53022.6763</v>
      </c>
      <c r="H221" s="61">
        <f t="shared" si="23"/>
        <v>751</v>
      </c>
      <c r="I221" s="71" t="s">
        <v>1281</v>
      </c>
      <c r="J221" s="72" t="s">
        <v>1282</v>
      </c>
      <c r="K221" s="71">
        <v>751</v>
      </c>
      <c r="L221" s="71" t="s">
        <v>1283</v>
      </c>
      <c r="M221" s="72" t="s">
        <v>825</v>
      </c>
      <c r="N221" s="72" t="s">
        <v>826</v>
      </c>
      <c r="O221" s="73" t="s">
        <v>1270</v>
      </c>
      <c r="P221" s="74" t="s">
        <v>1271</v>
      </c>
    </row>
    <row r="222" spans="1:16" ht="12.75" customHeight="1" thickBot="1">
      <c r="A222" s="61" t="str">
        <f t="shared" si="18"/>
        <v>IBVS 5636 </v>
      </c>
      <c r="B222" s="69" t="str">
        <f t="shared" si="19"/>
        <v>I</v>
      </c>
      <c r="C222" s="61">
        <f t="shared" si="20"/>
        <v>53282.854700000004</v>
      </c>
      <c r="D222" s="7" t="str">
        <f t="shared" si="21"/>
        <v>vis</v>
      </c>
      <c r="E222" s="70">
        <f>VLOOKUP(C222,'Active 1'!C$21:E$973,3,FALSE)</f>
        <v>17840.047603878695</v>
      </c>
      <c r="F222" s="69" t="s">
        <v>194</v>
      </c>
      <c r="G222" s="7" t="str">
        <f t="shared" si="22"/>
        <v>53282.8547</v>
      </c>
      <c r="H222" s="61">
        <f t="shared" si="23"/>
        <v>1125</v>
      </c>
      <c r="I222" s="71" t="s">
        <v>1284</v>
      </c>
      <c r="J222" s="72" t="s">
        <v>1285</v>
      </c>
      <c r="K222" s="71">
        <v>1125</v>
      </c>
      <c r="L222" s="71" t="s">
        <v>1219</v>
      </c>
      <c r="M222" s="72" t="s">
        <v>825</v>
      </c>
      <c r="N222" s="72" t="s">
        <v>826</v>
      </c>
      <c r="O222" s="73" t="s">
        <v>1270</v>
      </c>
      <c r="P222" s="74" t="s">
        <v>1271</v>
      </c>
    </row>
    <row r="223" spans="1:16" ht="12.75" customHeight="1" thickBot="1">
      <c r="A223" s="61" t="str">
        <f t="shared" si="18"/>
        <v>IBVS 5636 </v>
      </c>
      <c r="B223" s="69" t="str">
        <f t="shared" si="19"/>
        <v>I</v>
      </c>
      <c r="C223" s="61">
        <f t="shared" si="20"/>
        <v>53294.6803</v>
      </c>
      <c r="D223" s="7" t="str">
        <f t="shared" si="21"/>
        <v>vis</v>
      </c>
      <c r="E223" s="70">
        <f>VLOOKUP(C223,'Active 1'!C$21:E$973,3,FALSE)</f>
        <v>17857.046771285182</v>
      </c>
      <c r="F223" s="69" t="s">
        <v>194</v>
      </c>
      <c r="G223" s="7" t="str">
        <f t="shared" si="22"/>
        <v>53294.6803</v>
      </c>
      <c r="H223" s="61">
        <f t="shared" si="23"/>
        <v>1142</v>
      </c>
      <c r="I223" s="71" t="s">
        <v>1286</v>
      </c>
      <c r="J223" s="72" t="s">
        <v>1287</v>
      </c>
      <c r="K223" s="71">
        <v>1142</v>
      </c>
      <c r="L223" s="71" t="s">
        <v>1276</v>
      </c>
      <c r="M223" s="72" t="s">
        <v>825</v>
      </c>
      <c r="N223" s="72" t="s">
        <v>826</v>
      </c>
      <c r="O223" s="73" t="s">
        <v>1270</v>
      </c>
      <c r="P223" s="74" t="s">
        <v>1271</v>
      </c>
    </row>
    <row r="224" spans="1:16" ht="12.75" customHeight="1" thickBot="1">
      <c r="A224" s="61" t="str">
        <f t="shared" si="18"/>
        <v>BAVM 173 </v>
      </c>
      <c r="B224" s="69" t="str">
        <f t="shared" si="19"/>
        <v>II</v>
      </c>
      <c r="C224" s="61">
        <f t="shared" si="20"/>
        <v>53303.375399999997</v>
      </c>
      <c r="D224" s="7" t="str">
        <f t="shared" si="21"/>
        <v>vis</v>
      </c>
      <c r="E224" s="70">
        <f>VLOOKUP(C224,'Active 1'!C$21:E$973,3,FALSE)</f>
        <v>17869.545880042129</v>
      </c>
      <c r="F224" s="69" t="s">
        <v>194</v>
      </c>
      <c r="G224" s="7" t="str">
        <f t="shared" si="22"/>
        <v>53303.3754</v>
      </c>
      <c r="H224" s="61">
        <f t="shared" si="23"/>
        <v>1154.5</v>
      </c>
      <c r="I224" s="71" t="s">
        <v>1290</v>
      </c>
      <c r="J224" s="72" t="s">
        <v>1291</v>
      </c>
      <c r="K224" s="71">
        <v>1154.5</v>
      </c>
      <c r="L224" s="71" t="s">
        <v>1292</v>
      </c>
      <c r="M224" s="72" t="s">
        <v>825</v>
      </c>
      <c r="N224" s="72" t="s">
        <v>1293</v>
      </c>
      <c r="O224" s="73" t="s">
        <v>1294</v>
      </c>
      <c r="P224" s="74" t="s">
        <v>1295</v>
      </c>
    </row>
    <row r="225" spans="1:16" ht="12.75" customHeight="1" thickBot="1">
      <c r="A225" s="61" t="str">
        <f t="shared" si="18"/>
        <v>OEJV 0003 </v>
      </c>
      <c r="B225" s="69" t="str">
        <f t="shared" si="19"/>
        <v>I</v>
      </c>
      <c r="C225" s="61">
        <f t="shared" si="20"/>
        <v>53382.32</v>
      </c>
      <c r="D225" s="7" t="str">
        <f t="shared" si="21"/>
        <v>vis</v>
      </c>
      <c r="E225" s="70">
        <f>VLOOKUP(C225,'Active 1'!C$21:E$973,3,FALSE)</f>
        <v>17983.027857382713</v>
      </c>
      <c r="F225" s="69" t="s">
        <v>194</v>
      </c>
      <c r="G225" s="7" t="str">
        <f t="shared" si="22"/>
        <v>53382.320</v>
      </c>
      <c r="H225" s="61">
        <f t="shared" si="23"/>
        <v>1268</v>
      </c>
      <c r="I225" s="71" t="s">
        <v>1299</v>
      </c>
      <c r="J225" s="72" t="s">
        <v>1300</v>
      </c>
      <c r="K225" s="71" t="s">
        <v>1301</v>
      </c>
      <c r="L225" s="71" t="s">
        <v>1302</v>
      </c>
      <c r="M225" s="72" t="s">
        <v>232</v>
      </c>
      <c r="N225" s="72"/>
      <c r="O225" s="73" t="s">
        <v>533</v>
      </c>
      <c r="P225" s="74" t="s">
        <v>1303</v>
      </c>
    </row>
    <row r="226" spans="1:16" ht="12.75" customHeight="1" thickBot="1">
      <c r="A226" s="61" t="str">
        <f t="shared" si="18"/>
        <v>IBVS 5636 </v>
      </c>
      <c r="B226" s="69" t="str">
        <f t="shared" si="19"/>
        <v>I</v>
      </c>
      <c r="C226" s="61">
        <f t="shared" si="20"/>
        <v>53547.902099999999</v>
      </c>
      <c r="D226" s="7" t="str">
        <f t="shared" si="21"/>
        <v>vis</v>
      </c>
      <c r="E226" s="70">
        <f>VLOOKUP(C226,'Active 1'!C$21:E$973,3,FALSE)</f>
        <v>18221.050269557894</v>
      </c>
      <c r="F226" s="69" t="s">
        <v>194</v>
      </c>
      <c r="G226" s="7" t="str">
        <f t="shared" si="22"/>
        <v>53547.9021</v>
      </c>
      <c r="H226" s="61">
        <f t="shared" si="23"/>
        <v>1506</v>
      </c>
      <c r="I226" s="71" t="s">
        <v>1309</v>
      </c>
      <c r="J226" s="72" t="s">
        <v>1310</v>
      </c>
      <c r="K226" s="71" t="s">
        <v>1311</v>
      </c>
      <c r="L226" s="71" t="s">
        <v>1312</v>
      </c>
      <c r="M226" s="72" t="s">
        <v>825</v>
      </c>
      <c r="N226" s="72" t="s">
        <v>826</v>
      </c>
      <c r="O226" s="73" t="s">
        <v>1270</v>
      </c>
      <c r="P226" s="74" t="s">
        <v>1271</v>
      </c>
    </row>
    <row r="227" spans="1:16" ht="12.75" customHeight="1" thickBot="1">
      <c r="A227" s="61" t="str">
        <f t="shared" si="18"/>
        <v>OEJV 0003 </v>
      </c>
      <c r="B227" s="69" t="str">
        <f t="shared" si="19"/>
        <v>I</v>
      </c>
      <c r="C227" s="61">
        <f t="shared" si="20"/>
        <v>53594.499000000003</v>
      </c>
      <c r="D227" s="7" t="str">
        <f t="shared" si="21"/>
        <v>vis</v>
      </c>
      <c r="E227" s="70">
        <f>VLOOKUP(C227,'Active 1'!C$21:E$973,3,FALSE)</f>
        <v>18288.032790844234</v>
      </c>
      <c r="F227" s="69" t="s">
        <v>194</v>
      </c>
      <c r="G227" s="7" t="str">
        <f t="shared" si="22"/>
        <v>53594.499</v>
      </c>
      <c r="H227" s="61">
        <f t="shared" si="23"/>
        <v>1573</v>
      </c>
      <c r="I227" s="71" t="s">
        <v>1317</v>
      </c>
      <c r="J227" s="72" t="s">
        <v>1318</v>
      </c>
      <c r="K227" s="71" t="s">
        <v>1319</v>
      </c>
      <c r="L227" s="71" t="s">
        <v>1320</v>
      </c>
      <c r="M227" s="72" t="s">
        <v>232</v>
      </c>
      <c r="N227" s="72"/>
      <c r="O227" s="73" t="s">
        <v>533</v>
      </c>
      <c r="P227" s="74" t="s">
        <v>1303</v>
      </c>
    </row>
    <row r="228" spans="1:16" ht="12.75" customHeight="1" thickBot="1">
      <c r="A228" s="61" t="str">
        <f t="shared" si="18"/>
        <v>BAVM 178 </v>
      </c>
      <c r="B228" s="69" t="str">
        <f t="shared" si="19"/>
        <v>I</v>
      </c>
      <c r="C228" s="61">
        <f t="shared" si="20"/>
        <v>53658.512499999997</v>
      </c>
      <c r="D228" s="7" t="str">
        <f t="shared" si="21"/>
        <v>vis</v>
      </c>
      <c r="E228" s="70">
        <f>VLOOKUP(C228,'Active 1'!C$21:E$973,3,FALSE)</f>
        <v>18380.051479348454</v>
      </c>
      <c r="F228" s="69" t="s">
        <v>194</v>
      </c>
      <c r="G228" s="7" t="str">
        <f t="shared" si="22"/>
        <v>53658.5125</v>
      </c>
      <c r="H228" s="61">
        <f t="shared" si="23"/>
        <v>1665</v>
      </c>
      <c r="I228" s="71" t="s">
        <v>1324</v>
      </c>
      <c r="J228" s="72" t="s">
        <v>1325</v>
      </c>
      <c r="K228" s="71" t="s">
        <v>1326</v>
      </c>
      <c r="L228" s="71" t="s">
        <v>1199</v>
      </c>
      <c r="M228" s="72" t="s">
        <v>1171</v>
      </c>
      <c r="N228" s="72" t="s">
        <v>1293</v>
      </c>
      <c r="O228" s="73" t="s">
        <v>1193</v>
      </c>
      <c r="P228" s="74" t="s">
        <v>1327</v>
      </c>
    </row>
    <row r="229" spans="1:16" ht="12.75" customHeight="1" thickBot="1">
      <c r="A229" s="61" t="str">
        <f t="shared" si="18"/>
        <v>OEJV 0074 </v>
      </c>
      <c r="B229" s="69" t="str">
        <f t="shared" si="19"/>
        <v>I</v>
      </c>
      <c r="C229" s="61">
        <f t="shared" si="20"/>
        <v>53672.426579999999</v>
      </c>
      <c r="D229" s="7" t="str">
        <f t="shared" si="21"/>
        <v>vis</v>
      </c>
      <c r="E229" s="70">
        <f>VLOOKUP(C229,'Active 1'!C$21:E$973,3,FALSE)</f>
        <v>18400.052813338054</v>
      </c>
      <c r="F229" s="69" t="s">
        <v>194</v>
      </c>
      <c r="G229" s="7" t="str">
        <f t="shared" si="22"/>
        <v>53672.42658</v>
      </c>
      <c r="H229" s="61">
        <f t="shared" si="23"/>
        <v>1685</v>
      </c>
      <c r="I229" s="71" t="s">
        <v>1328</v>
      </c>
      <c r="J229" s="72" t="s">
        <v>1329</v>
      </c>
      <c r="K229" s="71" t="s">
        <v>1330</v>
      </c>
      <c r="L229" s="71" t="s">
        <v>1331</v>
      </c>
      <c r="M229" s="72" t="s">
        <v>1171</v>
      </c>
      <c r="N229" s="72" t="s">
        <v>1332</v>
      </c>
      <c r="O229" s="73" t="s">
        <v>1333</v>
      </c>
      <c r="P229" s="74" t="s">
        <v>1231</v>
      </c>
    </row>
    <row r="230" spans="1:16" ht="12.75" customHeight="1" thickBot="1">
      <c r="A230" s="61" t="str">
        <f t="shared" si="18"/>
        <v>IBVS 5746 </v>
      </c>
      <c r="B230" s="69" t="str">
        <f t="shared" si="19"/>
        <v>II</v>
      </c>
      <c r="C230" s="61">
        <f t="shared" si="20"/>
        <v>53982.3315</v>
      </c>
      <c r="D230" s="7" t="str">
        <f t="shared" si="21"/>
        <v>vis</v>
      </c>
      <c r="E230" s="70">
        <f>VLOOKUP(C230,'Active 1'!C$21:E$973,3,FALSE)</f>
        <v>18845.537661056242</v>
      </c>
      <c r="F230" s="69" t="s">
        <v>194</v>
      </c>
      <c r="G230" s="7" t="str">
        <f t="shared" si="22"/>
        <v>53982.3315</v>
      </c>
      <c r="H230" s="61">
        <f t="shared" si="23"/>
        <v>2130.5</v>
      </c>
      <c r="I230" s="71" t="s">
        <v>1350</v>
      </c>
      <c r="J230" s="72" t="s">
        <v>1351</v>
      </c>
      <c r="K230" s="71" t="s">
        <v>1352</v>
      </c>
      <c r="L230" s="71" t="s">
        <v>1353</v>
      </c>
      <c r="M230" s="72" t="s">
        <v>825</v>
      </c>
      <c r="N230" s="72" t="s">
        <v>826</v>
      </c>
      <c r="O230" s="73" t="s">
        <v>1354</v>
      </c>
      <c r="P230" s="74" t="s">
        <v>1355</v>
      </c>
    </row>
    <row r="231" spans="1:16" ht="12.75" customHeight="1" thickBot="1">
      <c r="A231" s="61" t="str">
        <f t="shared" si="18"/>
        <v>IBVS 5746 </v>
      </c>
      <c r="B231" s="69" t="str">
        <f t="shared" si="19"/>
        <v>I</v>
      </c>
      <c r="C231" s="61">
        <f t="shared" si="20"/>
        <v>53987.562400000003</v>
      </c>
      <c r="D231" s="7" t="str">
        <f t="shared" si="21"/>
        <v>vis</v>
      </c>
      <c r="E231" s="70">
        <f>VLOOKUP(C231,'Active 1'!C$21:E$973,3,FALSE)</f>
        <v>18853.057021155237</v>
      </c>
      <c r="F231" s="69" t="s">
        <v>194</v>
      </c>
      <c r="G231" s="7" t="str">
        <f t="shared" si="22"/>
        <v>53987.5624</v>
      </c>
      <c r="H231" s="61">
        <f t="shared" si="23"/>
        <v>2138</v>
      </c>
      <c r="I231" s="71" t="s">
        <v>1356</v>
      </c>
      <c r="J231" s="72" t="s">
        <v>1357</v>
      </c>
      <c r="K231" s="71" t="s">
        <v>1358</v>
      </c>
      <c r="L231" s="71" t="s">
        <v>1224</v>
      </c>
      <c r="M231" s="72" t="s">
        <v>825</v>
      </c>
      <c r="N231" s="72" t="s">
        <v>826</v>
      </c>
      <c r="O231" s="73" t="s">
        <v>1354</v>
      </c>
      <c r="P231" s="74" t="s">
        <v>1355</v>
      </c>
    </row>
    <row r="232" spans="1:16" ht="12.75" customHeight="1" thickBot="1">
      <c r="A232" s="61" t="str">
        <f t="shared" si="18"/>
        <v>JAAVSO 36(2);171 </v>
      </c>
      <c r="B232" s="69" t="str">
        <f t="shared" si="19"/>
        <v>I</v>
      </c>
      <c r="C232" s="61">
        <f t="shared" si="20"/>
        <v>54380.614099999999</v>
      </c>
      <c r="D232" s="7" t="str">
        <f t="shared" si="21"/>
        <v>vis</v>
      </c>
      <c r="E232" s="70">
        <f>VLOOKUP(C232,'Active 1'!C$21:E$973,3,FALSE)</f>
        <v>19418.064432847423</v>
      </c>
      <c r="F232" s="69" t="s">
        <v>194</v>
      </c>
      <c r="G232" s="7" t="str">
        <f t="shared" si="22"/>
        <v>54380.6141</v>
      </c>
      <c r="H232" s="61">
        <f t="shared" si="23"/>
        <v>2703</v>
      </c>
      <c r="I232" s="71" t="s">
        <v>1370</v>
      </c>
      <c r="J232" s="72" t="s">
        <v>1371</v>
      </c>
      <c r="K232" s="71" t="s">
        <v>1372</v>
      </c>
      <c r="L232" s="71" t="s">
        <v>1373</v>
      </c>
      <c r="M232" s="72" t="s">
        <v>1171</v>
      </c>
      <c r="N232" s="72" t="s">
        <v>1220</v>
      </c>
      <c r="O232" s="73" t="s">
        <v>609</v>
      </c>
      <c r="P232" s="74" t="s">
        <v>1374</v>
      </c>
    </row>
    <row r="233" spans="1:16" ht="12.75" customHeight="1" thickBot="1">
      <c r="A233" s="61" t="str">
        <f t="shared" si="18"/>
        <v>JAAVSO 36(2);171 </v>
      </c>
      <c r="B233" s="69" t="str">
        <f t="shared" si="19"/>
        <v>I</v>
      </c>
      <c r="C233" s="61">
        <f t="shared" si="20"/>
        <v>54423.743900000001</v>
      </c>
      <c r="D233" s="7" t="str">
        <f t="shared" si="21"/>
        <v>vis</v>
      </c>
      <c r="E233" s="70">
        <f>VLOOKUP(C233,'Active 1'!C$21:E$973,3,FALSE)</f>
        <v>19480.063036758314</v>
      </c>
      <c r="F233" s="69" t="s">
        <v>194</v>
      </c>
      <c r="G233" s="7" t="str">
        <f t="shared" si="22"/>
        <v>54423.7439</v>
      </c>
      <c r="H233" s="61">
        <f t="shared" si="23"/>
        <v>2765</v>
      </c>
      <c r="I233" s="71" t="s">
        <v>1375</v>
      </c>
      <c r="J233" s="72" t="s">
        <v>1376</v>
      </c>
      <c r="K233" s="71" t="s">
        <v>1377</v>
      </c>
      <c r="L233" s="71" t="s">
        <v>1378</v>
      </c>
      <c r="M233" s="72" t="s">
        <v>1171</v>
      </c>
      <c r="N233" s="72" t="s">
        <v>1220</v>
      </c>
      <c r="O233" s="73" t="s">
        <v>1316</v>
      </c>
      <c r="P233" s="74" t="s">
        <v>1374</v>
      </c>
    </row>
    <row r="234" spans="1:16" ht="12.75" customHeight="1" thickBot="1">
      <c r="A234" s="61" t="str">
        <f t="shared" si="18"/>
        <v>JAAVSO 36(2);171 </v>
      </c>
      <c r="B234" s="69" t="str">
        <f t="shared" si="19"/>
        <v>I</v>
      </c>
      <c r="C234" s="61">
        <f t="shared" si="20"/>
        <v>54428.613400000002</v>
      </c>
      <c r="D234" s="7" t="str">
        <f t="shared" si="21"/>
        <v>vis</v>
      </c>
      <c r="E234" s="70">
        <f>VLOOKUP(C234,'Active 1'!C$21:E$973,3,FALSE)</f>
        <v>19487.062888409473</v>
      </c>
      <c r="F234" s="69" t="s">
        <v>194</v>
      </c>
      <c r="G234" s="7" t="str">
        <f t="shared" si="22"/>
        <v>54428.6134</v>
      </c>
      <c r="H234" s="61">
        <f t="shared" si="23"/>
        <v>2772</v>
      </c>
      <c r="I234" s="71" t="s">
        <v>1379</v>
      </c>
      <c r="J234" s="72" t="s">
        <v>1380</v>
      </c>
      <c r="K234" s="71" t="s">
        <v>1381</v>
      </c>
      <c r="L234" s="71" t="s">
        <v>1344</v>
      </c>
      <c r="M234" s="72" t="s">
        <v>1171</v>
      </c>
      <c r="N234" s="72" t="s">
        <v>1220</v>
      </c>
      <c r="O234" s="73" t="s">
        <v>1382</v>
      </c>
      <c r="P234" s="74" t="s">
        <v>1374</v>
      </c>
    </row>
    <row r="235" spans="1:16" ht="12.75" customHeight="1" thickBot="1">
      <c r="A235" s="61" t="str">
        <f t="shared" si="18"/>
        <v>IBVS 5820 </v>
      </c>
      <c r="B235" s="69" t="str">
        <f t="shared" si="19"/>
        <v>II</v>
      </c>
      <c r="C235" s="61">
        <f t="shared" si="20"/>
        <v>54452.613799999999</v>
      </c>
      <c r="D235" s="7" t="str">
        <f t="shared" si="21"/>
        <v>vis</v>
      </c>
      <c r="E235" s="70">
        <f>VLOOKUP(C235,'Active 1'!C$21:E$973,3,FALSE)</f>
        <v>19521.563194307084</v>
      </c>
      <c r="F235" s="69" t="s">
        <v>194</v>
      </c>
      <c r="G235" s="7" t="str">
        <f t="shared" si="22"/>
        <v>54452.6138</v>
      </c>
      <c r="H235" s="61">
        <f t="shared" si="23"/>
        <v>2806.5</v>
      </c>
      <c r="I235" s="71" t="s">
        <v>1383</v>
      </c>
      <c r="J235" s="72" t="s">
        <v>1384</v>
      </c>
      <c r="K235" s="71" t="s">
        <v>1385</v>
      </c>
      <c r="L235" s="71" t="s">
        <v>1344</v>
      </c>
      <c r="M235" s="72" t="s">
        <v>1171</v>
      </c>
      <c r="N235" s="72" t="s">
        <v>1332</v>
      </c>
      <c r="O235" s="73" t="s">
        <v>1240</v>
      </c>
      <c r="P235" s="74" t="s">
        <v>1386</v>
      </c>
    </row>
    <row r="236" spans="1:16" ht="12.75" customHeight="1" thickBot="1">
      <c r="A236" s="61" t="str">
        <f t="shared" si="18"/>
        <v>JAAVSO 36(2);186 </v>
      </c>
      <c r="B236" s="69" t="str">
        <f t="shared" si="19"/>
        <v>I</v>
      </c>
      <c r="C236" s="61">
        <f t="shared" si="20"/>
        <v>54702.705099999999</v>
      </c>
      <c r="D236" s="7" t="str">
        <f t="shared" si="21"/>
        <v>vis</v>
      </c>
      <c r="E236" s="70">
        <f>VLOOKUP(C236,'Active 1'!C$21:E$973,3,FALSE)</f>
        <v>19881.066633930252</v>
      </c>
      <c r="F236" s="69" t="s">
        <v>194</v>
      </c>
      <c r="G236" s="7" t="str">
        <f t="shared" si="22"/>
        <v>54702.7051</v>
      </c>
      <c r="H236" s="61">
        <f t="shared" si="23"/>
        <v>3166</v>
      </c>
      <c r="I236" s="71" t="s">
        <v>1387</v>
      </c>
      <c r="J236" s="72" t="s">
        <v>1388</v>
      </c>
      <c r="K236" s="71" t="s">
        <v>1389</v>
      </c>
      <c r="L236" s="71" t="s">
        <v>1378</v>
      </c>
      <c r="M236" s="72" t="s">
        <v>1171</v>
      </c>
      <c r="N236" s="72" t="s">
        <v>1192</v>
      </c>
      <c r="O236" s="73" t="s">
        <v>609</v>
      </c>
      <c r="P236" s="74" t="s">
        <v>1390</v>
      </c>
    </row>
    <row r="237" spans="1:16" ht="12.75" customHeight="1" thickBot="1">
      <c r="A237" s="61" t="str">
        <f t="shared" si="18"/>
        <v>JAAVSO 37(1);44 </v>
      </c>
      <c r="B237" s="69" t="str">
        <f t="shared" si="19"/>
        <v>I</v>
      </c>
      <c r="C237" s="61">
        <f t="shared" si="20"/>
        <v>54729.837500000001</v>
      </c>
      <c r="D237" s="7" t="str">
        <f t="shared" si="21"/>
        <v>vis</v>
      </c>
      <c r="E237" s="70">
        <f>VLOOKUP(C237,'Active 1'!C$21:E$973,3,FALSE)</f>
        <v>19920.069154710596</v>
      </c>
      <c r="F237" s="69" t="s">
        <v>194</v>
      </c>
      <c r="G237" s="7" t="str">
        <f t="shared" si="22"/>
        <v>54729.8375</v>
      </c>
      <c r="H237" s="61">
        <f t="shared" si="23"/>
        <v>3205</v>
      </c>
      <c r="I237" s="71" t="s">
        <v>1391</v>
      </c>
      <c r="J237" s="72" t="s">
        <v>1392</v>
      </c>
      <c r="K237" s="71" t="s">
        <v>1393</v>
      </c>
      <c r="L237" s="71" t="s">
        <v>1394</v>
      </c>
      <c r="M237" s="72" t="s">
        <v>1171</v>
      </c>
      <c r="N237" s="72" t="s">
        <v>1220</v>
      </c>
      <c r="O237" s="73" t="s">
        <v>1382</v>
      </c>
      <c r="P237" s="74" t="s">
        <v>1395</v>
      </c>
    </row>
    <row r="238" spans="1:16" ht="12.75" customHeight="1" thickBot="1">
      <c r="A238" s="61" t="str">
        <f t="shared" si="18"/>
        <v>BAVM 203 </v>
      </c>
      <c r="B238" s="69" t="str">
        <f t="shared" si="19"/>
        <v>I</v>
      </c>
      <c r="C238" s="61">
        <f t="shared" si="20"/>
        <v>54758.359199999999</v>
      </c>
      <c r="D238" s="7" t="str">
        <f t="shared" si="21"/>
        <v>vis</v>
      </c>
      <c r="E238" s="70">
        <f>VLOOKUP(C238,'Active 1'!C$21:E$973,3,FALSE)</f>
        <v>19961.068778663524</v>
      </c>
      <c r="F238" s="69" t="s">
        <v>194</v>
      </c>
      <c r="G238" s="7" t="str">
        <f t="shared" si="22"/>
        <v>54758.3592</v>
      </c>
      <c r="H238" s="61">
        <f t="shared" si="23"/>
        <v>3246</v>
      </c>
      <c r="I238" s="71" t="s">
        <v>1396</v>
      </c>
      <c r="J238" s="72" t="s">
        <v>1397</v>
      </c>
      <c r="K238" s="71" t="s">
        <v>1398</v>
      </c>
      <c r="L238" s="71" t="s">
        <v>1399</v>
      </c>
      <c r="M238" s="72" t="s">
        <v>1171</v>
      </c>
      <c r="N238" s="72" t="s">
        <v>1192</v>
      </c>
      <c r="O238" s="73" t="s">
        <v>1400</v>
      </c>
      <c r="P238" s="74" t="s">
        <v>1401</v>
      </c>
    </row>
    <row r="239" spans="1:16" ht="12.75" customHeight="1" thickBot="1">
      <c r="A239" s="61" t="str">
        <f t="shared" si="18"/>
        <v>BAVM 203 </v>
      </c>
      <c r="B239" s="69" t="str">
        <f t="shared" si="19"/>
        <v>I</v>
      </c>
      <c r="C239" s="61">
        <f t="shared" si="20"/>
        <v>54765.3148</v>
      </c>
      <c r="D239" s="7" t="str">
        <f t="shared" si="21"/>
        <v>vis</v>
      </c>
      <c r="E239" s="70">
        <f>VLOOKUP(C239,'Active 1'!C$21:E$973,3,FALSE)</f>
        <v>19971.067375674469</v>
      </c>
      <c r="F239" s="69" t="s">
        <v>194</v>
      </c>
      <c r="G239" s="7" t="str">
        <f t="shared" si="22"/>
        <v>54765.3148</v>
      </c>
      <c r="H239" s="61">
        <f t="shared" si="23"/>
        <v>3256</v>
      </c>
      <c r="I239" s="71" t="s">
        <v>1402</v>
      </c>
      <c r="J239" s="72" t="s">
        <v>1403</v>
      </c>
      <c r="K239" s="71" t="s">
        <v>1404</v>
      </c>
      <c r="L239" s="71" t="s">
        <v>1378</v>
      </c>
      <c r="M239" s="72" t="s">
        <v>1171</v>
      </c>
      <c r="N239" s="72" t="s">
        <v>1192</v>
      </c>
      <c r="O239" s="73" t="s">
        <v>1405</v>
      </c>
      <c r="P239" s="74" t="s">
        <v>1401</v>
      </c>
    </row>
    <row r="240" spans="1:16" ht="12.75" customHeight="1" thickBot="1">
      <c r="A240" s="61" t="str">
        <f t="shared" si="18"/>
        <v> JAAVSO 38;85 </v>
      </c>
      <c r="B240" s="69" t="str">
        <f t="shared" si="19"/>
        <v>I</v>
      </c>
      <c r="C240" s="61">
        <f t="shared" si="20"/>
        <v>54788.273099999999</v>
      </c>
      <c r="D240" s="7" t="str">
        <f t="shared" si="21"/>
        <v>vis</v>
      </c>
      <c r="E240" s="70">
        <f>VLOOKUP(C240,'Active 1'!C$21:E$973,3,FALSE)</f>
        <v>20004.069674506536</v>
      </c>
      <c r="F240" s="69" t="s">
        <v>194</v>
      </c>
      <c r="G240" s="7" t="str">
        <f t="shared" si="22"/>
        <v>54788.2731</v>
      </c>
      <c r="H240" s="61">
        <f t="shared" si="23"/>
        <v>3289</v>
      </c>
      <c r="I240" s="71" t="s">
        <v>1406</v>
      </c>
      <c r="J240" s="72" t="s">
        <v>1407</v>
      </c>
      <c r="K240" s="71" t="s">
        <v>1408</v>
      </c>
      <c r="L240" s="71" t="s">
        <v>1409</v>
      </c>
      <c r="M240" s="72" t="s">
        <v>1171</v>
      </c>
      <c r="N240" s="72" t="s">
        <v>1220</v>
      </c>
      <c r="O240" s="73" t="s">
        <v>1410</v>
      </c>
      <c r="P240" s="73" t="s">
        <v>1411</v>
      </c>
    </row>
    <row r="241" spans="1:16" ht="12.75" customHeight="1" thickBot="1">
      <c r="A241" s="61" t="str">
        <f t="shared" si="18"/>
        <v> JAAVSO 38;120 </v>
      </c>
      <c r="B241" s="69" t="str">
        <f t="shared" si="19"/>
        <v>I</v>
      </c>
      <c r="C241" s="61">
        <f t="shared" si="20"/>
        <v>55086.711799999997</v>
      </c>
      <c r="D241" s="7" t="str">
        <f t="shared" si="21"/>
        <v>vis</v>
      </c>
      <c r="E241" s="70">
        <f>VLOOKUP(C241,'Active 1'!C$21:E$973,3,FALSE)</f>
        <v>20433.071959538709</v>
      </c>
      <c r="F241" s="69" t="s">
        <v>194</v>
      </c>
      <c r="G241" s="7" t="str">
        <f t="shared" si="22"/>
        <v>55086.7118</v>
      </c>
      <c r="H241" s="61">
        <f t="shared" si="23"/>
        <v>3718</v>
      </c>
      <c r="I241" s="71" t="s">
        <v>1412</v>
      </c>
      <c r="J241" s="72" t="s">
        <v>1413</v>
      </c>
      <c r="K241" s="71" t="s">
        <v>1414</v>
      </c>
      <c r="L241" s="71" t="s">
        <v>1415</v>
      </c>
      <c r="M241" s="72" t="s">
        <v>1171</v>
      </c>
      <c r="N241" s="72" t="s">
        <v>1220</v>
      </c>
      <c r="O241" s="73" t="s">
        <v>609</v>
      </c>
      <c r="P241" s="73" t="s">
        <v>1416</v>
      </c>
    </row>
    <row r="242" spans="1:16" ht="12.75" customHeight="1" thickBot="1">
      <c r="A242" s="61" t="str">
        <f t="shared" si="18"/>
        <v> JAAVSO 38;120 </v>
      </c>
      <c r="B242" s="69" t="str">
        <f t="shared" si="19"/>
        <v>I</v>
      </c>
      <c r="C242" s="61">
        <f t="shared" si="20"/>
        <v>55093.668799999999</v>
      </c>
      <c r="D242" s="7" t="str">
        <f t="shared" si="21"/>
        <v>vis</v>
      </c>
      <c r="E242" s="70">
        <f>VLOOKUP(C242,'Active 1'!C$21:E$973,3,FALSE)</f>
        <v>20443.07256903396</v>
      </c>
      <c r="F242" s="69" t="s">
        <v>194</v>
      </c>
      <c r="G242" s="7" t="str">
        <f t="shared" si="22"/>
        <v>55093.6688</v>
      </c>
      <c r="H242" s="61">
        <f t="shared" si="23"/>
        <v>3728</v>
      </c>
      <c r="I242" s="71" t="s">
        <v>1417</v>
      </c>
      <c r="J242" s="72" t="s">
        <v>1418</v>
      </c>
      <c r="K242" s="71" t="s">
        <v>1419</v>
      </c>
      <c r="L242" s="71" t="s">
        <v>1420</v>
      </c>
      <c r="M242" s="72" t="s">
        <v>1171</v>
      </c>
      <c r="N242" s="72" t="s">
        <v>1220</v>
      </c>
      <c r="O242" s="73" t="s">
        <v>1382</v>
      </c>
      <c r="P242" s="73" t="s">
        <v>1416</v>
      </c>
    </row>
    <row r="243" spans="1:16" ht="12.75" customHeight="1" thickBot="1">
      <c r="A243" s="61" t="str">
        <f t="shared" si="18"/>
        <v>BAVM 212 </v>
      </c>
      <c r="B243" s="69" t="str">
        <f t="shared" si="19"/>
        <v>II</v>
      </c>
      <c r="C243" s="61">
        <f t="shared" si="20"/>
        <v>55154.540699999998</v>
      </c>
      <c r="D243" s="7" t="str">
        <f t="shared" si="21"/>
        <v>vis</v>
      </c>
      <c r="E243" s="70">
        <f>VLOOKUP(C243,'Active 1'!C$21:E$973,3,FALSE)</f>
        <v>20530.575242763101</v>
      </c>
      <c r="F243" s="69" t="s">
        <v>194</v>
      </c>
      <c r="G243" s="7" t="str">
        <f t="shared" si="22"/>
        <v>55154.5407</v>
      </c>
      <c r="H243" s="61">
        <f t="shared" si="23"/>
        <v>3815.5</v>
      </c>
      <c r="I243" s="71" t="s">
        <v>1421</v>
      </c>
      <c r="J243" s="72" t="s">
        <v>1422</v>
      </c>
      <c r="K243" s="71" t="s">
        <v>1423</v>
      </c>
      <c r="L243" s="71" t="s">
        <v>1424</v>
      </c>
      <c r="M243" s="72" t="s">
        <v>1171</v>
      </c>
      <c r="N243" s="72" t="s">
        <v>1293</v>
      </c>
      <c r="O243" s="73" t="s">
        <v>1294</v>
      </c>
      <c r="P243" s="74" t="s">
        <v>1425</v>
      </c>
    </row>
    <row r="244" spans="1:16" ht="12.75" customHeight="1" thickBot="1">
      <c r="A244" s="61" t="str">
        <f t="shared" si="18"/>
        <v> JAAVSO 38;120 </v>
      </c>
      <c r="B244" s="69" t="str">
        <f t="shared" si="19"/>
        <v>I</v>
      </c>
      <c r="C244" s="61">
        <f t="shared" si="20"/>
        <v>55210.540300000001</v>
      </c>
      <c r="D244" s="7" t="str">
        <f t="shared" si="21"/>
        <v>vis</v>
      </c>
      <c r="E244" s="70">
        <f>VLOOKUP(C244,'Active 1'!C$21:E$973,3,FALSE)</f>
        <v>20611.074039872488</v>
      </c>
      <c r="F244" s="69" t="s">
        <v>194</v>
      </c>
      <c r="G244" s="7" t="str">
        <f t="shared" si="22"/>
        <v>55210.5403</v>
      </c>
      <c r="H244" s="61">
        <f t="shared" si="23"/>
        <v>3896</v>
      </c>
      <c r="I244" s="71" t="s">
        <v>1426</v>
      </c>
      <c r="J244" s="72" t="s">
        <v>1427</v>
      </c>
      <c r="K244" s="71" t="s">
        <v>1428</v>
      </c>
      <c r="L244" s="71" t="s">
        <v>1429</v>
      </c>
      <c r="M244" s="72" t="s">
        <v>1171</v>
      </c>
      <c r="N244" s="72" t="s">
        <v>1220</v>
      </c>
      <c r="O244" s="73" t="s">
        <v>609</v>
      </c>
      <c r="P244" s="73" t="s">
        <v>1416</v>
      </c>
    </row>
    <row r="245" spans="1:16" ht="12.75" customHeight="1" thickBot="1">
      <c r="A245" s="61" t="str">
        <f t="shared" si="18"/>
        <v> JAAVSO 39;94 </v>
      </c>
      <c r="B245" s="69" t="str">
        <f t="shared" si="19"/>
        <v>I</v>
      </c>
      <c r="C245" s="61">
        <f t="shared" si="20"/>
        <v>55438.717700000001</v>
      </c>
      <c r="D245" s="7" t="str">
        <f t="shared" si="21"/>
        <v>vis</v>
      </c>
      <c r="E245" s="70">
        <f>VLOOKUP(C245,'Active 1'!C$21:E$973,3,FALSE)</f>
        <v>20939.076493953347</v>
      </c>
      <c r="F245" s="69" t="s">
        <v>194</v>
      </c>
      <c r="G245" s="7" t="str">
        <f t="shared" si="22"/>
        <v>55438.7177</v>
      </c>
      <c r="H245" s="61">
        <f t="shared" si="23"/>
        <v>4224</v>
      </c>
      <c r="I245" s="71" t="s">
        <v>1430</v>
      </c>
      <c r="J245" s="72" t="s">
        <v>1431</v>
      </c>
      <c r="K245" s="71" t="s">
        <v>1432</v>
      </c>
      <c r="L245" s="71" t="s">
        <v>1415</v>
      </c>
      <c r="M245" s="72" t="s">
        <v>1171</v>
      </c>
      <c r="N245" s="72" t="s">
        <v>1220</v>
      </c>
      <c r="O245" s="73" t="s">
        <v>1382</v>
      </c>
      <c r="P245" s="73" t="s">
        <v>1433</v>
      </c>
    </row>
    <row r="246" spans="1:16" ht="12.75" customHeight="1" thickBot="1">
      <c r="A246" s="61" t="str">
        <f t="shared" si="18"/>
        <v> JAAVSO 39;94 </v>
      </c>
      <c r="B246" s="69" t="str">
        <f t="shared" si="19"/>
        <v>I</v>
      </c>
      <c r="C246" s="61">
        <f t="shared" si="20"/>
        <v>55454.7183</v>
      </c>
      <c r="D246" s="7" t="str">
        <f t="shared" si="21"/>
        <v>vis</v>
      </c>
      <c r="E246" s="70">
        <f>VLOOKUP(C246,'Active 1'!C$21:E$973,3,FALSE)</f>
        <v>20962.077177048021</v>
      </c>
      <c r="F246" s="69" t="s">
        <v>194</v>
      </c>
      <c r="G246" s="7" t="str">
        <f t="shared" si="22"/>
        <v>55454.7183</v>
      </c>
      <c r="H246" s="61">
        <f t="shared" si="23"/>
        <v>4247</v>
      </c>
      <c r="I246" s="71" t="s">
        <v>1434</v>
      </c>
      <c r="J246" s="72" t="s">
        <v>1435</v>
      </c>
      <c r="K246" s="71" t="s">
        <v>1436</v>
      </c>
      <c r="L246" s="71" t="s">
        <v>1429</v>
      </c>
      <c r="M246" s="72" t="s">
        <v>1171</v>
      </c>
      <c r="N246" s="72" t="s">
        <v>1220</v>
      </c>
      <c r="O246" s="73" t="s">
        <v>1382</v>
      </c>
      <c r="P246" s="73" t="s">
        <v>1433</v>
      </c>
    </row>
    <row r="247" spans="1:16" ht="12.75" customHeight="1" thickBot="1">
      <c r="A247" s="61" t="str">
        <f t="shared" si="18"/>
        <v>IBVS 5960 </v>
      </c>
      <c r="B247" s="69" t="str">
        <f t="shared" si="19"/>
        <v>I</v>
      </c>
      <c r="C247" s="61">
        <f t="shared" si="20"/>
        <v>55518.719100000002</v>
      </c>
      <c r="D247" s="7" t="str">
        <f t="shared" si="21"/>
        <v>vis</v>
      </c>
      <c r="E247" s="70">
        <f>VLOOKUP(C247,'Active 1'!C$21:E$973,3,FALSE)</f>
        <v>21054.077609444648</v>
      </c>
      <c r="F247" s="69" t="s">
        <v>194</v>
      </c>
      <c r="G247" s="7" t="str">
        <f t="shared" si="22"/>
        <v>55518.7191</v>
      </c>
      <c r="H247" s="61">
        <f t="shared" si="23"/>
        <v>4339</v>
      </c>
      <c r="I247" s="71" t="s">
        <v>1437</v>
      </c>
      <c r="J247" s="72" t="s">
        <v>1438</v>
      </c>
      <c r="K247" s="71" t="s">
        <v>1439</v>
      </c>
      <c r="L247" s="71" t="s">
        <v>1440</v>
      </c>
      <c r="M247" s="72" t="s">
        <v>1171</v>
      </c>
      <c r="N247" s="72" t="s">
        <v>194</v>
      </c>
      <c r="O247" s="73" t="s">
        <v>1441</v>
      </c>
      <c r="P247" s="74" t="s">
        <v>1442</v>
      </c>
    </row>
    <row r="248" spans="1:16" ht="12.75" customHeight="1" thickBot="1">
      <c r="A248" s="61" t="str">
        <f t="shared" si="18"/>
        <v> JAAVSO 39;177 </v>
      </c>
      <c r="B248" s="69" t="str">
        <f t="shared" si="19"/>
        <v>I</v>
      </c>
      <c r="C248" s="61">
        <f t="shared" si="20"/>
        <v>55578.545700000002</v>
      </c>
      <c r="D248" s="7" t="str">
        <f t="shared" si="21"/>
        <v>vis</v>
      </c>
      <c r="E248" s="70">
        <f>VLOOKUP(C248,'Active 1'!C$21:E$973,3,FALSE)</f>
        <v>21140.07767614413</v>
      </c>
      <c r="F248" s="69" t="s">
        <v>194</v>
      </c>
      <c r="G248" s="7" t="str">
        <f t="shared" si="22"/>
        <v>55578.5457</v>
      </c>
      <c r="H248" s="61">
        <f t="shared" si="23"/>
        <v>4425</v>
      </c>
      <c r="I248" s="71" t="s">
        <v>1443</v>
      </c>
      <c r="J248" s="72" t="s">
        <v>1444</v>
      </c>
      <c r="K248" s="71" t="s">
        <v>1445</v>
      </c>
      <c r="L248" s="71" t="s">
        <v>1446</v>
      </c>
      <c r="M248" s="72" t="s">
        <v>1171</v>
      </c>
      <c r="N248" s="72" t="s">
        <v>194</v>
      </c>
      <c r="O248" s="73" t="s">
        <v>1382</v>
      </c>
      <c r="P248" s="73" t="s">
        <v>1447</v>
      </c>
    </row>
    <row r="249" spans="1:16" ht="12.75" customHeight="1" thickBot="1">
      <c r="A249" s="61" t="str">
        <f t="shared" si="18"/>
        <v>BAVM 225 </v>
      </c>
      <c r="B249" s="69" t="str">
        <f t="shared" si="19"/>
        <v>I</v>
      </c>
      <c r="C249" s="61">
        <f t="shared" si="20"/>
        <v>55807.42</v>
      </c>
      <c r="D249" s="7" t="str">
        <f t="shared" si="21"/>
        <v>vis</v>
      </c>
      <c r="E249" s="70">
        <f>VLOOKUP(C249,'Active 1'!C$21:E$973,3,FALSE)</f>
        <v>21469.081916161049</v>
      </c>
      <c r="F249" s="69" t="s">
        <v>194</v>
      </c>
      <c r="G249" s="7" t="str">
        <f t="shared" si="22"/>
        <v>55807.4200</v>
      </c>
      <c r="H249" s="61">
        <f t="shared" si="23"/>
        <v>4754</v>
      </c>
      <c r="I249" s="71" t="s">
        <v>1448</v>
      </c>
      <c r="J249" s="72" t="s">
        <v>1449</v>
      </c>
      <c r="K249" s="71" t="s">
        <v>1450</v>
      </c>
      <c r="L249" s="71" t="s">
        <v>1451</v>
      </c>
      <c r="M249" s="72" t="s">
        <v>1171</v>
      </c>
      <c r="N249" s="72" t="s">
        <v>1192</v>
      </c>
      <c r="O249" s="73" t="s">
        <v>1452</v>
      </c>
      <c r="P249" s="74" t="s">
        <v>1453</v>
      </c>
    </row>
    <row r="250" spans="1:16" ht="12.75" customHeight="1" thickBot="1">
      <c r="A250" s="61" t="str">
        <f t="shared" si="18"/>
        <v>OEJV 0160 </v>
      </c>
      <c r="B250" s="69" t="str">
        <f t="shared" si="19"/>
        <v>II</v>
      </c>
      <c r="C250" s="61">
        <f t="shared" si="20"/>
        <v>55808.463259999997</v>
      </c>
      <c r="D250" s="7" t="str">
        <f t="shared" si="21"/>
        <v>vis</v>
      </c>
      <c r="E250" s="70">
        <f>VLOOKUP(C250,'Active 1'!C$21:E$973,3,FALSE)</f>
        <v>21470.581590713588</v>
      </c>
      <c r="F250" s="69" t="s">
        <v>194</v>
      </c>
      <c r="G250" s="7" t="str">
        <f t="shared" si="22"/>
        <v>55808.46326</v>
      </c>
      <c r="H250" s="61">
        <f t="shared" si="23"/>
        <v>4755.5</v>
      </c>
      <c r="I250" s="71" t="s">
        <v>1454</v>
      </c>
      <c r="J250" s="72" t="s">
        <v>1455</v>
      </c>
      <c r="K250" s="71" t="s">
        <v>1456</v>
      </c>
      <c r="L250" s="71" t="s">
        <v>1457</v>
      </c>
      <c r="M250" s="72" t="s">
        <v>1171</v>
      </c>
      <c r="N250" s="72" t="s">
        <v>1332</v>
      </c>
      <c r="O250" s="73" t="s">
        <v>1458</v>
      </c>
      <c r="P250" s="74" t="s">
        <v>1459</v>
      </c>
    </row>
    <row r="251" spans="1:16" ht="12.75" customHeight="1" thickBot="1">
      <c r="A251" s="61" t="str">
        <f t="shared" si="18"/>
        <v> JAAVSO 40;975 </v>
      </c>
      <c r="B251" s="69" t="str">
        <f t="shared" si="19"/>
        <v>I</v>
      </c>
      <c r="C251" s="61">
        <f t="shared" si="20"/>
        <v>55836.637499999997</v>
      </c>
      <c r="D251" s="7" t="str">
        <f t="shared" si="21"/>
        <v>vis</v>
      </c>
      <c r="E251" s="70">
        <f>VLOOKUP(C251,'Active 1'!C$21:E$973,3,FALSE)</f>
        <v>21511.081744812385</v>
      </c>
      <c r="F251" s="69" t="s">
        <v>194</v>
      </c>
      <c r="G251" s="7" t="str">
        <f t="shared" si="22"/>
        <v>55836.6375</v>
      </c>
      <c r="H251" s="61">
        <f t="shared" si="23"/>
        <v>4796</v>
      </c>
      <c r="I251" s="71" t="s">
        <v>1460</v>
      </c>
      <c r="J251" s="72" t="s">
        <v>1461</v>
      </c>
      <c r="K251" s="71" t="s">
        <v>1462</v>
      </c>
      <c r="L251" s="71" t="s">
        <v>1440</v>
      </c>
      <c r="M251" s="72" t="s">
        <v>1171</v>
      </c>
      <c r="N251" s="72" t="s">
        <v>194</v>
      </c>
      <c r="O251" s="73" t="s">
        <v>609</v>
      </c>
      <c r="P251" s="73" t="s">
        <v>1463</v>
      </c>
    </row>
    <row r="252" spans="1:16" ht="12.75" customHeight="1" thickBot="1">
      <c r="A252" s="61" t="str">
        <f t="shared" si="18"/>
        <v>IBVS 6007 </v>
      </c>
      <c r="B252" s="69" t="str">
        <f t="shared" si="19"/>
        <v>I</v>
      </c>
      <c r="C252" s="61">
        <f t="shared" si="20"/>
        <v>55873.50864</v>
      </c>
      <c r="D252" s="7" t="str">
        <f t="shared" si="21"/>
        <v>vis</v>
      </c>
      <c r="E252" s="70">
        <f>VLOOKUP(C252,'Active 1'!C$21:E$973,3,FALSE)</f>
        <v>21564.083595147957</v>
      </c>
      <c r="F252" s="69" t="s">
        <v>194</v>
      </c>
      <c r="G252" s="7" t="str">
        <f t="shared" si="22"/>
        <v>55873.50864</v>
      </c>
      <c r="H252" s="61">
        <f t="shared" si="23"/>
        <v>4849</v>
      </c>
      <c r="I252" s="71" t="s">
        <v>1464</v>
      </c>
      <c r="J252" s="72" t="s">
        <v>1465</v>
      </c>
      <c r="K252" s="71" t="s">
        <v>1466</v>
      </c>
      <c r="L252" s="71" t="s">
        <v>1467</v>
      </c>
      <c r="M252" s="72" t="s">
        <v>1171</v>
      </c>
      <c r="N252" s="72" t="s">
        <v>1332</v>
      </c>
      <c r="O252" s="73" t="s">
        <v>1468</v>
      </c>
      <c r="P252" s="74" t="s">
        <v>1469</v>
      </c>
    </row>
    <row r="253" spans="1:16" ht="12.75" customHeight="1" thickBot="1">
      <c r="A253" s="61" t="str">
        <f t="shared" si="18"/>
        <v>OEJV 0160 </v>
      </c>
      <c r="B253" s="69" t="str">
        <f t="shared" si="19"/>
        <v>II</v>
      </c>
      <c r="C253" s="61">
        <f t="shared" si="20"/>
        <v>56153.514600000002</v>
      </c>
      <c r="D253" s="7" t="str">
        <f t="shared" si="21"/>
        <v>vis</v>
      </c>
      <c r="E253" s="70">
        <f>VLOOKUP(C253,'Active 1'!C$21:E$973,3,FALSE)</f>
        <v>21966.589023105622</v>
      </c>
      <c r="F253" s="69" t="s">
        <v>194</v>
      </c>
      <c r="G253" s="7" t="str">
        <f t="shared" si="22"/>
        <v>56153.5146</v>
      </c>
      <c r="H253" s="61">
        <f t="shared" si="23"/>
        <v>5251.5</v>
      </c>
      <c r="I253" s="71" t="s">
        <v>1470</v>
      </c>
      <c r="J253" s="72" t="s">
        <v>1471</v>
      </c>
      <c r="K253" s="71" t="s">
        <v>1472</v>
      </c>
      <c r="L253" s="71" t="s">
        <v>1473</v>
      </c>
      <c r="M253" s="72" t="s">
        <v>1171</v>
      </c>
      <c r="N253" s="72" t="s">
        <v>189</v>
      </c>
      <c r="O253" s="73" t="s">
        <v>1474</v>
      </c>
      <c r="P253" s="74" t="s">
        <v>1459</v>
      </c>
    </row>
    <row r="254" spans="1:16" ht="12.75" customHeight="1" thickBot="1">
      <c r="A254" s="61" t="str">
        <f t="shared" si="18"/>
        <v> JAAVSO 41;328 </v>
      </c>
      <c r="B254" s="69" t="str">
        <f t="shared" si="19"/>
        <v>I</v>
      </c>
      <c r="C254" s="61">
        <f t="shared" si="20"/>
        <v>56528.824000000001</v>
      </c>
      <c r="D254" s="7" t="str">
        <f t="shared" si="21"/>
        <v>vis</v>
      </c>
      <c r="E254" s="70">
        <f>VLOOKUP(C254,'Active 1'!C$21:E$973,3,FALSE)</f>
        <v>22506.092077481797</v>
      </c>
      <c r="F254" s="69" t="s">
        <v>194</v>
      </c>
      <c r="G254" s="7" t="str">
        <f t="shared" si="22"/>
        <v>56528.8240</v>
      </c>
      <c r="H254" s="61">
        <f t="shared" si="23"/>
        <v>5791</v>
      </c>
      <c r="I254" s="71" t="s">
        <v>1475</v>
      </c>
      <c r="J254" s="72" t="s">
        <v>1476</v>
      </c>
      <c r="K254" s="71" t="s">
        <v>1477</v>
      </c>
      <c r="L254" s="71" t="s">
        <v>1409</v>
      </c>
      <c r="M254" s="72" t="s">
        <v>1171</v>
      </c>
      <c r="N254" s="72" t="s">
        <v>194</v>
      </c>
      <c r="O254" s="73" t="s">
        <v>609</v>
      </c>
      <c r="P254" s="73" t="s">
        <v>1478</v>
      </c>
    </row>
    <row r="255" spans="1:16" ht="12.75" customHeight="1" thickBot="1">
      <c r="A255" s="61" t="str">
        <f t="shared" si="18"/>
        <v>OEJV 0160 </v>
      </c>
      <c r="B255" s="69" t="str">
        <f t="shared" si="19"/>
        <v>I</v>
      </c>
      <c r="C255" s="61">
        <f t="shared" si="20"/>
        <v>56550.391130000004</v>
      </c>
      <c r="D255" s="7" t="str">
        <f t="shared" si="21"/>
        <v>vis</v>
      </c>
      <c r="E255" s="70">
        <f>VLOOKUP(C255,'Active 1'!C$21:E$973,3,FALSE)</f>
        <v>22537.094585037241</v>
      </c>
      <c r="F255" s="69" t="s">
        <v>194</v>
      </c>
      <c r="G255" s="7" t="str">
        <f t="shared" si="22"/>
        <v>56550.39113</v>
      </c>
      <c r="H255" s="61">
        <f t="shared" si="23"/>
        <v>5822</v>
      </c>
      <c r="I255" s="71" t="s">
        <v>1479</v>
      </c>
      <c r="J255" s="72" t="s">
        <v>1480</v>
      </c>
      <c r="K255" s="71" t="s">
        <v>1481</v>
      </c>
      <c r="L255" s="71" t="s">
        <v>1482</v>
      </c>
      <c r="M255" s="72" t="s">
        <v>1171</v>
      </c>
      <c r="N255" s="72" t="s">
        <v>194</v>
      </c>
      <c r="O255" s="73" t="s">
        <v>1483</v>
      </c>
      <c r="P255" s="74" t="s">
        <v>1459</v>
      </c>
    </row>
    <row r="256" spans="1:16" ht="12.75" customHeight="1" thickBot="1">
      <c r="A256" s="61" t="str">
        <f t="shared" si="18"/>
        <v>OEJV 0160 </v>
      </c>
      <c r="B256" s="69" t="str">
        <f t="shared" si="19"/>
        <v>II</v>
      </c>
      <c r="C256" s="61">
        <f t="shared" si="20"/>
        <v>56558.390590000003</v>
      </c>
      <c r="D256" s="7" t="str">
        <f t="shared" si="21"/>
        <v>vis</v>
      </c>
      <c r="E256" s="70">
        <f>VLOOKUP(C256,'Active 1'!C$21:E$973,3,FALSE)</f>
        <v>22548.593719093995</v>
      </c>
      <c r="F256" s="69" t="s">
        <v>194</v>
      </c>
      <c r="G256" s="7" t="str">
        <f t="shared" si="22"/>
        <v>56558.39059</v>
      </c>
      <c r="H256" s="61">
        <f t="shared" si="23"/>
        <v>5833.5</v>
      </c>
      <c r="I256" s="71" t="s">
        <v>1484</v>
      </c>
      <c r="J256" s="72" t="s">
        <v>1485</v>
      </c>
      <c r="K256" s="71" t="s">
        <v>1486</v>
      </c>
      <c r="L256" s="71" t="s">
        <v>1487</v>
      </c>
      <c r="M256" s="72" t="s">
        <v>1171</v>
      </c>
      <c r="N256" s="72" t="s">
        <v>194</v>
      </c>
      <c r="O256" s="73" t="s">
        <v>1483</v>
      </c>
      <c r="P256" s="74" t="s">
        <v>1459</v>
      </c>
    </row>
    <row r="257" spans="1:16" ht="12.75" customHeight="1" thickBot="1">
      <c r="A257" s="61" t="str">
        <f t="shared" si="18"/>
        <v> JAAVSO 42;426 </v>
      </c>
      <c r="B257" s="69" t="str">
        <f t="shared" si="19"/>
        <v>I</v>
      </c>
      <c r="C257" s="61">
        <f t="shared" si="20"/>
        <v>56921.874100000001</v>
      </c>
      <c r="D257" s="7" t="str">
        <f t="shared" si="21"/>
        <v>vis</v>
      </c>
      <c r="E257" s="70">
        <f>VLOOKUP(C257,'Active 1'!C$21:E$973,3,FALSE)</f>
        <v>23071.097189191925</v>
      </c>
      <c r="F257" s="69" t="s">
        <v>194</v>
      </c>
      <c r="G257" s="7" t="str">
        <f t="shared" si="22"/>
        <v>56921.8741</v>
      </c>
      <c r="H257" s="61">
        <f t="shared" si="23"/>
        <v>6356</v>
      </c>
      <c r="I257" s="71" t="s">
        <v>1488</v>
      </c>
      <c r="J257" s="72" t="s">
        <v>1489</v>
      </c>
      <c r="K257" s="71" t="s">
        <v>1490</v>
      </c>
      <c r="L257" s="71" t="s">
        <v>1394</v>
      </c>
      <c r="M257" s="72" t="s">
        <v>1171</v>
      </c>
      <c r="N257" s="72" t="s">
        <v>194</v>
      </c>
      <c r="O257" s="73" t="s">
        <v>1491</v>
      </c>
      <c r="P257" s="73" t="s">
        <v>1492</v>
      </c>
    </row>
    <row r="258" spans="1:16" ht="12.75" customHeight="1" thickBot="1">
      <c r="A258" s="61" t="str">
        <f t="shared" si="18"/>
        <v> CPRI 19.44 </v>
      </c>
      <c r="B258" s="69" t="str">
        <f t="shared" si="19"/>
        <v>I</v>
      </c>
      <c r="C258" s="61">
        <f t="shared" si="20"/>
        <v>11379.032999999999</v>
      </c>
      <c r="D258" s="7" t="str">
        <f t="shared" si="21"/>
        <v>vis</v>
      </c>
      <c r="E258" s="70">
        <f>VLOOKUP(C258,'Active 1'!C$21:E$973,3,FALSE)</f>
        <v>-42396.226246935279</v>
      </c>
      <c r="F258" s="69" t="s">
        <v>194</v>
      </c>
      <c r="G258" s="7" t="str">
        <f t="shared" si="22"/>
        <v>11379.033</v>
      </c>
      <c r="H258" s="61">
        <f t="shared" si="23"/>
        <v>-59111</v>
      </c>
      <c r="I258" s="71" t="s">
        <v>197</v>
      </c>
      <c r="J258" s="72" t="s">
        <v>198</v>
      </c>
      <c r="K258" s="71">
        <v>-59111</v>
      </c>
      <c r="L258" s="71" t="s">
        <v>199</v>
      </c>
      <c r="M258" s="72" t="s">
        <v>196</v>
      </c>
      <c r="N258" s="72"/>
      <c r="O258" s="73" t="s">
        <v>200</v>
      </c>
      <c r="P258" s="73" t="s">
        <v>201</v>
      </c>
    </row>
    <row r="259" spans="1:16" ht="12.75" customHeight="1" thickBot="1">
      <c r="A259" s="61" t="str">
        <f t="shared" si="18"/>
        <v> CPRI 19.44 </v>
      </c>
      <c r="B259" s="69" t="str">
        <f t="shared" si="19"/>
        <v>I</v>
      </c>
      <c r="C259" s="61">
        <f t="shared" si="20"/>
        <v>12631.208000000001</v>
      </c>
      <c r="D259" s="7" t="str">
        <f t="shared" si="21"/>
        <v>vis</v>
      </c>
      <c r="E259" s="70">
        <f>VLOOKUP(C259,'Active 1'!C$21:E$973,3,FALSE)</f>
        <v>-40596.238724337956</v>
      </c>
      <c r="F259" s="69" t="s">
        <v>194</v>
      </c>
      <c r="G259" s="7" t="str">
        <f t="shared" si="22"/>
        <v>12631.208</v>
      </c>
      <c r="H259" s="61">
        <f t="shared" si="23"/>
        <v>-57311</v>
      </c>
      <c r="I259" s="71" t="s">
        <v>202</v>
      </c>
      <c r="J259" s="72" t="s">
        <v>203</v>
      </c>
      <c r="K259" s="71">
        <v>-57311</v>
      </c>
      <c r="L259" s="71" t="s">
        <v>204</v>
      </c>
      <c r="M259" s="72" t="s">
        <v>196</v>
      </c>
      <c r="N259" s="72"/>
      <c r="O259" s="73" t="s">
        <v>200</v>
      </c>
      <c r="P259" s="73" t="s">
        <v>201</v>
      </c>
    </row>
    <row r="260" spans="1:16" ht="12.75" customHeight="1" thickBot="1">
      <c r="A260" s="61" t="str">
        <f t="shared" si="18"/>
        <v> CPRI 19.44 </v>
      </c>
      <c r="B260" s="69" t="str">
        <f t="shared" si="19"/>
        <v>I</v>
      </c>
      <c r="C260" s="61">
        <f t="shared" si="20"/>
        <v>14231.241</v>
      </c>
      <c r="D260" s="7" t="str">
        <f t="shared" si="21"/>
        <v>vis</v>
      </c>
      <c r="E260" s="70">
        <f>VLOOKUP(C260,'Active 1'!C$21:E$973,3,FALSE)</f>
        <v>-38296.20922706803</v>
      </c>
      <c r="F260" s="69" t="s">
        <v>194</v>
      </c>
      <c r="G260" s="7" t="str">
        <f t="shared" si="22"/>
        <v>14231.241</v>
      </c>
      <c r="H260" s="61">
        <f t="shared" si="23"/>
        <v>-55011</v>
      </c>
      <c r="I260" s="71" t="s">
        <v>205</v>
      </c>
      <c r="J260" s="72" t="s">
        <v>206</v>
      </c>
      <c r="K260" s="71">
        <v>-55011</v>
      </c>
      <c r="L260" s="71" t="s">
        <v>207</v>
      </c>
      <c r="M260" s="72" t="s">
        <v>196</v>
      </c>
      <c r="N260" s="72"/>
      <c r="O260" s="73" t="s">
        <v>200</v>
      </c>
      <c r="P260" s="73" t="s">
        <v>201</v>
      </c>
    </row>
    <row r="261" spans="1:16" ht="12.75" customHeight="1" thickBot="1">
      <c r="A261" s="61" t="str">
        <f t="shared" si="18"/>
        <v> CPRI 19.44 </v>
      </c>
      <c r="B261" s="69" t="str">
        <f t="shared" si="19"/>
        <v>I</v>
      </c>
      <c r="C261" s="61">
        <f t="shared" si="20"/>
        <v>15761.672</v>
      </c>
      <c r="D261" s="7" t="str">
        <f t="shared" si="21"/>
        <v>vis</v>
      </c>
      <c r="E261" s="70">
        <f>VLOOKUP(C261,'Active 1'!C$21:E$973,3,FALSE)</f>
        <v>-36096.231824391776</v>
      </c>
      <c r="F261" s="69" t="s">
        <v>194</v>
      </c>
      <c r="G261" s="7" t="str">
        <f t="shared" si="22"/>
        <v>15761.672</v>
      </c>
      <c r="H261" s="61">
        <f t="shared" si="23"/>
        <v>-52811</v>
      </c>
      <c r="I261" s="71" t="s">
        <v>208</v>
      </c>
      <c r="J261" s="72" t="s">
        <v>209</v>
      </c>
      <c r="K261" s="71">
        <v>-52811</v>
      </c>
      <c r="L261" s="71" t="s">
        <v>210</v>
      </c>
      <c r="M261" s="72" t="s">
        <v>196</v>
      </c>
      <c r="N261" s="72"/>
      <c r="O261" s="73" t="s">
        <v>200</v>
      </c>
      <c r="P261" s="73" t="s">
        <v>201</v>
      </c>
    </row>
    <row r="262" spans="1:16" ht="12.75" customHeight="1" thickBot="1">
      <c r="A262" s="61" t="str">
        <f t="shared" si="18"/>
        <v> CPRI 19.44 </v>
      </c>
      <c r="B262" s="69" t="str">
        <f t="shared" si="19"/>
        <v>I</v>
      </c>
      <c r="C262" s="61">
        <f t="shared" si="20"/>
        <v>17083.427</v>
      </c>
      <c r="D262" s="7" t="str">
        <f t="shared" si="21"/>
        <v>vis</v>
      </c>
      <c r="E262" s="70">
        <f>VLOOKUP(C262,'Active 1'!C$21:E$973,3,FALSE)</f>
        <v>-34196.223831954114</v>
      </c>
      <c r="F262" s="69" t="s">
        <v>194</v>
      </c>
      <c r="G262" s="7" t="str">
        <f t="shared" si="22"/>
        <v>17083.427</v>
      </c>
      <c r="H262" s="61">
        <f t="shared" si="23"/>
        <v>-50911</v>
      </c>
      <c r="I262" s="71" t="s">
        <v>211</v>
      </c>
      <c r="J262" s="72" t="s">
        <v>212</v>
      </c>
      <c r="K262" s="71">
        <v>-50911</v>
      </c>
      <c r="L262" s="71" t="s">
        <v>213</v>
      </c>
      <c r="M262" s="72" t="s">
        <v>196</v>
      </c>
      <c r="N262" s="72"/>
      <c r="O262" s="73" t="s">
        <v>200</v>
      </c>
      <c r="P262" s="73" t="s">
        <v>201</v>
      </c>
    </row>
    <row r="263" spans="1:16" ht="12.75" customHeight="1" thickBot="1">
      <c r="A263" s="61" t="str">
        <f t="shared" si="18"/>
        <v> CPRI 19.44 </v>
      </c>
      <c r="B263" s="69" t="str">
        <f t="shared" si="19"/>
        <v>I</v>
      </c>
      <c r="C263" s="61">
        <f t="shared" si="20"/>
        <v>18266.044000000002</v>
      </c>
      <c r="D263" s="7" t="str">
        <f t="shared" si="21"/>
        <v>vis</v>
      </c>
      <c r="E263" s="70">
        <f>VLOOKUP(C263,'Active 1'!C$21:E$973,3,FALSE)</f>
        <v>-32496.225154443793</v>
      </c>
      <c r="F263" s="69" t="s">
        <v>194</v>
      </c>
      <c r="G263" s="7" t="str">
        <f t="shared" si="22"/>
        <v>18266.044</v>
      </c>
      <c r="H263" s="61">
        <f t="shared" si="23"/>
        <v>-49211</v>
      </c>
      <c r="I263" s="71" t="s">
        <v>214</v>
      </c>
      <c r="J263" s="72" t="s">
        <v>215</v>
      </c>
      <c r="K263" s="71">
        <v>-49211</v>
      </c>
      <c r="L263" s="71" t="s">
        <v>216</v>
      </c>
      <c r="M263" s="72" t="s">
        <v>196</v>
      </c>
      <c r="N263" s="72"/>
      <c r="O263" s="73" t="s">
        <v>200</v>
      </c>
      <c r="P263" s="73" t="s">
        <v>201</v>
      </c>
    </row>
    <row r="264" spans="1:16" ht="12.75" customHeight="1" thickBot="1">
      <c r="A264" s="61" t="str">
        <f t="shared" si="18"/>
        <v> CPRI 19.44 </v>
      </c>
      <c r="B264" s="69" t="str">
        <f t="shared" si="19"/>
        <v>I</v>
      </c>
      <c r="C264" s="61">
        <f t="shared" si="20"/>
        <v>19587.814999999999</v>
      </c>
      <c r="D264" s="7" t="str">
        <f t="shared" si="21"/>
        <v>vis</v>
      </c>
      <c r="E264" s="70">
        <f>VLOOKUP(C264,'Active 1'!C$21:E$973,3,FALSE)</f>
        <v>-30596.19416218554</v>
      </c>
      <c r="F264" s="69" t="s">
        <v>194</v>
      </c>
      <c r="G264" s="7" t="str">
        <f t="shared" si="22"/>
        <v>19587.815</v>
      </c>
      <c r="H264" s="61">
        <f t="shared" si="23"/>
        <v>-47311</v>
      </c>
      <c r="I264" s="71" t="s">
        <v>217</v>
      </c>
      <c r="J264" s="72" t="s">
        <v>218</v>
      </c>
      <c r="K264" s="71">
        <v>-47311</v>
      </c>
      <c r="L264" s="71" t="s">
        <v>219</v>
      </c>
      <c r="M264" s="72" t="s">
        <v>196</v>
      </c>
      <c r="N264" s="72"/>
      <c r="O264" s="73" t="s">
        <v>200</v>
      </c>
      <c r="P264" s="73" t="s">
        <v>201</v>
      </c>
    </row>
    <row r="265" spans="1:16" ht="12.75" customHeight="1" thickBot="1">
      <c r="A265" s="61" t="str">
        <f t="shared" si="18"/>
        <v> CPRI 19.44 </v>
      </c>
      <c r="B265" s="69" t="str">
        <f t="shared" si="19"/>
        <v>I</v>
      </c>
      <c r="C265" s="61">
        <f t="shared" si="20"/>
        <v>21187.833999999999</v>
      </c>
      <c r="D265" s="7" t="str">
        <f t="shared" si="21"/>
        <v>vis</v>
      </c>
      <c r="E265" s="70">
        <f>VLOOKUP(C265,'Active 1'!C$21:E$973,3,FALSE)</f>
        <v>-28296.184789758645</v>
      </c>
      <c r="F265" s="69" t="s">
        <v>194</v>
      </c>
      <c r="G265" s="7" t="str">
        <f t="shared" si="22"/>
        <v>21187.834</v>
      </c>
      <c r="H265" s="61">
        <f t="shared" si="23"/>
        <v>-45011</v>
      </c>
      <c r="I265" s="71" t="s">
        <v>220</v>
      </c>
      <c r="J265" s="72" t="s">
        <v>221</v>
      </c>
      <c r="K265" s="71">
        <v>-45011</v>
      </c>
      <c r="L265" s="71" t="s">
        <v>222</v>
      </c>
      <c r="M265" s="72" t="s">
        <v>196</v>
      </c>
      <c r="N265" s="72"/>
      <c r="O265" s="73" t="s">
        <v>200</v>
      </c>
      <c r="P265" s="73" t="s">
        <v>201</v>
      </c>
    </row>
    <row r="266" spans="1:16" ht="12.75" customHeight="1" thickBot="1">
      <c r="A266" s="61" t="str">
        <f t="shared" si="18"/>
        <v> CPRI 19.44 </v>
      </c>
      <c r="B266" s="69" t="str">
        <f t="shared" si="19"/>
        <v>I</v>
      </c>
      <c r="C266" s="61">
        <f t="shared" si="20"/>
        <v>22370.457999999999</v>
      </c>
      <c r="D266" s="7" t="str">
        <f t="shared" si="21"/>
        <v>vis</v>
      </c>
      <c r="E266" s="70">
        <f>VLOOKUP(C266,'Active 1'!C$21:E$973,3,FALSE)</f>
        <v>-26596.176049826816</v>
      </c>
      <c r="F266" s="69" t="s">
        <v>194</v>
      </c>
      <c r="G266" s="7" t="str">
        <f t="shared" si="22"/>
        <v>22370.458</v>
      </c>
      <c r="H266" s="61">
        <f t="shared" si="23"/>
        <v>-43311</v>
      </c>
      <c r="I266" s="71" t="s">
        <v>223</v>
      </c>
      <c r="J266" s="72" t="s">
        <v>224</v>
      </c>
      <c r="K266" s="71">
        <v>-43311</v>
      </c>
      <c r="L266" s="71" t="s">
        <v>225</v>
      </c>
      <c r="M266" s="72" t="s">
        <v>196</v>
      </c>
      <c r="N266" s="72"/>
      <c r="O266" s="73" t="s">
        <v>200</v>
      </c>
      <c r="P266" s="73" t="s">
        <v>201</v>
      </c>
    </row>
    <row r="267" spans="1:16" ht="12.75" customHeight="1" thickBot="1">
      <c r="A267" s="61" t="str">
        <f t="shared" ref="A267:A330" si="24">P267</f>
        <v> CPRI 19.44 </v>
      </c>
      <c r="B267" s="69" t="str">
        <f t="shared" ref="B267:B330" si="25">IF(H267=INT(H267),"I","II")</f>
        <v>I</v>
      </c>
      <c r="C267" s="61">
        <f t="shared" ref="C267:C330" si="26">1*G267</f>
        <v>23831.346000000001</v>
      </c>
      <c r="D267" s="7" t="str">
        <f t="shared" ref="D267:D330" si="27">VLOOKUP(F267,I$1:J$5,2,FALSE)</f>
        <v>vis</v>
      </c>
      <c r="E267" s="70">
        <f>VLOOKUP(C267,'Active 1'!C$21:E$973,3,FALSE)</f>
        <v>-24496.165929905746</v>
      </c>
      <c r="F267" s="69" t="s">
        <v>194</v>
      </c>
      <c r="G267" s="7" t="str">
        <f t="shared" ref="G267:G330" si="28">MID(I267,3,LEN(I267)-3)</f>
        <v>23831.346</v>
      </c>
      <c r="H267" s="61">
        <f t="shared" ref="H267:H330" si="29">1*K267</f>
        <v>-41211</v>
      </c>
      <c r="I267" s="71" t="s">
        <v>226</v>
      </c>
      <c r="J267" s="72" t="s">
        <v>227</v>
      </c>
      <c r="K267" s="71">
        <v>-41211</v>
      </c>
      <c r="L267" s="71" t="s">
        <v>228</v>
      </c>
      <c r="M267" s="72" t="s">
        <v>196</v>
      </c>
      <c r="N267" s="72"/>
      <c r="O267" s="73" t="s">
        <v>200</v>
      </c>
      <c r="P267" s="73" t="s">
        <v>201</v>
      </c>
    </row>
    <row r="268" spans="1:16" ht="12.75" customHeight="1" thickBot="1">
      <c r="A268" s="61" t="str">
        <f t="shared" si="24"/>
        <v> AN 223.149 </v>
      </c>
      <c r="B268" s="69" t="str">
        <f t="shared" si="25"/>
        <v>I</v>
      </c>
      <c r="C268" s="61">
        <f t="shared" si="26"/>
        <v>24011.550999999999</v>
      </c>
      <c r="D268" s="7" t="str">
        <f t="shared" si="27"/>
        <v>vis</v>
      </c>
      <c r="E268" s="70">
        <f>VLOOKUP(C268,'Active 1'!C$21:E$973,3,FALSE)</f>
        <v>-24237.123262938552</v>
      </c>
      <c r="F268" s="69" t="s">
        <v>194</v>
      </c>
      <c r="G268" s="7" t="str">
        <f t="shared" si="28"/>
        <v>24011.551</v>
      </c>
      <c r="H268" s="61">
        <f t="shared" si="29"/>
        <v>-40952</v>
      </c>
      <c r="I268" s="71" t="s">
        <v>229</v>
      </c>
      <c r="J268" s="72" t="s">
        <v>230</v>
      </c>
      <c r="K268" s="71">
        <v>-40952</v>
      </c>
      <c r="L268" s="71" t="s">
        <v>231</v>
      </c>
      <c r="M268" s="72" t="s">
        <v>232</v>
      </c>
      <c r="N268" s="72"/>
      <c r="O268" s="73" t="s">
        <v>233</v>
      </c>
      <c r="P268" s="73" t="s">
        <v>234</v>
      </c>
    </row>
    <row r="269" spans="1:16" ht="12.75" customHeight="1" thickBot="1">
      <c r="A269" s="61" t="str">
        <f t="shared" si="24"/>
        <v> AN 223.149 </v>
      </c>
      <c r="B269" s="69" t="str">
        <f t="shared" si="25"/>
        <v>I</v>
      </c>
      <c r="C269" s="61">
        <f t="shared" si="26"/>
        <v>24018.485000000001</v>
      </c>
      <c r="D269" s="7" t="str">
        <f t="shared" si="27"/>
        <v>vis</v>
      </c>
      <c r="E269" s="70">
        <f>VLOOKUP(C269,'Active 1'!C$21:E$973,3,FALSE)</f>
        <v>-24227.155715685418</v>
      </c>
      <c r="F269" s="69" t="s">
        <v>194</v>
      </c>
      <c r="G269" s="7" t="str">
        <f t="shared" si="28"/>
        <v>24018.485</v>
      </c>
      <c r="H269" s="61">
        <f t="shared" si="29"/>
        <v>-40942</v>
      </c>
      <c r="I269" s="71" t="s">
        <v>235</v>
      </c>
      <c r="J269" s="72" t="s">
        <v>236</v>
      </c>
      <c r="K269" s="71">
        <v>-40942</v>
      </c>
      <c r="L269" s="71" t="s">
        <v>237</v>
      </c>
      <c r="M269" s="72" t="s">
        <v>232</v>
      </c>
      <c r="N269" s="72"/>
      <c r="O269" s="73" t="s">
        <v>233</v>
      </c>
      <c r="P269" s="73" t="s">
        <v>234</v>
      </c>
    </row>
    <row r="270" spans="1:16" ht="12.75" customHeight="1" thickBot="1">
      <c r="A270" s="61" t="str">
        <f t="shared" si="24"/>
        <v> AN 223.149 </v>
      </c>
      <c r="B270" s="69" t="str">
        <f t="shared" si="25"/>
        <v>I</v>
      </c>
      <c r="C270" s="61">
        <f t="shared" si="26"/>
        <v>24020.579000000002</v>
      </c>
      <c r="D270" s="7" t="str">
        <f t="shared" si="27"/>
        <v>vis</v>
      </c>
      <c r="E270" s="70">
        <f>VLOOKUP(C270,'Active 1'!C$21:E$973,3,FALSE)</f>
        <v>-24224.145614164208</v>
      </c>
      <c r="F270" s="69" t="s">
        <v>194</v>
      </c>
      <c r="G270" s="7" t="str">
        <f t="shared" si="28"/>
        <v>24020.579</v>
      </c>
      <c r="H270" s="61">
        <f t="shared" si="29"/>
        <v>-40939</v>
      </c>
      <c r="I270" s="71" t="s">
        <v>238</v>
      </c>
      <c r="J270" s="72" t="s">
        <v>239</v>
      </c>
      <c r="K270" s="71">
        <v>-40939</v>
      </c>
      <c r="L270" s="71" t="s">
        <v>240</v>
      </c>
      <c r="M270" s="72" t="s">
        <v>232</v>
      </c>
      <c r="N270" s="72"/>
      <c r="O270" s="73" t="s">
        <v>233</v>
      </c>
      <c r="P270" s="73" t="s">
        <v>234</v>
      </c>
    </row>
    <row r="271" spans="1:16" ht="12.75" customHeight="1" thickBot="1">
      <c r="A271" s="61" t="str">
        <f t="shared" si="24"/>
        <v> AN 223.149 </v>
      </c>
      <c r="B271" s="69" t="str">
        <f t="shared" si="25"/>
        <v>I</v>
      </c>
      <c r="C271" s="61">
        <f t="shared" si="26"/>
        <v>24025.444</v>
      </c>
      <c r="D271" s="7" t="str">
        <f t="shared" si="27"/>
        <v>vis</v>
      </c>
      <c r="E271" s="70">
        <f>VLOOKUP(C271,'Active 1'!C$21:E$973,3,FALSE)</f>
        <v>-24217.1522312126</v>
      </c>
      <c r="F271" s="69" t="s">
        <v>194</v>
      </c>
      <c r="G271" s="7" t="str">
        <f t="shared" si="28"/>
        <v>24025.444</v>
      </c>
      <c r="H271" s="61">
        <f t="shared" si="29"/>
        <v>-40932</v>
      </c>
      <c r="I271" s="71" t="s">
        <v>241</v>
      </c>
      <c r="J271" s="72" t="s">
        <v>242</v>
      </c>
      <c r="K271" s="71">
        <v>-40932</v>
      </c>
      <c r="L271" s="71" t="s">
        <v>243</v>
      </c>
      <c r="M271" s="72" t="s">
        <v>232</v>
      </c>
      <c r="N271" s="72"/>
      <c r="O271" s="73" t="s">
        <v>233</v>
      </c>
      <c r="P271" s="73" t="s">
        <v>234</v>
      </c>
    </row>
    <row r="272" spans="1:16" ht="12.75" customHeight="1" thickBot="1">
      <c r="A272" s="61" t="str">
        <f t="shared" si="24"/>
        <v> AN 224.194 </v>
      </c>
      <c r="B272" s="69" t="str">
        <f t="shared" si="25"/>
        <v>I</v>
      </c>
      <c r="C272" s="61">
        <f t="shared" si="26"/>
        <v>24036.567999999999</v>
      </c>
      <c r="D272" s="7" t="str">
        <f t="shared" si="27"/>
        <v>vis</v>
      </c>
      <c r="E272" s="70">
        <f>VLOOKUP(C272,'Active 1'!C$21:E$973,3,FALSE)</f>
        <v>-24201.161605939476</v>
      </c>
      <c r="F272" s="69" t="s">
        <v>194</v>
      </c>
      <c r="G272" s="7" t="str">
        <f t="shared" si="28"/>
        <v>24036.568</v>
      </c>
      <c r="H272" s="61">
        <f t="shared" si="29"/>
        <v>-40916</v>
      </c>
      <c r="I272" s="71" t="s">
        <v>244</v>
      </c>
      <c r="J272" s="72" t="s">
        <v>245</v>
      </c>
      <c r="K272" s="71">
        <v>-40916</v>
      </c>
      <c r="L272" s="71" t="s">
        <v>246</v>
      </c>
      <c r="M272" s="72" t="s">
        <v>232</v>
      </c>
      <c r="N272" s="72"/>
      <c r="O272" s="73" t="s">
        <v>233</v>
      </c>
      <c r="P272" s="73" t="s">
        <v>247</v>
      </c>
    </row>
    <row r="273" spans="1:16" ht="12.75" customHeight="1" thickBot="1">
      <c r="A273" s="61" t="str">
        <f t="shared" si="24"/>
        <v> AN 224.194 </v>
      </c>
      <c r="B273" s="69" t="str">
        <f t="shared" si="25"/>
        <v>I</v>
      </c>
      <c r="C273" s="61">
        <f t="shared" si="26"/>
        <v>24048.398000000001</v>
      </c>
      <c r="D273" s="7" t="str">
        <f t="shared" si="27"/>
        <v>vis</v>
      </c>
      <c r="E273" s="70">
        <f>VLOOKUP(C273,'Active 1'!C$21:E$973,3,FALSE)</f>
        <v>-24184.156113582314</v>
      </c>
      <c r="F273" s="69" t="s">
        <v>194</v>
      </c>
      <c r="G273" s="7" t="str">
        <f t="shared" si="28"/>
        <v>24048.398</v>
      </c>
      <c r="H273" s="61">
        <f t="shared" si="29"/>
        <v>-40899</v>
      </c>
      <c r="I273" s="71" t="s">
        <v>248</v>
      </c>
      <c r="J273" s="72" t="s">
        <v>249</v>
      </c>
      <c r="K273" s="71">
        <v>-40899</v>
      </c>
      <c r="L273" s="71" t="s">
        <v>250</v>
      </c>
      <c r="M273" s="72" t="s">
        <v>232</v>
      </c>
      <c r="N273" s="72"/>
      <c r="O273" s="73" t="s">
        <v>233</v>
      </c>
      <c r="P273" s="73" t="s">
        <v>247</v>
      </c>
    </row>
    <row r="274" spans="1:16" ht="12.75" customHeight="1" thickBot="1">
      <c r="A274" s="61" t="str">
        <f t="shared" si="24"/>
        <v> AN 224.194 </v>
      </c>
      <c r="B274" s="69" t="str">
        <f t="shared" si="25"/>
        <v>I</v>
      </c>
      <c r="C274" s="61">
        <f t="shared" si="26"/>
        <v>24062.305</v>
      </c>
      <c r="D274" s="7" t="str">
        <f t="shared" si="27"/>
        <v>vis</v>
      </c>
      <c r="E274" s="70">
        <f>VLOOKUP(C274,'Active 1'!C$21:E$973,3,FALSE)</f>
        <v>-24164.164957013338</v>
      </c>
      <c r="F274" s="69" t="s">
        <v>194</v>
      </c>
      <c r="G274" s="7" t="str">
        <f t="shared" si="28"/>
        <v>24062.305</v>
      </c>
      <c r="H274" s="61">
        <f t="shared" si="29"/>
        <v>-40879</v>
      </c>
      <c r="I274" s="71" t="s">
        <v>251</v>
      </c>
      <c r="J274" s="72" t="s">
        <v>252</v>
      </c>
      <c r="K274" s="71">
        <v>-40879</v>
      </c>
      <c r="L274" s="71" t="s">
        <v>253</v>
      </c>
      <c r="M274" s="72" t="s">
        <v>232</v>
      </c>
      <c r="N274" s="72"/>
      <c r="O274" s="73" t="s">
        <v>233</v>
      </c>
      <c r="P274" s="73" t="s">
        <v>247</v>
      </c>
    </row>
    <row r="275" spans="1:16" ht="12.75" customHeight="1" thickBot="1">
      <c r="A275" s="61" t="str">
        <f t="shared" si="24"/>
        <v> AN 224.194 </v>
      </c>
      <c r="B275" s="69" t="str">
        <f t="shared" si="25"/>
        <v>I</v>
      </c>
      <c r="C275" s="61">
        <f t="shared" si="26"/>
        <v>24135.350999999999</v>
      </c>
      <c r="D275" s="7" t="str">
        <f t="shared" si="27"/>
        <v>vis</v>
      </c>
      <c r="E275" s="70">
        <f>VLOOKUP(C275,'Active 1'!C$21:E$973,3,FALSE)</f>
        <v>-24059.162151035227</v>
      </c>
      <c r="F275" s="69" t="s">
        <v>194</v>
      </c>
      <c r="G275" s="7" t="str">
        <f t="shared" si="28"/>
        <v>24135.351</v>
      </c>
      <c r="H275" s="61">
        <f t="shared" si="29"/>
        <v>-40774</v>
      </c>
      <c r="I275" s="71" t="s">
        <v>254</v>
      </c>
      <c r="J275" s="72" t="s">
        <v>255</v>
      </c>
      <c r="K275" s="71">
        <v>-40774</v>
      </c>
      <c r="L275" s="71" t="s">
        <v>256</v>
      </c>
      <c r="M275" s="72" t="s">
        <v>232</v>
      </c>
      <c r="N275" s="72"/>
      <c r="O275" s="73" t="s">
        <v>233</v>
      </c>
      <c r="P275" s="73" t="s">
        <v>247</v>
      </c>
    </row>
    <row r="276" spans="1:16" ht="12.75" customHeight="1" thickBot="1">
      <c r="A276" s="61" t="str">
        <f t="shared" si="24"/>
        <v> IODE 4.1.18 </v>
      </c>
      <c r="B276" s="69" t="str">
        <f t="shared" si="25"/>
        <v>I</v>
      </c>
      <c r="C276" s="61">
        <f t="shared" si="26"/>
        <v>24354.483</v>
      </c>
      <c r="D276" s="7" t="str">
        <f t="shared" si="27"/>
        <v>vis</v>
      </c>
      <c r="E276" s="70">
        <f>VLOOKUP(C276,'Active 1'!C$21:E$973,3,FALSE)</f>
        <v>-23744.162358033609</v>
      </c>
      <c r="F276" s="69" t="s">
        <v>194</v>
      </c>
      <c r="G276" s="7" t="str">
        <f t="shared" si="28"/>
        <v>24354.483</v>
      </c>
      <c r="H276" s="61">
        <f t="shared" si="29"/>
        <v>-40459</v>
      </c>
      <c r="I276" s="71" t="s">
        <v>257</v>
      </c>
      <c r="J276" s="72" t="s">
        <v>258</v>
      </c>
      <c r="K276" s="71">
        <v>-40459</v>
      </c>
      <c r="L276" s="71" t="s">
        <v>259</v>
      </c>
      <c r="M276" s="72" t="s">
        <v>232</v>
      </c>
      <c r="N276" s="72"/>
      <c r="O276" s="73" t="s">
        <v>260</v>
      </c>
      <c r="P276" s="73" t="s">
        <v>261</v>
      </c>
    </row>
    <row r="277" spans="1:16" ht="12.75" customHeight="1" thickBot="1">
      <c r="A277" s="61" t="str">
        <f t="shared" si="24"/>
        <v> IODE 4.1.18 </v>
      </c>
      <c r="B277" s="69" t="str">
        <f t="shared" si="25"/>
        <v>I</v>
      </c>
      <c r="C277" s="61">
        <f t="shared" si="26"/>
        <v>24361.442999999999</v>
      </c>
      <c r="D277" s="7" t="str">
        <f t="shared" si="27"/>
        <v>vis</v>
      </c>
      <c r="E277" s="70">
        <f>VLOOKUP(C277,'Active 1'!C$21:E$973,3,FALSE)</f>
        <v>-23734.157436072001</v>
      </c>
      <c r="F277" s="69" t="s">
        <v>194</v>
      </c>
      <c r="G277" s="7" t="str">
        <f t="shared" si="28"/>
        <v>24361.443</v>
      </c>
      <c r="H277" s="61">
        <f t="shared" si="29"/>
        <v>-40449</v>
      </c>
      <c r="I277" s="71" t="s">
        <v>262</v>
      </c>
      <c r="J277" s="72" t="s">
        <v>263</v>
      </c>
      <c r="K277" s="71">
        <v>-40449</v>
      </c>
      <c r="L277" s="71" t="s">
        <v>246</v>
      </c>
      <c r="M277" s="72" t="s">
        <v>232</v>
      </c>
      <c r="N277" s="72"/>
      <c r="O277" s="73" t="s">
        <v>260</v>
      </c>
      <c r="P277" s="73" t="s">
        <v>261</v>
      </c>
    </row>
    <row r="278" spans="1:16" ht="12.75" customHeight="1" thickBot="1">
      <c r="A278" s="61" t="str">
        <f t="shared" si="24"/>
        <v> IODE 4.1.18 </v>
      </c>
      <c r="B278" s="69" t="str">
        <f t="shared" si="25"/>
        <v>I</v>
      </c>
      <c r="C278" s="61">
        <f t="shared" si="26"/>
        <v>24363.531999999999</v>
      </c>
      <c r="D278" s="7" t="str">
        <f t="shared" si="27"/>
        <v>vis</v>
      </c>
      <c r="E278" s="70">
        <f>VLOOKUP(C278,'Active 1'!C$21:E$973,3,FALSE)</f>
        <v>-23731.154521994733</v>
      </c>
      <c r="F278" s="69" t="s">
        <v>194</v>
      </c>
      <c r="G278" s="7" t="str">
        <f t="shared" si="28"/>
        <v>24363.532</v>
      </c>
      <c r="H278" s="61">
        <f t="shared" si="29"/>
        <v>-40446</v>
      </c>
      <c r="I278" s="71" t="s">
        <v>264</v>
      </c>
      <c r="J278" s="72" t="s">
        <v>265</v>
      </c>
      <c r="K278" s="71">
        <v>-40446</v>
      </c>
      <c r="L278" s="71" t="s">
        <v>266</v>
      </c>
      <c r="M278" s="72" t="s">
        <v>232</v>
      </c>
      <c r="N278" s="72"/>
      <c r="O278" s="73" t="s">
        <v>260</v>
      </c>
      <c r="P278" s="73" t="s">
        <v>261</v>
      </c>
    </row>
    <row r="279" spans="1:16" ht="12.75" customHeight="1" thickBot="1">
      <c r="A279" s="61" t="str">
        <f t="shared" si="24"/>
        <v> IODE 4.1.18 </v>
      </c>
      <c r="B279" s="69" t="str">
        <f t="shared" si="25"/>
        <v>I</v>
      </c>
      <c r="C279" s="61">
        <f t="shared" si="26"/>
        <v>24382.314999999999</v>
      </c>
      <c r="D279" s="7" t="str">
        <f t="shared" si="27"/>
        <v>vis</v>
      </c>
      <c r="E279" s="70">
        <f>VLOOKUP(C279,'Active 1'!C$21:E$973,3,FALSE)</f>
        <v>-23704.154170097478</v>
      </c>
      <c r="F279" s="69" t="s">
        <v>194</v>
      </c>
      <c r="G279" s="7" t="str">
        <f t="shared" si="28"/>
        <v>24382.315</v>
      </c>
      <c r="H279" s="61">
        <f t="shared" si="29"/>
        <v>-40419</v>
      </c>
      <c r="I279" s="71" t="s">
        <v>267</v>
      </c>
      <c r="J279" s="72" t="s">
        <v>268</v>
      </c>
      <c r="K279" s="71">
        <v>-40419</v>
      </c>
      <c r="L279" s="71" t="s">
        <v>266</v>
      </c>
      <c r="M279" s="72" t="s">
        <v>232</v>
      </c>
      <c r="N279" s="72"/>
      <c r="O279" s="73" t="s">
        <v>260</v>
      </c>
      <c r="P279" s="73" t="s">
        <v>261</v>
      </c>
    </row>
    <row r="280" spans="1:16" ht="12.75" customHeight="1" thickBot="1">
      <c r="A280" s="61" t="str">
        <f t="shared" si="24"/>
        <v> IODE 4.1.18 </v>
      </c>
      <c r="B280" s="69" t="str">
        <f t="shared" si="25"/>
        <v>I</v>
      </c>
      <c r="C280" s="61">
        <f t="shared" si="26"/>
        <v>24386.49</v>
      </c>
      <c r="D280" s="7" t="str">
        <f t="shared" si="27"/>
        <v>vis</v>
      </c>
      <c r="E280" s="70">
        <f>VLOOKUP(C280,'Active 1'!C$21:E$973,3,FALSE)</f>
        <v>-23698.152654409296</v>
      </c>
      <c r="F280" s="69" t="s">
        <v>194</v>
      </c>
      <c r="G280" s="7" t="str">
        <f t="shared" si="28"/>
        <v>24386.490</v>
      </c>
      <c r="H280" s="61">
        <f t="shared" si="29"/>
        <v>-40413</v>
      </c>
      <c r="I280" s="71" t="s">
        <v>269</v>
      </c>
      <c r="J280" s="72" t="s">
        <v>270</v>
      </c>
      <c r="K280" s="71">
        <v>-40413</v>
      </c>
      <c r="L280" s="71" t="s">
        <v>250</v>
      </c>
      <c r="M280" s="72" t="s">
        <v>232</v>
      </c>
      <c r="N280" s="72"/>
      <c r="O280" s="73" t="s">
        <v>260</v>
      </c>
      <c r="P280" s="73" t="s">
        <v>261</v>
      </c>
    </row>
    <row r="281" spans="1:16" ht="12.75" customHeight="1" thickBot="1">
      <c r="A281" s="61" t="str">
        <f t="shared" si="24"/>
        <v> IODE 4.1.18 </v>
      </c>
      <c r="B281" s="69" t="str">
        <f t="shared" si="25"/>
        <v>I</v>
      </c>
      <c r="C281" s="61">
        <f t="shared" si="26"/>
        <v>24393.445</v>
      </c>
      <c r="D281" s="7" t="str">
        <f t="shared" si="27"/>
        <v>vis</v>
      </c>
      <c r="E281" s="70">
        <f>VLOOKUP(C281,'Active 1'!C$21:E$973,3,FALSE)</f>
        <v>-23688.154919891625</v>
      </c>
      <c r="F281" s="69" t="s">
        <v>194</v>
      </c>
      <c r="G281" s="7" t="str">
        <f t="shared" si="28"/>
        <v>24393.445</v>
      </c>
      <c r="H281" s="61">
        <f t="shared" si="29"/>
        <v>-40403</v>
      </c>
      <c r="I281" s="71" t="s">
        <v>271</v>
      </c>
      <c r="J281" s="72" t="s">
        <v>272</v>
      </c>
      <c r="K281" s="71">
        <v>-40403</v>
      </c>
      <c r="L281" s="71" t="s">
        <v>273</v>
      </c>
      <c r="M281" s="72" t="s">
        <v>232</v>
      </c>
      <c r="N281" s="72"/>
      <c r="O281" s="73" t="s">
        <v>260</v>
      </c>
      <c r="P281" s="73" t="s">
        <v>261</v>
      </c>
    </row>
    <row r="282" spans="1:16" ht="12.75" customHeight="1" thickBot="1">
      <c r="A282" s="61" t="str">
        <f t="shared" si="24"/>
        <v> AJ 53.212 </v>
      </c>
      <c r="B282" s="69" t="str">
        <f t="shared" si="25"/>
        <v>I</v>
      </c>
      <c r="C282" s="61">
        <f t="shared" si="26"/>
        <v>24422.659</v>
      </c>
      <c r="D282" s="7" t="str">
        <f t="shared" si="27"/>
        <v>vis</v>
      </c>
      <c r="E282" s="70">
        <f>VLOOKUP(C282,'Active 1'!C$21:E$973,3,FALSE)</f>
        <v>-23646.160122451049</v>
      </c>
      <c r="F282" s="69" t="s">
        <v>194</v>
      </c>
      <c r="G282" s="7" t="str">
        <f t="shared" si="28"/>
        <v>24422.659</v>
      </c>
      <c r="H282" s="61">
        <f t="shared" si="29"/>
        <v>-40361</v>
      </c>
      <c r="I282" s="71" t="s">
        <v>274</v>
      </c>
      <c r="J282" s="72" t="s">
        <v>275</v>
      </c>
      <c r="K282" s="71">
        <v>-40361</v>
      </c>
      <c r="L282" s="71" t="s">
        <v>253</v>
      </c>
      <c r="M282" s="72" t="s">
        <v>196</v>
      </c>
      <c r="N282" s="72"/>
      <c r="O282" s="73" t="s">
        <v>276</v>
      </c>
      <c r="P282" s="73" t="s">
        <v>277</v>
      </c>
    </row>
    <row r="283" spans="1:16" ht="12.75" customHeight="1" thickBot="1">
      <c r="A283" s="61" t="str">
        <f t="shared" si="24"/>
        <v> AJ 53.212 </v>
      </c>
      <c r="B283" s="69" t="str">
        <f t="shared" si="25"/>
        <v>II</v>
      </c>
      <c r="C283" s="61">
        <f t="shared" si="26"/>
        <v>24429.965</v>
      </c>
      <c r="D283" s="7" t="str">
        <f t="shared" si="27"/>
        <v>vis</v>
      </c>
      <c r="E283" s="70">
        <f>VLOOKUP(C283,'Active 1'!C$21:E$973,3,FALSE)</f>
        <v>-23635.657829368931</v>
      </c>
      <c r="F283" s="69" t="s">
        <v>194</v>
      </c>
      <c r="G283" s="7" t="str">
        <f t="shared" si="28"/>
        <v>24429.965</v>
      </c>
      <c r="H283" s="61">
        <f t="shared" si="29"/>
        <v>-40350.5</v>
      </c>
      <c r="I283" s="71" t="s">
        <v>278</v>
      </c>
      <c r="J283" s="72" t="s">
        <v>279</v>
      </c>
      <c r="K283" s="71">
        <v>-40350.5</v>
      </c>
      <c r="L283" s="71" t="s">
        <v>228</v>
      </c>
      <c r="M283" s="72" t="s">
        <v>196</v>
      </c>
      <c r="N283" s="72"/>
      <c r="O283" s="73" t="s">
        <v>276</v>
      </c>
      <c r="P283" s="73" t="s">
        <v>277</v>
      </c>
    </row>
    <row r="284" spans="1:16" ht="12.75" customHeight="1" thickBot="1">
      <c r="A284" s="61" t="str">
        <f t="shared" si="24"/>
        <v> IODE 4.1.18 </v>
      </c>
      <c r="B284" s="69" t="str">
        <f t="shared" si="25"/>
        <v>I</v>
      </c>
      <c r="C284" s="61">
        <f t="shared" si="26"/>
        <v>24457.45</v>
      </c>
      <c r="D284" s="7" t="str">
        <f t="shared" si="27"/>
        <v>vis</v>
      </c>
      <c r="E284" s="70">
        <f>VLOOKUP(C284,'Active 1'!C$21:E$973,3,FALSE)</f>
        <v>-23596.148450042092</v>
      </c>
      <c r="F284" s="69" t="s">
        <v>194</v>
      </c>
      <c r="G284" s="7" t="str">
        <f t="shared" si="28"/>
        <v>24457.450</v>
      </c>
      <c r="H284" s="61">
        <f t="shared" si="29"/>
        <v>-40311</v>
      </c>
      <c r="I284" s="71" t="s">
        <v>280</v>
      </c>
      <c r="J284" s="72" t="s">
        <v>281</v>
      </c>
      <c r="K284" s="71">
        <v>-40311</v>
      </c>
      <c r="L284" s="71" t="s">
        <v>225</v>
      </c>
      <c r="M284" s="72" t="s">
        <v>232</v>
      </c>
      <c r="N284" s="72"/>
      <c r="O284" s="73" t="s">
        <v>260</v>
      </c>
      <c r="P284" s="73" t="s">
        <v>261</v>
      </c>
    </row>
    <row r="285" spans="1:16" ht="12.75" customHeight="1" thickBot="1">
      <c r="A285" s="61" t="str">
        <f t="shared" si="24"/>
        <v> IODE 4.1.18 </v>
      </c>
      <c r="B285" s="69" t="str">
        <f t="shared" si="25"/>
        <v>I</v>
      </c>
      <c r="C285" s="61">
        <f t="shared" si="26"/>
        <v>24526.312999999998</v>
      </c>
      <c r="D285" s="7" t="str">
        <f t="shared" si="27"/>
        <v>vis</v>
      </c>
      <c r="E285" s="70">
        <f>VLOOKUP(C285,'Active 1'!C$21:E$973,3,FALSE)</f>
        <v>-23497.158659662458</v>
      </c>
      <c r="F285" s="69" t="s">
        <v>194</v>
      </c>
      <c r="G285" s="7" t="str">
        <f t="shared" si="28"/>
        <v>24526.313</v>
      </c>
      <c r="H285" s="61">
        <f t="shared" si="29"/>
        <v>-40212</v>
      </c>
      <c r="I285" s="71" t="s">
        <v>282</v>
      </c>
      <c r="J285" s="72" t="s">
        <v>283</v>
      </c>
      <c r="K285" s="71">
        <v>-40212</v>
      </c>
      <c r="L285" s="71" t="s">
        <v>253</v>
      </c>
      <c r="M285" s="72" t="s">
        <v>232</v>
      </c>
      <c r="N285" s="72"/>
      <c r="O285" s="73" t="s">
        <v>260</v>
      </c>
      <c r="P285" s="73" t="s">
        <v>261</v>
      </c>
    </row>
    <row r="286" spans="1:16" ht="12.75" customHeight="1" thickBot="1">
      <c r="A286" s="61" t="str">
        <f t="shared" si="24"/>
        <v> IODE 4.1.18 </v>
      </c>
      <c r="B286" s="69" t="str">
        <f t="shared" si="25"/>
        <v>I</v>
      </c>
      <c r="C286" s="61">
        <f t="shared" si="26"/>
        <v>24535.362000000001</v>
      </c>
      <c r="D286" s="7" t="str">
        <f t="shared" si="27"/>
        <v>vis</v>
      </c>
      <c r="E286" s="70">
        <f>VLOOKUP(C286,'Active 1'!C$21:E$973,3,FALSE)</f>
        <v>-23484.150823623575</v>
      </c>
      <c r="F286" s="69" t="s">
        <v>194</v>
      </c>
      <c r="G286" s="7" t="str">
        <f t="shared" si="28"/>
        <v>24535.362</v>
      </c>
      <c r="H286" s="61">
        <f t="shared" si="29"/>
        <v>-40199</v>
      </c>
      <c r="I286" s="71" t="s">
        <v>284</v>
      </c>
      <c r="J286" s="72" t="s">
        <v>285</v>
      </c>
      <c r="K286" s="71">
        <v>-40199</v>
      </c>
      <c r="L286" s="71" t="s">
        <v>250</v>
      </c>
      <c r="M286" s="72" t="s">
        <v>232</v>
      </c>
      <c r="N286" s="72"/>
      <c r="O286" s="73" t="s">
        <v>260</v>
      </c>
      <c r="P286" s="73" t="s">
        <v>261</v>
      </c>
    </row>
    <row r="287" spans="1:16" ht="12.75" customHeight="1" thickBot="1">
      <c r="A287" s="61" t="str">
        <f t="shared" si="24"/>
        <v> IODE 4.1.18 </v>
      </c>
      <c r="B287" s="69" t="str">
        <f t="shared" si="25"/>
        <v>I</v>
      </c>
      <c r="C287" s="61">
        <f t="shared" si="26"/>
        <v>24761.454000000002</v>
      </c>
      <c r="D287" s="7" t="str">
        <f t="shared" si="27"/>
        <v>vis</v>
      </c>
      <c r="E287" s="70">
        <f>VLOOKUP(C287,'Active 1'!C$21:E$973,3,FALSE)</f>
        <v>-23159.146108660352</v>
      </c>
      <c r="F287" s="69" t="s">
        <v>194</v>
      </c>
      <c r="G287" s="7" t="str">
        <f t="shared" si="28"/>
        <v>24761.454</v>
      </c>
      <c r="H287" s="61">
        <f t="shared" si="29"/>
        <v>-39874</v>
      </c>
      <c r="I287" s="71" t="s">
        <v>286</v>
      </c>
      <c r="J287" s="72" t="s">
        <v>287</v>
      </c>
      <c r="K287" s="71">
        <v>-39874</v>
      </c>
      <c r="L287" s="71" t="s">
        <v>237</v>
      </c>
      <c r="M287" s="72" t="s">
        <v>232</v>
      </c>
      <c r="N287" s="72"/>
      <c r="O287" s="73" t="s">
        <v>260</v>
      </c>
      <c r="P287" s="73" t="s">
        <v>261</v>
      </c>
    </row>
    <row r="288" spans="1:16" ht="12.75" customHeight="1" thickBot="1">
      <c r="A288" s="61" t="str">
        <f t="shared" si="24"/>
        <v> IODE 4.1.18 </v>
      </c>
      <c r="B288" s="69" t="str">
        <f t="shared" si="25"/>
        <v>I</v>
      </c>
      <c r="C288" s="61">
        <f t="shared" si="26"/>
        <v>24766.315999999999</v>
      </c>
      <c r="D288" s="7" t="str">
        <f t="shared" si="27"/>
        <v>vis</v>
      </c>
      <c r="E288" s="70">
        <f>VLOOKUP(C288,'Active 1'!C$21:E$973,3,FALSE)</f>
        <v>-23152.157038175104</v>
      </c>
      <c r="F288" s="69" t="s">
        <v>194</v>
      </c>
      <c r="G288" s="7" t="str">
        <f t="shared" si="28"/>
        <v>24766.316</v>
      </c>
      <c r="H288" s="61">
        <f t="shared" si="29"/>
        <v>-39867</v>
      </c>
      <c r="I288" s="71" t="s">
        <v>288</v>
      </c>
      <c r="J288" s="72" t="s">
        <v>289</v>
      </c>
      <c r="K288" s="71">
        <v>-39867</v>
      </c>
      <c r="L288" s="71" t="s">
        <v>259</v>
      </c>
      <c r="M288" s="72" t="s">
        <v>232</v>
      </c>
      <c r="N288" s="72"/>
      <c r="O288" s="73" t="s">
        <v>260</v>
      </c>
      <c r="P288" s="73" t="s">
        <v>261</v>
      </c>
    </row>
    <row r="289" spans="1:16" ht="12.75" customHeight="1" thickBot="1">
      <c r="A289" s="61" t="str">
        <f t="shared" si="24"/>
        <v> AJ 53.212 </v>
      </c>
      <c r="B289" s="69" t="str">
        <f t="shared" si="25"/>
        <v>II</v>
      </c>
      <c r="C289" s="61">
        <f t="shared" si="26"/>
        <v>24802.84</v>
      </c>
      <c r="D289" s="7" t="str">
        <f t="shared" si="27"/>
        <v>vis</v>
      </c>
      <c r="E289" s="70">
        <f>VLOOKUP(C289,'Active 1'!C$21:E$973,3,FALSE)</f>
        <v>-23099.654197697258</v>
      </c>
      <c r="F289" s="69" t="s">
        <v>194</v>
      </c>
      <c r="G289" s="7" t="str">
        <f t="shared" si="28"/>
        <v>24802.840</v>
      </c>
      <c r="H289" s="61">
        <f t="shared" si="29"/>
        <v>-39814.5</v>
      </c>
      <c r="I289" s="71" t="s">
        <v>290</v>
      </c>
      <c r="J289" s="72" t="s">
        <v>291</v>
      </c>
      <c r="K289" s="71">
        <v>-39814.5</v>
      </c>
      <c r="L289" s="71" t="s">
        <v>256</v>
      </c>
      <c r="M289" s="72" t="s">
        <v>196</v>
      </c>
      <c r="N289" s="72"/>
      <c r="O289" s="73" t="s">
        <v>276</v>
      </c>
      <c r="P289" s="73" t="s">
        <v>277</v>
      </c>
    </row>
    <row r="290" spans="1:16" ht="12.75" customHeight="1" thickBot="1">
      <c r="A290" s="61" t="str">
        <f t="shared" si="24"/>
        <v> CPRI 19.44 </v>
      </c>
      <c r="B290" s="69" t="str">
        <f t="shared" si="25"/>
        <v>I</v>
      </c>
      <c r="C290" s="61">
        <f t="shared" si="26"/>
        <v>25153.103999999999</v>
      </c>
      <c r="D290" s="7" t="str">
        <f t="shared" si="27"/>
        <v>vis</v>
      </c>
      <c r="E290" s="70">
        <f>VLOOKUP(C290,'Active 1'!C$21:E$973,3,FALSE)</f>
        <v>-22596.153625001727</v>
      </c>
      <c r="F290" s="69" t="s">
        <v>194</v>
      </c>
      <c r="G290" s="7" t="str">
        <f t="shared" si="28"/>
        <v>25153.104</v>
      </c>
      <c r="H290" s="61">
        <f t="shared" si="29"/>
        <v>-39311</v>
      </c>
      <c r="I290" s="71" t="s">
        <v>292</v>
      </c>
      <c r="J290" s="72" t="s">
        <v>293</v>
      </c>
      <c r="K290" s="71">
        <v>-39311</v>
      </c>
      <c r="L290" s="71" t="s">
        <v>294</v>
      </c>
      <c r="M290" s="72" t="s">
        <v>196</v>
      </c>
      <c r="N290" s="72"/>
      <c r="O290" s="73" t="s">
        <v>200</v>
      </c>
      <c r="P290" s="73" t="s">
        <v>201</v>
      </c>
    </row>
    <row r="291" spans="1:16" ht="12.75" customHeight="1" thickBot="1">
      <c r="A291" s="61" t="str">
        <f t="shared" si="24"/>
        <v> AJ 53.212 </v>
      </c>
      <c r="B291" s="69" t="str">
        <f t="shared" si="25"/>
        <v>II</v>
      </c>
      <c r="C291" s="61">
        <f t="shared" si="26"/>
        <v>25175.714</v>
      </c>
      <c r="D291" s="7" t="str">
        <f t="shared" si="27"/>
        <v>vis</v>
      </c>
      <c r="E291" s="70">
        <f>VLOOKUP(C291,'Active 1'!C$21:E$973,3,FALSE)</f>
        <v>-22563.652003514373</v>
      </c>
      <c r="F291" s="69" t="s">
        <v>194</v>
      </c>
      <c r="G291" s="7" t="str">
        <f t="shared" si="28"/>
        <v>25175.714</v>
      </c>
      <c r="H291" s="61">
        <f t="shared" si="29"/>
        <v>-39278.5</v>
      </c>
      <c r="I291" s="71" t="s">
        <v>295</v>
      </c>
      <c r="J291" s="72" t="s">
        <v>296</v>
      </c>
      <c r="K291" s="71">
        <v>-39278.5</v>
      </c>
      <c r="L291" s="71" t="s">
        <v>259</v>
      </c>
      <c r="M291" s="72" t="s">
        <v>196</v>
      </c>
      <c r="N291" s="72"/>
      <c r="O291" s="73" t="s">
        <v>276</v>
      </c>
      <c r="P291" s="73" t="s">
        <v>277</v>
      </c>
    </row>
    <row r="292" spans="1:16" ht="12.75" customHeight="1" thickBot="1">
      <c r="A292" s="61" t="str">
        <f t="shared" si="24"/>
        <v> PALL 7.168 </v>
      </c>
      <c r="B292" s="69" t="str">
        <f t="shared" si="25"/>
        <v>I</v>
      </c>
      <c r="C292" s="61">
        <f t="shared" si="26"/>
        <v>25183.713</v>
      </c>
      <c r="D292" s="7" t="str">
        <f t="shared" si="27"/>
        <v>vis</v>
      </c>
      <c r="E292" s="70">
        <f>VLOOKUP(C292,'Active 1'!C$21:E$973,3,FALSE)</f>
        <v>-22552.153530702464</v>
      </c>
      <c r="F292" s="69" t="s">
        <v>194</v>
      </c>
      <c r="G292" s="7" t="str">
        <f t="shared" si="28"/>
        <v>25183.713</v>
      </c>
      <c r="H292" s="61">
        <f t="shared" si="29"/>
        <v>-39267</v>
      </c>
      <c r="I292" s="71" t="s">
        <v>297</v>
      </c>
      <c r="J292" s="72" t="s">
        <v>298</v>
      </c>
      <c r="K292" s="71">
        <v>-39267</v>
      </c>
      <c r="L292" s="71" t="s">
        <v>294</v>
      </c>
      <c r="M292" s="72" t="s">
        <v>196</v>
      </c>
      <c r="N292" s="72"/>
      <c r="O292" s="73" t="s">
        <v>299</v>
      </c>
      <c r="P292" s="73" t="s">
        <v>300</v>
      </c>
    </row>
    <row r="293" spans="1:16" ht="12.75" customHeight="1" thickBot="1">
      <c r="A293" s="61" t="str">
        <f t="shared" si="24"/>
        <v> AJ 53.212 </v>
      </c>
      <c r="B293" s="69" t="str">
        <f t="shared" si="25"/>
        <v>I</v>
      </c>
      <c r="C293" s="61">
        <f t="shared" si="26"/>
        <v>25197.626</v>
      </c>
      <c r="D293" s="7" t="str">
        <f t="shared" si="27"/>
        <v>vis</v>
      </c>
      <c r="E293" s="70">
        <f>VLOOKUP(C293,'Active 1'!C$21:E$973,3,FALSE)</f>
        <v>-22532.153749200759</v>
      </c>
      <c r="F293" s="69" t="s">
        <v>194</v>
      </c>
      <c r="G293" s="7" t="str">
        <f t="shared" si="28"/>
        <v>25197.626</v>
      </c>
      <c r="H293" s="61">
        <f t="shared" si="29"/>
        <v>-39247</v>
      </c>
      <c r="I293" s="71" t="s">
        <v>301</v>
      </c>
      <c r="J293" s="72" t="s">
        <v>302</v>
      </c>
      <c r="K293" s="71">
        <v>-39247</v>
      </c>
      <c r="L293" s="71" t="s">
        <v>294</v>
      </c>
      <c r="M293" s="72" t="s">
        <v>196</v>
      </c>
      <c r="N293" s="72"/>
      <c r="O293" s="73" t="s">
        <v>276</v>
      </c>
      <c r="P293" s="73" t="s">
        <v>277</v>
      </c>
    </row>
    <row r="294" spans="1:16" ht="12.75" customHeight="1" thickBot="1">
      <c r="A294" s="61" t="str">
        <f t="shared" si="24"/>
        <v> AJ 53.212 </v>
      </c>
      <c r="B294" s="69" t="str">
        <f t="shared" si="25"/>
        <v>II</v>
      </c>
      <c r="C294" s="61">
        <f t="shared" si="26"/>
        <v>25501.282999999999</v>
      </c>
      <c r="D294" s="7" t="str">
        <f t="shared" si="27"/>
        <v>vis</v>
      </c>
      <c r="E294" s="70">
        <f>VLOOKUP(C294,'Active 1'!C$21:E$973,3,FALSE)</f>
        <v>-22095.650216428316</v>
      </c>
      <c r="F294" s="69" t="s">
        <v>194</v>
      </c>
      <c r="G294" s="7" t="str">
        <f t="shared" si="28"/>
        <v>25501.283</v>
      </c>
      <c r="H294" s="61">
        <f t="shared" si="29"/>
        <v>-38810.5</v>
      </c>
      <c r="I294" s="71" t="s">
        <v>303</v>
      </c>
      <c r="J294" s="72" t="s">
        <v>304</v>
      </c>
      <c r="K294" s="71">
        <v>-38810.5</v>
      </c>
      <c r="L294" s="71" t="s">
        <v>294</v>
      </c>
      <c r="M294" s="72" t="s">
        <v>196</v>
      </c>
      <c r="N294" s="72"/>
      <c r="O294" s="73" t="s">
        <v>276</v>
      </c>
      <c r="P294" s="73" t="s">
        <v>277</v>
      </c>
    </row>
    <row r="295" spans="1:16" ht="12.75" customHeight="1" thickBot="1">
      <c r="A295" s="61" t="str">
        <f t="shared" si="24"/>
        <v> AJ 53.212 </v>
      </c>
      <c r="B295" s="69" t="str">
        <f t="shared" si="25"/>
        <v>I</v>
      </c>
      <c r="C295" s="61">
        <f t="shared" si="26"/>
        <v>25519.023000000001</v>
      </c>
      <c r="D295" s="7" t="str">
        <f t="shared" si="27"/>
        <v>vis</v>
      </c>
      <c r="E295" s="70">
        <f>VLOOKUP(C295,'Active 1'!C$21:E$973,3,FALSE)</f>
        <v>-22070.149165336512</v>
      </c>
      <c r="F295" s="69" t="s">
        <v>194</v>
      </c>
      <c r="G295" s="7" t="str">
        <f t="shared" si="28"/>
        <v>25519.023</v>
      </c>
      <c r="H295" s="61">
        <f t="shared" si="29"/>
        <v>-38785</v>
      </c>
      <c r="I295" s="71" t="s">
        <v>305</v>
      </c>
      <c r="J295" s="72" t="s">
        <v>306</v>
      </c>
      <c r="K295" s="71">
        <v>-38785</v>
      </c>
      <c r="L295" s="71" t="s">
        <v>294</v>
      </c>
      <c r="M295" s="72" t="s">
        <v>196</v>
      </c>
      <c r="N295" s="72"/>
      <c r="O295" s="73" t="s">
        <v>276</v>
      </c>
      <c r="P295" s="73" t="s">
        <v>277</v>
      </c>
    </row>
    <row r="296" spans="1:16" ht="12.75" customHeight="1" thickBot="1">
      <c r="A296" s="61" t="str">
        <f t="shared" si="24"/>
        <v> AN 242.9 </v>
      </c>
      <c r="B296" s="69" t="str">
        <f t="shared" si="25"/>
        <v>I</v>
      </c>
      <c r="C296" s="61">
        <f t="shared" si="26"/>
        <v>25646.333999999999</v>
      </c>
      <c r="D296" s="7" t="str">
        <f t="shared" si="27"/>
        <v>vis</v>
      </c>
      <c r="E296" s="70">
        <f>VLOOKUP(C296,'Active 1'!C$21:E$973,3,FALSE)</f>
        <v>-21887.141030299968</v>
      </c>
      <c r="F296" s="69" t="s">
        <v>194</v>
      </c>
      <c r="G296" s="7" t="str">
        <f t="shared" si="28"/>
        <v>25646.334</v>
      </c>
      <c r="H296" s="61">
        <f t="shared" si="29"/>
        <v>-38602</v>
      </c>
      <c r="I296" s="71" t="s">
        <v>307</v>
      </c>
      <c r="J296" s="72" t="s">
        <v>308</v>
      </c>
      <c r="K296" s="71">
        <v>-38602</v>
      </c>
      <c r="L296" s="71" t="s">
        <v>246</v>
      </c>
      <c r="M296" s="72" t="s">
        <v>232</v>
      </c>
      <c r="N296" s="72"/>
      <c r="O296" s="73" t="s">
        <v>309</v>
      </c>
      <c r="P296" s="73" t="s">
        <v>310</v>
      </c>
    </row>
    <row r="297" spans="1:16" ht="12.75" customHeight="1" thickBot="1">
      <c r="A297" s="61" t="str">
        <f t="shared" si="24"/>
        <v> AN 242.9 </v>
      </c>
      <c r="B297" s="69" t="str">
        <f t="shared" si="25"/>
        <v>I</v>
      </c>
      <c r="C297" s="61">
        <f t="shared" si="26"/>
        <v>25655.374</v>
      </c>
      <c r="D297" s="7" t="str">
        <f t="shared" si="27"/>
        <v>vis</v>
      </c>
      <c r="E297" s="70">
        <f>VLOOKUP(C297,'Active 1'!C$21:E$973,3,FALSE)</f>
        <v>-21874.146131660174</v>
      </c>
      <c r="F297" s="69" t="s">
        <v>194</v>
      </c>
      <c r="G297" s="7" t="str">
        <f t="shared" si="28"/>
        <v>25655.374</v>
      </c>
      <c r="H297" s="61">
        <f t="shared" si="29"/>
        <v>-38589</v>
      </c>
      <c r="I297" s="71" t="s">
        <v>311</v>
      </c>
      <c r="J297" s="72" t="s">
        <v>312</v>
      </c>
      <c r="K297" s="71">
        <v>-38589</v>
      </c>
      <c r="L297" s="71" t="s">
        <v>259</v>
      </c>
      <c r="M297" s="72" t="s">
        <v>232</v>
      </c>
      <c r="N297" s="72"/>
      <c r="O297" s="73" t="s">
        <v>309</v>
      </c>
      <c r="P297" s="73" t="s">
        <v>310</v>
      </c>
    </row>
    <row r="298" spans="1:16" ht="12.75" customHeight="1" thickBot="1">
      <c r="A298" s="61" t="str">
        <f t="shared" si="24"/>
        <v> AN 242.9 </v>
      </c>
      <c r="B298" s="69" t="str">
        <f t="shared" si="25"/>
        <v>I</v>
      </c>
      <c r="C298" s="61">
        <f t="shared" si="26"/>
        <v>25808.417000000001</v>
      </c>
      <c r="D298" s="7" t="str">
        <f t="shared" si="27"/>
        <v>vis</v>
      </c>
      <c r="E298" s="70">
        <f>VLOOKUP(C298,'Active 1'!C$21:E$973,3,FALSE)</f>
        <v>-21654.148535141427</v>
      </c>
      <c r="F298" s="69" t="s">
        <v>194</v>
      </c>
      <c r="G298" s="7" t="str">
        <f t="shared" si="28"/>
        <v>25808.417</v>
      </c>
      <c r="H298" s="61">
        <f t="shared" si="29"/>
        <v>-38369</v>
      </c>
      <c r="I298" s="71" t="s">
        <v>313</v>
      </c>
      <c r="J298" s="72" t="s">
        <v>314</v>
      </c>
      <c r="K298" s="71">
        <v>-38369</v>
      </c>
      <c r="L298" s="71" t="s">
        <v>315</v>
      </c>
      <c r="M298" s="72" t="s">
        <v>232</v>
      </c>
      <c r="N298" s="72"/>
      <c r="O298" s="73" t="s">
        <v>309</v>
      </c>
      <c r="P298" s="73" t="s">
        <v>310</v>
      </c>
    </row>
    <row r="299" spans="1:16" ht="12.75" customHeight="1" thickBot="1">
      <c r="A299" s="61" t="str">
        <f t="shared" si="24"/>
        <v> AN 242.9 </v>
      </c>
      <c r="B299" s="69" t="str">
        <f t="shared" si="25"/>
        <v>I</v>
      </c>
      <c r="C299" s="61">
        <f t="shared" si="26"/>
        <v>25810.505000000001</v>
      </c>
      <c r="D299" s="7" t="str">
        <f t="shared" si="27"/>
        <v>vis</v>
      </c>
      <c r="E299" s="70">
        <f>VLOOKUP(C299,'Active 1'!C$21:E$973,3,FALSE)</f>
        <v>-21651.147058552942</v>
      </c>
      <c r="F299" s="69" t="s">
        <v>194</v>
      </c>
      <c r="G299" s="7" t="str">
        <f t="shared" si="28"/>
        <v>25810.505</v>
      </c>
      <c r="H299" s="61">
        <f t="shared" si="29"/>
        <v>-38366</v>
      </c>
      <c r="I299" s="71" t="s">
        <v>316</v>
      </c>
      <c r="J299" s="72" t="s">
        <v>317</v>
      </c>
      <c r="K299" s="71">
        <v>-38366</v>
      </c>
      <c r="L299" s="71" t="s">
        <v>318</v>
      </c>
      <c r="M299" s="72" t="s">
        <v>232</v>
      </c>
      <c r="N299" s="72"/>
      <c r="O299" s="73" t="s">
        <v>309</v>
      </c>
      <c r="P299" s="73" t="s">
        <v>310</v>
      </c>
    </row>
    <row r="300" spans="1:16" ht="12.75" customHeight="1" thickBot="1">
      <c r="A300" s="61" t="str">
        <f t="shared" si="24"/>
        <v> AN 242.9 </v>
      </c>
      <c r="B300" s="69" t="str">
        <f t="shared" si="25"/>
        <v>I</v>
      </c>
      <c r="C300" s="61">
        <f t="shared" si="26"/>
        <v>25826.512999999999</v>
      </c>
      <c r="D300" s="7" t="str">
        <f t="shared" si="27"/>
        <v>vis</v>
      </c>
      <c r="E300" s="70">
        <f>VLOOKUP(C300,'Active 1'!C$21:E$973,3,FALSE)</f>
        <v>-21628.135738041245</v>
      </c>
      <c r="F300" s="69" t="s">
        <v>194</v>
      </c>
      <c r="G300" s="7" t="str">
        <f t="shared" si="28"/>
        <v>25826.513</v>
      </c>
      <c r="H300" s="61">
        <f t="shared" si="29"/>
        <v>-38343</v>
      </c>
      <c r="I300" s="71" t="s">
        <v>319</v>
      </c>
      <c r="J300" s="72" t="s">
        <v>320</v>
      </c>
      <c r="K300" s="71">
        <v>-38343</v>
      </c>
      <c r="L300" s="71" t="s">
        <v>266</v>
      </c>
      <c r="M300" s="72" t="s">
        <v>232</v>
      </c>
      <c r="N300" s="72"/>
      <c r="O300" s="73" t="s">
        <v>309</v>
      </c>
      <c r="P300" s="73" t="s">
        <v>310</v>
      </c>
    </row>
    <row r="301" spans="1:16" ht="12.75" customHeight="1" thickBot="1">
      <c r="A301" s="61" t="str">
        <f t="shared" si="24"/>
        <v> AN 242.9 </v>
      </c>
      <c r="B301" s="69" t="str">
        <f t="shared" si="25"/>
        <v>I</v>
      </c>
      <c r="C301" s="61">
        <f t="shared" si="26"/>
        <v>25879.383000000002</v>
      </c>
      <c r="D301" s="7" t="str">
        <f t="shared" si="27"/>
        <v>vis</v>
      </c>
      <c r="E301" s="70">
        <f>VLOOKUP(C301,'Active 1'!C$21:E$973,3,FALSE)</f>
        <v>-21552.135705841494</v>
      </c>
      <c r="F301" s="69" t="s">
        <v>194</v>
      </c>
      <c r="G301" s="7" t="str">
        <f t="shared" si="28"/>
        <v>25879.383</v>
      </c>
      <c r="H301" s="61">
        <f t="shared" si="29"/>
        <v>-38267</v>
      </c>
      <c r="I301" s="71" t="s">
        <v>321</v>
      </c>
      <c r="J301" s="72" t="s">
        <v>322</v>
      </c>
      <c r="K301" s="71">
        <v>-38267</v>
      </c>
      <c r="L301" s="71" t="s">
        <v>273</v>
      </c>
      <c r="M301" s="72" t="s">
        <v>232</v>
      </c>
      <c r="N301" s="72"/>
      <c r="O301" s="73" t="s">
        <v>309</v>
      </c>
      <c r="P301" s="73" t="s">
        <v>310</v>
      </c>
    </row>
    <row r="302" spans="1:16" ht="12.75" customHeight="1" thickBot="1">
      <c r="A302" s="61" t="str">
        <f t="shared" si="24"/>
        <v> AN 242.10 </v>
      </c>
      <c r="B302" s="69" t="str">
        <f t="shared" si="25"/>
        <v>I</v>
      </c>
      <c r="C302" s="61">
        <f t="shared" si="26"/>
        <v>25881.455000000002</v>
      </c>
      <c r="D302" s="7" t="str">
        <f t="shared" si="27"/>
        <v>vis</v>
      </c>
      <c r="E302" s="70">
        <f>VLOOKUP(C302,'Active 1'!C$21:E$973,3,FALSE)</f>
        <v>-21549.157229073611</v>
      </c>
      <c r="F302" s="69" t="s">
        <v>194</v>
      </c>
      <c r="G302" s="7" t="str">
        <f t="shared" si="28"/>
        <v>25881.455</v>
      </c>
      <c r="H302" s="61">
        <f t="shared" si="29"/>
        <v>-38264</v>
      </c>
      <c r="I302" s="71" t="s">
        <v>323</v>
      </c>
      <c r="J302" s="72" t="s">
        <v>324</v>
      </c>
      <c r="K302" s="71">
        <v>-38264</v>
      </c>
      <c r="L302" s="71" t="s">
        <v>325</v>
      </c>
      <c r="M302" s="72" t="s">
        <v>232</v>
      </c>
      <c r="N302" s="72"/>
      <c r="O302" s="73" t="s">
        <v>309</v>
      </c>
      <c r="P302" s="73" t="s">
        <v>326</v>
      </c>
    </row>
    <row r="303" spans="1:16" ht="12.75" customHeight="1" thickBot="1">
      <c r="A303" s="61" t="str">
        <f t="shared" si="24"/>
        <v> AN 242.10 </v>
      </c>
      <c r="B303" s="69" t="str">
        <f t="shared" si="25"/>
        <v>I</v>
      </c>
      <c r="C303" s="61">
        <f t="shared" si="26"/>
        <v>25883.561000000002</v>
      </c>
      <c r="D303" s="7" t="str">
        <f t="shared" si="27"/>
        <v>vis</v>
      </c>
      <c r="E303" s="70">
        <f>VLOOKUP(C303,'Active 1'!C$21:E$973,3,FALSE)</f>
        <v>-21546.129877686955</v>
      </c>
      <c r="F303" s="69" t="s">
        <v>194</v>
      </c>
      <c r="G303" s="7" t="str">
        <f t="shared" si="28"/>
        <v>25883.561</v>
      </c>
      <c r="H303" s="61">
        <f t="shared" si="29"/>
        <v>-38261</v>
      </c>
      <c r="I303" s="71" t="s">
        <v>327</v>
      </c>
      <c r="J303" s="72" t="s">
        <v>328</v>
      </c>
      <c r="K303" s="71">
        <v>-38261</v>
      </c>
      <c r="L303" s="71" t="s">
        <v>225</v>
      </c>
      <c r="M303" s="72" t="s">
        <v>232</v>
      </c>
      <c r="N303" s="72"/>
      <c r="O303" s="73" t="s">
        <v>309</v>
      </c>
      <c r="P303" s="73" t="s">
        <v>326</v>
      </c>
    </row>
    <row r="304" spans="1:16" ht="12.75" customHeight="1" thickBot="1">
      <c r="A304" s="61" t="str">
        <f t="shared" si="24"/>
        <v> AN 242.10 </v>
      </c>
      <c r="B304" s="69" t="str">
        <f t="shared" si="25"/>
        <v>I</v>
      </c>
      <c r="C304" s="61">
        <f t="shared" si="26"/>
        <v>25917.635999999999</v>
      </c>
      <c r="D304" s="7" t="str">
        <f t="shared" si="27"/>
        <v>vis</v>
      </c>
      <c r="E304" s="70">
        <f>VLOOKUP(C304,'Active 1'!C$21:E$973,3,FALSE)</f>
        <v>-21497.147447249914</v>
      </c>
      <c r="F304" s="69" t="s">
        <v>194</v>
      </c>
      <c r="G304" s="7" t="str">
        <f t="shared" si="28"/>
        <v>25917.636</v>
      </c>
      <c r="H304" s="61">
        <f t="shared" si="29"/>
        <v>-38212</v>
      </c>
      <c r="I304" s="71" t="s">
        <v>329</v>
      </c>
      <c r="J304" s="72" t="s">
        <v>330</v>
      </c>
      <c r="K304" s="71">
        <v>-38212</v>
      </c>
      <c r="L304" s="71" t="s">
        <v>315</v>
      </c>
      <c r="M304" s="72" t="s">
        <v>232</v>
      </c>
      <c r="N304" s="72"/>
      <c r="O304" s="73" t="s">
        <v>309</v>
      </c>
      <c r="P304" s="73" t="s">
        <v>326</v>
      </c>
    </row>
    <row r="305" spans="1:16" ht="12.75" customHeight="1" thickBot="1">
      <c r="A305" s="61" t="str">
        <f t="shared" si="24"/>
        <v> AN 242.10 </v>
      </c>
      <c r="B305" s="69" t="str">
        <f t="shared" si="25"/>
        <v>I</v>
      </c>
      <c r="C305" s="61">
        <f t="shared" si="26"/>
        <v>25918.34</v>
      </c>
      <c r="D305" s="7" t="str">
        <f t="shared" si="27"/>
        <v>vis</v>
      </c>
      <c r="E305" s="70">
        <f>VLOOKUP(C305,'Active 1'!C$21:E$973,3,FALSE)</f>
        <v>-21496.135455143452</v>
      </c>
      <c r="F305" s="69" t="s">
        <v>194</v>
      </c>
      <c r="G305" s="7" t="str">
        <f t="shared" si="28"/>
        <v>25918.340</v>
      </c>
      <c r="H305" s="61">
        <f t="shared" si="29"/>
        <v>-38211</v>
      </c>
      <c r="I305" s="71" t="s">
        <v>331</v>
      </c>
      <c r="J305" s="72" t="s">
        <v>332</v>
      </c>
      <c r="K305" s="71">
        <v>-38211</v>
      </c>
      <c r="L305" s="71" t="s">
        <v>273</v>
      </c>
      <c r="M305" s="72" t="s">
        <v>232</v>
      </c>
      <c r="N305" s="72"/>
      <c r="O305" s="73" t="s">
        <v>309</v>
      </c>
      <c r="P305" s="73" t="s">
        <v>326</v>
      </c>
    </row>
    <row r="306" spans="1:16" ht="12.75" customHeight="1" thickBot="1">
      <c r="A306" s="61" t="str">
        <f t="shared" si="24"/>
        <v> AN 242.10 </v>
      </c>
      <c r="B306" s="69" t="str">
        <f t="shared" si="25"/>
        <v>I</v>
      </c>
      <c r="C306" s="61">
        <f t="shared" si="26"/>
        <v>25925.303</v>
      </c>
      <c r="D306" s="7" t="str">
        <f t="shared" si="27"/>
        <v>vis</v>
      </c>
      <c r="E306" s="70">
        <f>VLOOKUP(C306,'Active 1'!C$21:E$973,3,FALSE)</f>
        <v>-21486.12622071548</v>
      </c>
      <c r="F306" s="69" t="s">
        <v>194</v>
      </c>
      <c r="G306" s="7" t="str">
        <f t="shared" si="28"/>
        <v>25925.303</v>
      </c>
      <c r="H306" s="61">
        <f t="shared" si="29"/>
        <v>-38201</v>
      </c>
      <c r="I306" s="71" t="s">
        <v>333</v>
      </c>
      <c r="J306" s="72" t="s">
        <v>334</v>
      </c>
      <c r="K306" s="71">
        <v>-38201</v>
      </c>
      <c r="L306" s="71" t="s">
        <v>335</v>
      </c>
      <c r="M306" s="72" t="s">
        <v>232</v>
      </c>
      <c r="N306" s="72"/>
      <c r="O306" s="73" t="s">
        <v>309</v>
      </c>
      <c r="P306" s="73" t="s">
        <v>326</v>
      </c>
    </row>
    <row r="307" spans="1:16" ht="12.75" customHeight="1" thickBot="1">
      <c r="A307" s="61" t="str">
        <f t="shared" si="24"/>
        <v> AN 242.10 </v>
      </c>
      <c r="B307" s="69" t="str">
        <f t="shared" si="25"/>
        <v>I</v>
      </c>
      <c r="C307" s="61">
        <f t="shared" si="26"/>
        <v>25966.333999999999</v>
      </c>
      <c r="D307" s="7" t="str">
        <f t="shared" si="27"/>
        <v>vis</v>
      </c>
      <c r="E307" s="70">
        <f>VLOOKUP(C307,'Active 1'!C$21:E$973,3,FALSE)</f>
        <v>-21427.144618271981</v>
      </c>
      <c r="F307" s="69" t="s">
        <v>194</v>
      </c>
      <c r="G307" s="7" t="str">
        <f t="shared" si="28"/>
        <v>25966.334</v>
      </c>
      <c r="H307" s="61">
        <f t="shared" si="29"/>
        <v>-38142</v>
      </c>
      <c r="I307" s="71" t="s">
        <v>336</v>
      </c>
      <c r="J307" s="72" t="s">
        <v>337</v>
      </c>
      <c r="K307" s="71">
        <v>-38142</v>
      </c>
      <c r="L307" s="71" t="s">
        <v>318</v>
      </c>
      <c r="M307" s="72" t="s">
        <v>232</v>
      </c>
      <c r="N307" s="72"/>
      <c r="O307" s="73" t="s">
        <v>309</v>
      </c>
      <c r="P307" s="73" t="s">
        <v>326</v>
      </c>
    </row>
    <row r="308" spans="1:16" ht="12.75" customHeight="1" thickBot="1">
      <c r="A308" s="61" t="str">
        <f t="shared" si="24"/>
        <v> AN 242.10 </v>
      </c>
      <c r="B308" s="69" t="str">
        <f t="shared" si="25"/>
        <v>I</v>
      </c>
      <c r="C308" s="61">
        <f t="shared" si="26"/>
        <v>25975.383999999998</v>
      </c>
      <c r="D308" s="7" t="str">
        <f t="shared" si="27"/>
        <v>vis</v>
      </c>
      <c r="E308" s="70">
        <f>VLOOKUP(C308,'Active 1'!C$21:E$973,3,FALSE)</f>
        <v>-21414.135344744314</v>
      </c>
      <c r="F308" s="69" t="s">
        <v>194</v>
      </c>
      <c r="G308" s="7" t="str">
        <f t="shared" si="28"/>
        <v>25975.384</v>
      </c>
      <c r="H308" s="61">
        <f t="shared" si="29"/>
        <v>-38129</v>
      </c>
      <c r="I308" s="71" t="s">
        <v>338</v>
      </c>
      <c r="J308" s="72" t="s">
        <v>339</v>
      </c>
      <c r="K308" s="71">
        <v>-38129</v>
      </c>
      <c r="L308" s="71" t="s">
        <v>273</v>
      </c>
      <c r="M308" s="72" t="s">
        <v>232</v>
      </c>
      <c r="N308" s="72"/>
      <c r="O308" s="73" t="s">
        <v>309</v>
      </c>
      <c r="P308" s="73" t="s">
        <v>326</v>
      </c>
    </row>
    <row r="309" spans="1:16" ht="12.75" customHeight="1" thickBot="1">
      <c r="A309" s="61" t="str">
        <f t="shared" si="24"/>
        <v> AN 242.10 </v>
      </c>
      <c r="B309" s="69" t="str">
        <f t="shared" si="25"/>
        <v>I</v>
      </c>
      <c r="C309" s="61">
        <f t="shared" si="26"/>
        <v>26000.417000000001</v>
      </c>
      <c r="D309" s="7" t="str">
        <f t="shared" si="27"/>
        <v>vis</v>
      </c>
      <c r="E309" s="70">
        <f>VLOOKUP(C309,'Active 1'!C$21:E$973,3,FALSE)</f>
        <v>-21378.150687924634</v>
      </c>
      <c r="F309" s="69" t="s">
        <v>194</v>
      </c>
      <c r="G309" s="7" t="str">
        <f t="shared" si="28"/>
        <v>26000.417</v>
      </c>
      <c r="H309" s="61">
        <f t="shared" si="29"/>
        <v>-38093</v>
      </c>
      <c r="I309" s="71" t="s">
        <v>340</v>
      </c>
      <c r="J309" s="72" t="s">
        <v>341</v>
      </c>
      <c r="K309" s="71">
        <v>-38093</v>
      </c>
      <c r="L309" s="71" t="s">
        <v>342</v>
      </c>
      <c r="M309" s="72" t="s">
        <v>232</v>
      </c>
      <c r="N309" s="72"/>
      <c r="O309" s="73" t="s">
        <v>309</v>
      </c>
      <c r="P309" s="73" t="s">
        <v>326</v>
      </c>
    </row>
    <row r="310" spans="1:16" ht="12.75" customHeight="1" thickBot="1">
      <c r="A310" s="61" t="str">
        <f t="shared" si="24"/>
        <v> AN 242.10 </v>
      </c>
      <c r="B310" s="69" t="str">
        <f t="shared" si="25"/>
        <v>I</v>
      </c>
      <c r="C310" s="61">
        <f t="shared" si="26"/>
        <v>26219.544000000002</v>
      </c>
      <c r="D310" s="7" t="str">
        <f t="shared" si="27"/>
        <v>vis</v>
      </c>
      <c r="E310" s="70">
        <f>VLOOKUP(C310,'Active 1'!C$21:E$973,3,FALSE)</f>
        <v>-21063.158082366957</v>
      </c>
      <c r="F310" s="69" t="s">
        <v>194</v>
      </c>
      <c r="G310" s="7" t="str">
        <f t="shared" si="28"/>
        <v>26219.544</v>
      </c>
      <c r="H310" s="61">
        <f t="shared" si="29"/>
        <v>-37778</v>
      </c>
      <c r="I310" s="71" t="s">
        <v>343</v>
      </c>
      <c r="J310" s="72" t="s">
        <v>344</v>
      </c>
      <c r="K310" s="71">
        <v>-37778</v>
      </c>
      <c r="L310" s="71" t="s">
        <v>345</v>
      </c>
      <c r="M310" s="72" t="s">
        <v>232</v>
      </c>
      <c r="N310" s="72"/>
      <c r="O310" s="73" t="s">
        <v>309</v>
      </c>
      <c r="P310" s="73" t="s">
        <v>326</v>
      </c>
    </row>
    <row r="311" spans="1:16" ht="12.75" customHeight="1" thickBot="1">
      <c r="A311" s="61" t="str">
        <f t="shared" si="24"/>
        <v> AN 242.10 </v>
      </c>
      <c r="B311" s="69" t="str">
        <f t="shared" si="25"/>
        <v>I</v>
      </c>
      <c r="C311" s="61">
        <f t="shared" si="26"/>
        <v>26295.373</v>
      </c>
      <c r="D311" s="7" t="str">
        <f t="shared" si="27"/>
        <v>vis</v>
      </c>
      <c r="E311" s="70">
        <f>VLOOKUP(C311,'Active 1'!C$21:E$973,3,FALSE)</f>
        <v>-20954.15474509299</v>
      </c>
      <c r="F311" s="69" t="s">
        <v>194</v>
      </c>
      <c r="G311" s="7" t="str">
        <f t="shared" si="28"/>
        <v>26295.373</v>
      </c>
      <c r="H311" s="61">
        <f t="shared" si="29"/>
        <v>-37669</v>
      </c>
      <c r="I311" s="71" t="s">
        <v>346</v>
      </c>
      <c r="J311" s="72" t="s">
        <v>347</v>
      </c>
      <c r="K311" s="71">
        <v>-37669</v>
      </c>
      <c r="L311" s="71" t="s">
        <v>348</v>
      </c>
      <c r="M311" s="72" t="s">
        <v>232</v>
      </c>
      <c r="N311" s="72"/>
      <c r="O311" s="73" t="s">
        <v>309</v>
      </c>
      <c r="P311" s="73" t="s">
        <v>326</v>
      </c>
    </row>
    <row r="312" spans="1:16" ht="12.75" customHeight="1" thickBot="1">
      <c r="A312" s="61" t="str">
        <f t="shared" si="24"/>
        <v> CPRI 19.44 </v>
      </c>
      <c r="B312" s="69" t="str">
        <f t="shared" si="25"/>
        <v>I</v>
      </c>
      <c r="C312" s="61">
        <f t="shared" si="26"/>
        <v>26613.991999999998</v>
      </c>
      <c r="D312" s="7" t="str">
        <f t="shared" si="27"/>
        <v>vis</v>
      </c>
      <c r="E312" s="70">
        <f>VLOOKUP(C312,'Active 1'!C$21:E$973,3,FALSE)</f>
        <v>-20496.143505080665</v>
      </c>
      <c r="F312" s="69" t="s">
        <v>194</v>
      </c>
      <c r="G312" s="7" t="str">
        <f t="shared" si="28"/>
        <v>26613.992</v>
      </c>
      <c r="H312" s="61">
        <f t="shared" si="29"/>
        <v>-37211</v>
      </c>
      <c r="I312" s="71" t="s">
        <v>349</v>
      </c>
      <c r="J312" s="72" t="s">
        <v>350</v>
      </c>
      <c r="K312" s="71">
        <v>-37211</v>
      </c>
      <c r="L312" s="71" t="s">
        <v>351</v>
      </c>
      <c r="M312" s="72" t="s">
        <v>196</v>
      </c>
      <c r="N312" s="72"/>
      <c r="O312" s="73" t="s">
        <v>200</v>
      </c>
      <c r="P312" s="73" t="s">
        <v>201</v>
      </c>
    </row>
    <row r="313" spans="1:16" ht="12.75" customHeight="1" thickBot="1">
      <c r="A313" s="61" t="str">
        <f t="shared" si="24"/>
        <v> AJ 53.212 </v>
      </c>
      <c r="B313" s="69" t="str">
        <f t="shared" si="25"/>
        <v>II</v>
      </c>
      <c r="C313" s="61">
        <f t="shared" si="26"/>
        <v>26620.594000000001</v>
      </c>
      <c r="D313" s="7" t="str">
        <f t="shared" si="27"/>
        <v>vis</v>
      </c>
      <c r="E313" s="70">
        <f>VLOOKUP(C313,'Active 1'!C$21:E$973,3,FALSE)</f>
        <v>-20486.653204105009</v>
      </c>
      <c r="F313" s="69" t="s">
        <v>194</v>
      </c>
      <c r="G313" s="7" t="str">
        <f t="shared" si="28"/>
        <v>26620.594</v>
      </c>
      <c r="H313" s="61">
        <f t="shared" si="29"/>
        <v>-37201.5</v>
      </c>
      <c r="I313" s="71" t="s">
        <v>352</v>
      </c>
      <c r="J313" s="72" t="s">
        <v>353</v>
      </c>
      <c r="K313" s="71">
        <v>-37201.5</v>
      </c>
      <c r="L313" s="71" t="s">
        <v>345</v>
      </c>
      <c r="M313" s="72" t="s">
        <v>196</v>
      </c>
      <c r="N313" s="72"/>
      <c r="O313" s="73" t="s">
        <v>276</v>
      </c>
      <c r="P313" s="73" t="s">
        <v>277</v>
      </c>
    </row>
    <row r="314" spans="1:16" ht="12.75" customHeight="1" thickBot="1">
      <c r="A314" s="61" t="str">
        <f t="shared" si="24"/>
        <v> AJ 53.212 </v>
      </c>
      <c r="B314" s="69" t="str">
        <f t="shared" si="25"/>
        <v>I</v>
      </c>
      <c r="C314" s="61">
        <f t="shared" si="26"/>
        <v>26636.256000000001</v>
      </c>
      <c r="D314" s="7" t="str">
        <f t="shared" si="27"/>
        <v>vis</v>
      </c>
      <c r="E314" s="70">
        <f>VLOOKUP(C314,'Active 1'!C$21:E$973,3,FALSE)</f>
        <v>-20464.139254713813</v>
      </c>
      <c r="F314" s="69" t="s">
        <v>194</v>
      </c>
      <c r="G314" s="7" t="str">
        <f t="shared" si="28"/>
        <v>26636.256</v>
      </c>
      <c r="H314" s="61">
        <f t="shared" si="29"/>
        <v>-37179</v>
      </c>
      <c r="I314" s="71" t="s">
        <v>354</v>
      </c>
      <c r="J314" s="72" t="s">
        <v>355</v>
      </c>
      <c r="K314" s="71">
        <v>-37179</v>
      </c>
      <c r="L314" s="71" t="s">
        <v>356</v>
      </c>
      <c r="M314" s="72" t="s">
        <v>196</v>
      </c>
      <c r="N314" s="72"/>
      <c r="O314" s="73" t="s">
        <v>357</v>
      </c>
      <c r="P314" s="73" t="s">
        <v>277</v>
      </c>
    </row>
    <row r="315" spans="1:16" ht="12.75" customHeight="1" thickBot="1">
      <c r="A315" s="61" t="str">
        <f t="shared" si="24"/>
        <v> BKZ 1.4 </v>
      </c>
      <c r="B315" s="69" t="str">
        <f t="shared" si="25"/>
        <v>I</v>
      </c>
      <c r="C315" s="61">
        <f t="shared" si="26"/>
        <v>26961.138999999999</v>
      </c>
      <c r="D315" s="7" t="str">
        <f t="shared" si="27"/>
        <v>vis</v>
      </c>
      <c r="E315" s="70">
        <f>VLOOKUP(C315,'Active 1'!C$21:E$973,3,FALSE)</f>
        <v>-19997.123584936042</v>
      </c>
      <c r="F315" s="69" t="s">
        <v>194</v>
      </c>
      <c r="G315" s="7" t="str">
        <f t="shared" si="28"/>
        <v>26961.139</v>
      </c>
      <c r="H315" s="61">
        <f t="shared" si="29"/>
        <v>-36712</v>
      </c>
      <c r="I315" s="71" t="s">
        <v>358</v>
      </c>
      <c r="J315" s="72" t="s">
        <v>359</v>
      </c>
      <c r="K315" s="71">
        <v>-36712</v>
      </c>
      <c r="L315" s="71" t="s">
        <v>246</v>
      </c>
      <c r="M315" s="72" t="s">
        <v>232</v>
      </c>
      <c r="N315" s="72"/>
      <c r="O315" s="73" t="s">
        <v>360</v>
      </c>
      <c r="P315" s="73" t="s">
        <v>361</v>
      </c>
    </row>
    <row r="316" spans="1:16" ht="12.75" customHeight="1" thickBot="1">
      <c r="A316" s="61" t="str">
        <f t="shared" si="24"/>
        <v> BKZ 1.4 </v>
      </c>
      <c r="B316" s="69" t="str">
        <f t="shared" si="25"/>
        <v>I</v>
      </c>
      <c r="C316" s="61">
        <f t="shared" si="26"/>
        <v>27342.351999999999</v>
      </c>
      <c r="D316" s="7" t="str">
        <f t="shared" si="27"/>
        <v>vis</v>
      </c>
      <c r="E316" s="70">
        <f>VLOOKUP(C316,'Active 1'!C$21:E$973,3,FALSE)</f>
        <v>-19449.134171753463</v>
      </c>
      <c r="F316" s="69" t="s">
        <v>194</v>
      </c>
      <c r="G316" s="7" t="str">
        <f t="shared" si="28"/>
        <v>27342.352</v>
      </c>
      <c r="H316" s="61">
        <f t="shared" si="29"/>
        <v>-36164</v>
      </c>
      <c r="I316" s="71" t="s">
        <v>362</v>
      </c>
      <c r="J316" s="72" t="s">
        <v>363</v>
      </c>
      <c r="K316" s="71">
        <v>-36164</v>
      </c>
      <c r="L316" s="71" t="s">
        <v>351</v>
      </c>
      <c r="M316" s="72" t="s">
        <v>232</v>
      </c>
      <c r="N316" s="72"/>
      <c r="O316" s="73" t="s">
        <v>360</v>
      </c>
      <c r="P316" s="73" t="s">
        <v>361</v>
      </c>
    </row>
    <row r="317" spans="1:16" ht="12.75" customHeight="1" thickBot="1">
      <c r="A317" s="61" t="str">
        <f t="shared" si="24"/>
        <v> CPRI 19.44 </v>
      </c>
      <c r="B317" s="69" t="str">
        <f t="shared" si="25"/>
        <v>I</v>
      </c>
      <c r="C317" s="61">
        <f t="shared" si="26"/>
        <v>27379.223000000002</v>
      </c>
      <c r="D317" s="7" t="str">
        <f t="shared" si="27"/>
        <v>vis</v>
      </c>
      <c r="E317" s="70">
        <f>VLOOKUP(C317,'Active 1'!C$21:E$973,3,FALSE)</f>
        <v>-19396.132522666321</v>
      </c>
      <c r="F317" s="69" t="s">
        <v>194</v>
      </c>
      <c r="G317" s="7" t="str">
        <f t="shared" si="28"/>
        <v>27379.223</v>
      </c>
      <c r="H317" s="61">
        <f t="shared" si="29"/>
        <v>-36111</v>
      </c>
      <c r="I317" s="71" t="s">
        <v>364</v>
      </c>
      <c r="J317" s="72" t="s">
        <v>365</v>
      </c>
      <c r="K317" s="71">
        <v>-36111</v>
      </c>
      <c r="L317" s="71" t="s">
        <v>342</v>
      </c>
      <c r="M317" s="72" t="s">
        <v>196</v>
      </c>
      <c r="N317" s="72"/>
      <c r="O317" s="73" t="s">
        <v>200</v>
      </c>
      <c r="P317" s="73" t="s">
        <v>201</v>
      </c>
    </row>
    <row r="318" spans="1:16" ht="12.75" customHeight="1" thickBot="1">
      <c r="A318" s="61" t="str">
        <f t="shared" si="24"/>
        <v> AJ 53.212 </v>
      </c>
      <c r="B318" s="69" t="str">
        <f t="shared" si="25"/>
        <v>I</v>
      </c>
      <c r="C318" s="61">
        <f t="shared" si="26"/>
        <v>27687.399000000001</v>
      </c>
      <c r="D318" s="7" t="str">
        <f t="shared" si="27"/>
        <v>vis</v>
      </c>
      <c r="E318" s="70">
        <f>VLOOKUP(C318,'Active 1'!C$21:E$973,3,FALSE)</f>
        <v>-18953.132978062771</v>
      </c>
      <c r="F318" s="69" t="s">
        <v>194</v>
      </c>
      <c r="G318" s="7" t="str">
        <f t="shared" si="28"/>
        <v>27687.399</v>
      </c>
      <c r="H318" s="61">
        <f t="shared" si="29"/>
        <v>-35668</v>
      </c>
      <c r="I318" s="71" t="s">
        <v>366</v>
      </c>
      <c r="J318" s="72" t="s">
        <v>367</v>
      </c>
      <c r="K318" s="71">
        <v>-35668</v>
      </c>
      <c r="L318" s="71" t="s">
        <v>368</v>
      </c>
      <c r="M318" s="72" t="s">
        <v>232</v>
      </c>
      <c r="N318" s="72"/>
      <c r="O318" s="73" t="s">
        <v>360</v>
      </c>
      <c r="P318" s="73" t="s">
        <v>277</v>
      </c>
    </row>
    <row r="319" spans="1:16" ht="12.75" customHeight="1" thickBot="1">
      <c r="A319" s="61" t="str">
        <f t="shared" si="24"/>
        <v> AJ 53.212 </v>
      </c>
      <c r="B319" s="69" t="str">
        <f t="shared" si="25"/>
        <v>I</v>
      </c>
      <c r="C319" s="61">
        <f t="shared" si="26"/>
        <v>27747.922999999999</v>
      </c>
      <c r="D319" s="7" t="str">
        <f t="shared" si="27"/>
        <v>vis</v>
      </c>
      <c r="E319" s="70">
        <f>VLOOKUP(C319,'Active 1'!C$21:E$973,3,FALSE)</f>
        <v>-18866.130406682831</v>
      </c>
      <c r="F319" s="69" t="s">
        <v>194</v>
      </c>
      <c r="G319" s="7" t="str">
        <f t="shared" si="28"/>
        <v>27747.923</v>
      </c>
      <c r="H319" s="61">
        <f t="shared" si="29"/>
        <v>-35581</v>
      </c>
      <c r="I319" s="71" t="s">
        <v>369</v>
      </c>
      <c r="J319" s="72" t="s">
        <v>370</v>
      </c>
      <c r="K319" s="71">
        <v>-35581</v>
      </c>
      <c r="L319" s="71" t="s">
        <v>371</v>
      </c>
      <c r="M319" s="72" t="s">
        <v>196</v>
      </c>
      <c r="N319" s="72"/>
      <c r="O319" s="73" t="s">
        <v>357</v>
      </c>
      <c r="P319" s="73" t="s">
        <v>277</v>
      </c>
    </row>
    <row r="320" spans="1:16" ht="12.75" customHeight="1" thickBot="1">
      <c r="A320" s="61" t="str">
        <f t="shared" si="24"/>
        <v> AJ 53.212 </v>
      </c>
      <c r="B320" s="69" t="str">
        <f t="shared" si="25"/>
        <v>II</v>
      </c>
      <c r="C320" s="61">
        <f t="shared" si="26"/>
        <v>28082.883000000002</v>
      </c>
      <c r="D320" s="7" t="str">
        <f t="shared" si="27"/>
        <v>vis</v>
      </c>
      <c r="E320" s="70">
        <f>VLOOKUP(C320,'Active 1'!C$21:E$973,3,FALSE)</f>
        <v>-18384.629162392532</v>
      </c>
      <c r="F320" s="69" t="s">
        <v>194</v>
      </c>
      <c r="G320" s="7" t="str">
        <f t="shared" si="28"/>
        <v>28082.883</v>
      </c>
      <c r="H320" s="61">
        <f t="shared" si="29"/>
        <v>-35099.5</v>
      </c>
      <c r="I320" s="71" t="s">
        <v>372</v>
      </c>
      <c r="J320" s="72" t="s">
        <v>373</v>
      </c>
      <c r="K320" s="71">
        <v>-35099.5</v>
      </c>
      <c r="L320" s="71" t="s">
        <v>325</v>
      </c>
      <c r="M320" s="72" t="s">
        <v>196</v>
      </c>
      <c r="N320" s="72"/>
      <c r="O320" s="73" t="s">
        <v>357</v>
      </c>
      <c r="P320" s="73" t="s">
        <v>277</v>
      </c>
    </row>
    <row r="321" spans="1:16" ht="12.75" customHeight="1" thickBot="1">
      <c r="A321" s="61" t="str">
        <f t="shared" si="24"/>
        <v> AJ 53.212 </v>
      </c>
      <c r="B321" s="69" t="str">
        <f t="shared" si="25"/>
        <v>I</v>
      </c>
      <c r="C321" s="61">
        <f t="shared" si="26"/>
        <v>28086.710999999999</v>
      </c>
      <c r="D321" s="7" t="str">
        <f t="shared" si="27"/>
        <v>vis</v>
      </c>
      <c r="E321" s="70">
        <f>VLOOKUP(C321,'Active 1'!C$21:E$973,3,FALSE)</f>
        <v>-18379.12645531365</v>
      </c>
      <c r="F321" s="69" t="s">
        <v>194</v>
      </c>
      <c r="G321" s="7" t="str">
        <f t="shared" si="28"/>
        <v>28086.711</v>
      </c>
      <c r="H321" s="61">
        <f t="shared" si="29"/>
        <v>-35094</v>
      </c>
      <c r="I321" s="71" t="s">
        <v>374</v>
      </c>
      <c r="J321" s="72" t="s">
        <v>375</v>
      </c>
      <c r="K321" s="71">
        <v>-35094</v>
      </c>
      <c r="L321" s="71" t="s">
        <v>371</v>
      </c>
      <c r="M321" s="72" t="s">
        <v>196</v>
      </c>
      <c r="N321" s="72"/>
      <c r="O321" s="73" t="s">
        <v>357</v>
      </c>
      <c r="P321" s="73" t="s">
        <v>277</v>
      </c>
    </row>
    <row r="322" spans="1:16" ht="12.75" customHeight="1" thickBot="1">
      <c r="A322" s="61" t="str">
        <f t="shared" si="24"/>
        <v> AJ 53.212 </v>
      </c>
      <c r="B322" s="69" t="str">
        <f t="shared" si="25"/>
        <v>I</v>
      </c>
      <c r="C322" s="61">
        <f t="shared" si="26"/>
        <v>28508.280999999999</v>
      </c>
      <c r="D322" s="7" t="str">
        <f t="shared" si="27"/>
        <v>vis</v>
      </c>
      <c r="E322" s="70">
        <f>VLOOKUP(C322,'Active 1'!C$21:E$973,3,FALSE)</f>
        <v>-17773.124307130409</v>
      </c>
      <c r="F322" s="69" t="s">
        <v>194</v>
      </c>
      <c r="G322" s="7" t="str">
        <f t="shared" si="28"/>
        <v>28508.281</v>
      </c>
      <c r="H322" s="61">
        <f t="shared" si="29"/>
        <v>-34488</v>
      </c>
      <c r="I322" s="71" t="s">
        <v>376</v>
      </c>
      <c r="J322" s="72" t="s">
        <v>377</v>
      </c>
      <c r="K322" s="71">
        <v>-34488</v>
      </c>
      <c r="L322" s="71" t="s">
        <v>325</v>
      </c>
      <c r="M322" s="72" t="s">
        <v>232</v>
      </c>
      <c r="N322" s="72"/>
      <c r="O322" s="73" t="s">
        <v>360</v>
      </c>
      <c r="P322" s="73" t="s">
        <v>277</v>
      </c>
    </row>
    <row r="323" spans="1:16" ht="12.75" customHeight="1" thickBot="1">
      <c r="A323" s="61" t="str">
        <f t="shared" si="24"/>
        <v> IODE 4.1 </v>
      </c>
      <c r="B323" s="69" t="str">
        <f t="shared" si="25"/>
        <v>I</v>
      </c>
      <c r="C323" s="61">
        <f t="shared" si="26"/>
        <v>31347.274000000001</v>
      </c>
      <c r="D323" s="7" t="str">
        <f t="shared" si="27"/>
        <v>vis</v>
      </c>
      <c r="E323" s="70">
        <f>VLOOKUP(C323,'Active 1'!C$21:E$973,3,FALSE)</f>
        <v>-13692.103701591128</v>
      </c>
      <c r="F323" s="69" t="s">
        <v>194</v>
      </c>
      <c r="G323" s="7" t="str">
        <f t="shared" si="28"/>
        <v>31347.274</v>
      </c>
      <c r="H323" s="61">
        <f t="shared" si="29"/>
        <v>-30407</v>
      </c>
      <c r="I323" s="71" t="s">
        <v>378</v>
      </c>
      <c r="J323" s="72" t="s">
        <v>379</v>
      </c>
      <c r="K323" s="71">
        <v>-30407</v>
      </c>
      <c r="L323" s="71" t="s">
        <v>380</v>
      </c>
      <c r="M323" s="72" t="s">
        <v>232</v>
      </c>
      <c r="N323" s="72"/>
      <c r="O323" s="73" t="s">
        <v>260</v>
      </c>
      <c r="P323" s="73" t="s">
        <v>381</v>
      </c>
    </row>
    <row r="324" spans="1:16" ht="12.75" customHeight="1" thickBot="1">
      <c r="A324" s="61" t="str">
        <f t="shared" si="24"/>
        <v> AJ 53.212 </v>
      </c>
      <c r="B324" s="69" t="str">
        <f t="shared" si="25"/>
        <v>I</v>
      </c>
      <c r="C324" s="61">
        <f t="shared" si="26"/>
        <v>31755.633000000002</v>
      </c>
      <c r="D324" s="7" t="str">
        <f t="shared" si="27"/>
        <v>vis</v>
      </c>
      <c r="E324" s="70">
        <f>VLOOKUP(C324,'Active 1'!C$21:E$973,3,FALSE)</f>
        <v>-13105.092217780701</v>
      </c>
      <c r="F324" s="69" t="s">
        <v>194</v>
      </c>
      <c r="G324" s="7" t="str">
        <f t="shared" si="28"/>
        <v>31755.633</v>
      </c>
      <c r="H324" s="61">
        <f t="shared" si="29"/>
        <v>-29820</v>
      </c>
      <c r="I324" s="71" t="s">
        <v>382</v>
      </c>
      <c r="J324" s="72" t="s">
        <v>383</v>
      </c>
      <c r="K324" s="71">
        <v>-29820</v>
      </c>
      <c r="L324" s="71" t="s">
        <v>384</v>
      </c>
      <c r="M324" s="72" t="s">
        <v>232</v>
      </c>
      <c r="N324" s="72"/>
      <c r="O324" s="73" t="s">
        <v>385</v>
      </c>
      <c r="P324" s="73" t="s">
        <v>277</v>
      </c>
    </row>
    <row r="325" spans="1:16" ht="12.75" customHeight="1" thickBot="1">
      <c r="A325" s="61" t="str">
        <f t="shared" si="24"/>
        <v> AJ 53.212 </v>
      </c>
      <c r="B325" s="69" t="str">
        <f t="shared" si="25"/>
        <v>II</v>
      </c>
      <c r="C325" s="61">
        <f t="shared" si="26"/>
        <v>32099.632000000001</v>
      </c>
      <c r="D325" s="7" t="str">
        <f t="shared" si="27"/>
        <v>pg</v>
      </c>
      <c r="E325" s="70">
        <f>VLOOKUP(C325,'Active 1'!C$21:E$973,3,FALSE)</f>
        <v>-12610.597512339404</v>
      </c>
      <c r="F325" s="69" t="str">
        <f>LEFT(M325,1)</f>
        <v>F</v>
      </c>
      <c r="G325" s="7" t="str">
        <f t="shared" si="28"/>
        <v>32099.632</v>
      </c>
      <c r="H325" s="61">
        <f t="shared" si="29"/>
        <v>-29325.5</v>
      </c>
      <c r="I325" s="71" t="s">
        <v>386</v>
      </c>
      <c r="J325" s="72" t="s">
        <v>387</v>
      </c>
      <c r="K325" s="71">
        <v>-29325.5</v>
      </c>
      <c r="L325" s="71" t="s">
        <v>388</v>
      </c>
      <c r="M325" s="72" t="s">
        <v>196</v>
      </c>
      <c r="N325" s="72"/>
      <c r="O325" s="73" t="s">
        <v>389</v>
      </c>
      <c r="P325" s="73" t="s">
        <v>277</v>
      </c>
    </row>
    <row r="326" spans="1:16" ht="12.75" customHeight="1" thickBot="1">
      <c r="A326" s="61" t="str">
        <f t="shared" si="24"/>
        <v> AJ 53.212 </v>
      </c>
      <c r="B326" s="69" t="str">
        <f t="shared" si="25"/>
        <v>I</v>
      </c>
      <c r="C326" s="61">
        <f t="shared" si="26"/>
        <v>32125.028999999999</v>
      </c>
      <c r="D326" s="7" t="str">
        <f t="shared" si="27"/>
        <v>pg</v>
      </c>
      <c r="E326" s="70">
        <f>VLOOKUP(C326,'Active 1'!C$21:E$973,3,FALSE)</f>
        <v>-12574.089609601049</v>
      </c>
      <c r="F326" s="69" t="str">
        <f>LEFT(M326,1)</f>
        <v>F</v>
      </c>
      <c r="G326" s="7" t="str">
        <f t="shared" si="28"/>
        <v>32125.029</v>
      </c>
      <c r="H326" s="61">
        <f t="shared" si="29"/>
        <v>-29289</v>
      </c>
      <c r="I326" s="71" t="s">
        <v>390</v>
      </c>
      <c r="J326" s="72" t="s">
        <v>391</v>
      </c>
      <c r="K326" s="71">
        <v>-29289</v>
      </c>
      <c r="L326" s="71" t="s">
        <v>392</v>
      </c>
      <c r="M326" s="72" t="s">
        <v>196</v>
      </c>
      <c r="N326" s="72"/>
      <c r="O326" s="73" t="s">
        <v>389</v>
      </c>
      <c r="P326" s="73" t="s">
        <v>277</v>
      </c>
    </row>
    <row r="327" spans="1:16" ht="12.75" customHeight="1" thickBot="1">
      <c r="A327" s="61" t="str">
        <f t="shared" si="24"/>
        <v> AAC 5.193 </v>
      </c>
      <c r="B327" s="69" t="str">
        <f t="shared" si="25"/>
        <v>I</v>
      </c>
      <c r="C327" s="61">
        <f t="shared" si="26"/>
        <v>35075.341999999997</v>
      </c>
      <c r="D327" s="7" t="str">
        <f t="shared" si="27"/>
        <v>vis</v>
      </c>
      <c r="E327" s="70">
        <f>VLOOKUP(C327,'Active 1'!C$21:E$973,3,FALSE)</f>
        <v>-8333.0477522275378</v>
      </c>
      <c r="F327" s="69" t="str">
        <f>LEFT(M327,1)</f>
        <v>V</v>
      </c>
      <c r="G327" s="7" t="str">
        <f t="shared" si="28"/>
        <v>35075.342</v>
      </c>
      <c r="H327" s="61">
        <f t="shared" si="29"/>
        <v>-25048</v>
      </c>
      <c r="I327" s="71" t="s">
        <v>393</v>
      </c>
      <c r="J327" s="72" t="s">
        <v>394</v>
      </c>
      <c r="K327" s="71">
        <v>-25048</v>
      </c>
      <c r="L327" s="71" t="s">
        <v>395</v>
      </c>
      <c r="M327" s="72" t="s">
        <v>232</v>
      </c>
      <c r="N327" s="72"/>
      <c r="O327" s="73" t="s">
        <v>396</v>
      </c>
      <c r="P327" s="73" t="s">
        <v>397</v>
      </c>
    </row>
    <row r="328" spans="1:16" ht="12.75" customHeight="1" thickBot="1">
      <c r="A328" s="61" t="str">
        <f t="shared" si="24"/>
        <v> AA 6.141 </v>
      </c>
      <c r="B328" s="69" t="str">
        <f t="shared" si="25"/>
        <v>I</v>
      </c>
      <c r="C328" s="61">
        <f t="shared" si="26"/>
        <v>35130.305999999997</v>
      </c>
      <c r="D328" s="7" t="str">
        <f t="shared" si="27"/>
        <v>vis</v>
      </c>
      <c r="E328" s="70">
        <f>VLOOKUP(C328,'Active 1'!C$21:E$973,3,FALSE)</f>
        <v>-8254.0376185065816</v>
      </c>
      <c r="F328" s="69" t="str">
        <f>LEFT(M328,1)</f>
        <v>V</v>
      </c>
      <c r="G328" s="7" t="str">
        <f t="shared" si="28"/>
        <v>35130.306</v>
      </c>
      <c r="H328" s="61">
        <f t="shared" si="29"/>
        <v>-24969</v>
      </c>
      <c r="I328" s="71" t="s">
        <v>398</v>
      </c>
      <c r="J328" s="72" t="s">
        <v>399</v>
      </c>
      <c r="K328" s="71">
        <v>-24969</v>
      </c>
      <c r="L328" s="71" t="s">
        <v>368</v>
      </c>
      <c r="M328" s="72" t="s">
        <v>232</v>
      </c>
      <c r="N328" s="72"/>
      <c r="O328" s="73" t="s">
        <v>396</v>
      </c>
      <c r="P328" s="73" t="s">
        <v>400</v>
      </c>
    </row>
    <row r="329" spans="1:16" ht="12.75" customHeight="1" thickBot="1">
      <c r="A329" s="61" t="str">
        <f t="shared" si="24"/>
        <v> AA 6.141 </v>
      </c>
      <c r="B329" s="69" t="str">
        <f t="shared" si="25"/>
        <v>I</v>
      </c>
      <c r="C329" s="61">
        <f t="shared" si="26"/>
        <v>35370.303999999996</v>
      </c>
      <c r="D329" s="7" t="str">
        <f t="shared" si="27"/>
        <v>vis</v>
      </c>
      <c r="E329" s="70">
        <f>VLOOKUP(C329,'Active 1'!C$21:E$973,3,FALSE)</f>
        <v>-7909.0431844631676</v>
      </c>
      <c r="F329" s="69" t="str">
        <f>LEFT(M329,1)</f>
        <v>V</v>
      </c>
      <c r="G329" s="7" t="str">
        <f t="shared" si="28"/>
        <v>35370.304</v>
      </c>
      <c r="H329" s="61">
        <f t="shared" si="29"/>
        <v>-24624</v>
      </c>
      <c r="I329" s="71" t="s">
        <v>401</v>
      </c>
      <c r="J329" s="72" t="s">
        <v>402</v>
      </c>
      <c r="K329" s="71">
        <v>-24624</v>
      </c>
      <c r="L329" s="71" t="s">
        <v>395</v>
      </c>
      <c r="M329" s="72" t="s">
        <v>232</v>
      </c>
      <c r="N329" s="72"/>
      <c r="O329" s="73" t="s">
        <v>396</v>
      </c>
      <c r="P329" s="73" t="s">
        <v>400</v>
      </c>
    </row>
    <row r="330" spans="1:16" ht="12.75" customHeight="1" thickBot="1">
      <c r="A330" s="61" t="str">
        <f t="shared" si="24"/>
        <v> AJ 64.260 </v>
      </c>
      <c r="B330" s="69" t="str">
        <f t="shared" si="25"/>
        <v>I</v>
      </c>
      <c r="C330" s="61">
        <f t="shared" si="26"/>
        <v>35481.610999999997</v>
      </c>
      <c r="D330" s="7" t="str">
        <f t="shared" si="27"/>
        <v>vis</v>
      </c>
      <c r="E330" s="70">
        <f>VLOOKUP(C330,'Active 1'!C$21:E$973,3,FALSE)</f>
        <v>-7749.0406199831696</v>
      </c>
      <c r="F330" s="69" t="s">
        <v>194</v>
      </c>
      <c r="G330" s="7" t="str">
        <f t="shared" si="28"/>
        <v>35481.611</v>
      </c>
      <c r="H330" s="61">
        <f t="shared" si="29"/>
        <v>-24464</v>
      </c>
      <c r="I330" s="71" t="s">
        <v>403</v>
      </c>
      <c r="J330" s="72" t="s">
        <v>404</v>
      </c>
      <c r="K330" s="71">
        <v>-24464</v>
      </c>
      <c r="L330" s="71" t="s">
        <v>405</v>
      </c>
      <c r="M330" s="72" t="s">
        <v>196</v>
      </c>
      <c r="N330" s="72"/>
      <c r="O330" s="73" t="s">
        <v>406</v>
      </c>
      <c r="P330" s="73" t="s">
        <v>407</v>
      </c>
    </row>
    <row r="331" spans="1:16" ht="12.75" customHeight="1" thickBot="1">
      <c r="A331" s="61" t="str">
        <f t="shared" ref="A331:A394" si="30">P331</f>
        <v> AA 7.188 </v>
      </c>
      <c r="B331" s="69" t="str">
        <f t="shared" ref="B331:B394" si="31">IF(H331=INT(H331),"I","II")</f>
        <v>I</v>
      </c>
      <c r="C331" s="61">
        <f t="shared" ref="C331:C394" si="32">1*G331</f>
        <v>35745.264000000003</v>
      </c>
      <c r="D331" s="7" t="str">
        <f t="shared" ref="D331:D394" si="33">VLOOKUP(F331,I$1:J$5,2,FALSE)</f>
        <v>vis</v>
      </c>
      <c r="E331" s="70">
        <f>VLOOKUP(C331,'Active 1'!C$21:E$973,3,FALSE)</f>
        <v>-7370.0423886693661</v>
      </c>
      <c r="F331" s="69" t="s">
        <v>194</v>
      </c>
      <c r="G331" s="7" t="str">
        <f t="shared" ref="G331:G394" si="34">MID(I331,3,LEN(I331)-3)</f>
        <v>35745.264</v>
      </c>
      <c r="H331" s="61">
        <f t="shared" ref="H331:H394" si="35">1*K331</f>
        <v>-24085</v>
      </c>
      <c r="I331" s="71" t="s">
        <v>408</v>
      </c>
      <c r="J331" s="72" t="s">
        <v>409</v>
      </c>
      <c r="K331" s="71">
        <v>-24085</v>
      </c>
      <c r="L331" s="71" t="s">
        <v>392</v>
      </c>
      <c r="M331" s="72" t="s">
        <v>232</v>
      </c>
      <c r="N331" s="72"/>
      <c r="O331" s="73" t="s">
        <v>396</v>
      </c>
      <c r="P331" s="73" t="s">
        <v>410</v>
      </c>
    </row>
    <row r="332" spans="1:16" ht="12.75" customHeight="1" thickBot="1">
      <c r="A332" s="61" t="str">
        <f t="shared" si="30"/>
        <v> AC 174.17 </v>
      </c>
      <c r="B332" s="69" t="str">
        <f t="shared" si="31"/>
        <v>I</v>
      </c>
      <c r="C332" s="61">
        <f t="shared" si="32"/>
        <v>35746.656999999999</v>
      </c>
      <c r="D332" s="7" t="str">
        <f t="shared" si="33"/>
        <v>vis</v>
      </c>
      <c r="E332" s="70">
        <f>VLOOKUP(C332,'Active 1'!C$21:E$973,3,FALSE)</f>
        <v>-7368.0399667882612</v>
      </c>
      <c r="F332" s="69" t="s">
        <v>194</v>
      </c>
      <c r="G332" s="7" t="str">
        <f t="shared" si="34"/>
        <v>35746.657</v>
      </c>
      <c r="H332" s="61">
        <f t="shared" si="35"/>
        <v>-24083</v>
      </c>
      <c r="I332" s="71" t="s">
        <v>411</v>
      </c>
      <c r="J332" s="72" t="s">
        <v>412</v>
      </c>
      <c r="K332" s="71">
        <v>-24083</v>
      </c>
      <c r="L332" s="71" t="s">
        <v>413</v>
      </c>
      <c r="M332" s="72" t="s">
        <v>232</v>
      </c>
      <c r="N332" s="72"/>
      <c r="O332" s="73" t="s">
        <v>233</v>
      </c>
      <c r="P332" s="73" t="s">
        <v>414</v>
      </c>
    </row>
    <row r="333" spans="1:16" ht="12.75" customHeight="1" thickBot="1">
      <c r="A333" s="61" t="str">
        <f t="shared" si="30"/>
        <v> AC 174.17 </v>
      </c>
      <c r="B333" s="69" t="str">
        <f t="shared" si="31"/>
        <v>II</v>
      </c>
      <c r="C333" s="61">
        <f t="shared" si="32"/>
        <v>35747.002</v>
      </c>
      <c r="D333" s="7" t="str">
        <f t="shared" si="33"/>
        <v>vis</v>
      </c>
      <c r="E333" s="70">
        <f>VLOOKUP(C333,'Active 1'!C$21:E$973,3,FALSE)</f>
        <v>-7367.5440331565424</v>
      </c>
      <c r="F333" s="69" t="s">
        <v>194</v>
      </c>
      <c r="G333" s="7" t="str">
        <f t="shared" si="34"/>
        <v>35747.002</v>
      </c>
      <c r="H333" s="61">
        <f t="shared" si="35"/>
        <v>-24082.5</v>
      </c>
      <c r="I333" s="71" t="s">
        <v>415</v>
      </c>
      <c r="J333" s="72" t="s">
        <v>416</v>
      </c>
      <c r="K333" s="71">
        <v>-24082.5</v>
      </c>
      <c r="L333" s="71" t="s">
        <v>417</v>
      </c>
      <c r="M333" s="72" t="s">
        <v>232</v>
      </c>
      <c r="N333" s="72"/>
      <c r="O333" s="73" t="s">
        <v>233</v>
      </c>
      <c r="P333" s="73" t="s">
        <v>414</v>
      </c>
    </row>
    <row r="334" spans="1:16" ht="12.75" customHeight="1" thickBot="1">
      <c r="A334" s="61" t="str">
        <f t="shared" si="30"/>
        <v> AA 8.189 </v>
      </c>
      <c r="B334" s="69" t="str">
        <f t="shared" si="31"/>
        <v>I</v>
      </c>
      <c r="C334" s="61">
        <f t="shared" si="32"/>
        <v>36163.360000000001</v>
      </c>
      <c r="D334" s="7" t="str">
        <f t="shared" si="33"/>
        <v>vis</v>
      </c>
      <c r="E334" s="70">
        <f>VLOOKUP(C334,'Active 1'!C$21:E$973,3,FALSE)</f>
        <v>-6769.0340765342035</v>
      </c>
      <c r="F334" s="69" t="s">
        <v>194</v>
      </c>
      <c r="G334" s="7" t="str">
        <f t="shared" si="34"/>
        <v>36163.360</v>
      </c>
      <c r="H334" s="61">
        <f t="shared" si="35"/>
        <v>-23484</v>
      </c>
      <c r="I334" s="71" t="s">
        <v>418</v>
      </c>
      <c r="J334" s="72" t="s">
        <v>419</v>
      </c>
      <c r="K334" s="71">
        <v>-23484</v>
      </c>
      <c r="L334" s="71" t="s">
        <v>413</v>
      </c>
      <c r="M334" s="72" t="s">
        <v>232</v>
      </c>
      <c r="N334" s="72"/>
      <c r="O334" s="73" t="s">
        <v>396</v>
      </c>
      <c r="P334" s="73" t="s">
        <v>420</v>
      </c>
    </row>
    <row r="335" spans="1:16" ht="12.75" customHeight="1" thickBot="1">
      <c r="A335" s="61" t="str">
        <f t="shared" si="30"/>
        <v> AA 9.48 </v>
      </c>
      <c r="B335" s="69" t="str">
        <f t="shared" si="31"/>
        <v>I</v>
      </c>
      <c r="C335" s="61">
        <f t="shared" si="32"/>
        <v>36453.447999999997</v>
      </c>
      <c r="D335" s="7" t="str">
        <f t="shared" si="33"/>
        <v>vis</v>
      </c>
      <c r="E335" s="70">
        <f>VLOOKUP(C335,'Active 1'!C$21:E$973,3,FALSE)</f>
        <v>-6352.0358291205393</v>
      </c>
      <c r="F335" s="69" t="s">
        <v>194</v>
      </c>
      <c r="G335" s="7" t="str">
        <f t="shared" si="34"/>
        <v>36453.448</v>
      </c>
      <c r="H335" s="61">
        <f t="shared" si="35"/>
        <v>-23067</v>
      </c>
      <c r="I335" s="71" t="s">
        <v>421</v>
      </c>
      <c r="J335" s="72" t="s">
        <v>422</v>
      </c>
      <c r="K335" s="71">
        <v>-23067</v>
      </c>
      <c r="L335" s="71" t="s">
        <v>417</v>
      </c>
      <c r="M335" s="72" t="s">
        <v>232</v>
      </c>
      <c r="N335" s="72"/>
      <c r="O335" s="73" t="s">
        <v>396</v>
      </c>
      <c r="P335" s="73" t="s">
        <v>423</v>
      </c>
    </row>
    <row r="336" spans="1:16" ht="12.75" customHeight="1" thickBot="1">
      <c r="A336" s="61" t="str">
        <f t="shared" si="30"/>
        <v> MVS 4.137 </v>
      </c>
      <c r="B336" s="69" t="str">
        <f t="shared" si="31"/>
        <v>I</v>
      </c>
      <c r="C336" s="61">
        <f t="shared" si="32"/>
        <v>38753.31</v>
      </c>
      <c r="D336" s="7" t="str">
        <f t="shared" si="33"/>
        <v>vis</v>
      </c>
      <c r="E336" s="70">
        <f>VLOOKUP(C336,'Active 1'!C$21:E$973,3,FALSE)</f>
        <v>-3046.0099911220741</v>
      </c>
      <c r="F336" s="69" t="s">
        <v>194</v>
      </c>
      <c r="G336" s="7" t="str">
        <f t="shared" si="34"/>
        <v>38753.310</v>
      </c>
      <c r="H336" s="61">
        <f t="shared" si="35"/>
        <v>-19761</v>
      </c>
      <c r="I336" s="71" t="s">
        <v>424</v>
      </c>
      <c r="J336" s="72" t="s">
        <v>425</v>
      </c>
      <c r="K336" s="71">
        <v>-19761</v>
      </c>
      <c r="L336" s="71" t="s">
        <v>426</v>
      </c>
      <c r="M336" s="72" t="s">
        <v>232</v>
      </c>
      <c r="N336" s="72"/>
      <c r="O336" s="73" t="s">
        <v>427</v>
      </c>
      <c r="P336" s="73" t="s">
        <v>428</v>
      </c>
    </row>
    <row r="337" spans="1:16" ht="12.75" customHeight="1" thickBot="1">
      <c r="A337" s="61" t="str">
        <f t="shared" si="30"/>
        <v> MVS 5.114 </v>
      </c>
      <c r="B337" s="69" t="str">
        <f t="shared" si="31"/>
        <v>I</v>
      </c>
      <c r="C337" s="61">
        <f t="shared" si="32"/>
        <v>38753.31</v>
      </c>
      <c r="D337" s="7" t="str">
        <f t="shared" si="33"/>
        <v>vis</v>
      </c>
      <c r="E337" s="70">
        <f>VLOOKUP(C337,'Active 1'!C$21:E$973,3,FALSE)</f>
        <v>-3046.0099911220741</v>
      </c>
      <c r="F337" s="69" t="s">
        <v>194</v>
      </c>
      <c r="G337" s="7" t="str">
        <f t="shared" si="34"/>
        <v>38753.310</v>
      </c>
      <c r="H337" s="61">
        <f t="shared" si="35"/>
        <v>-19761</v>
      </c>
      <c r="I337" s="71" t="s">
        <v>424</v>
      </c>
      <c r="J337" s="72" t="s">
        <v>425</v>
      </c>
      <c r="K337" s="71">
        <v>-19761</v>
      </c>
      <c r="L337" s="71" t="s">
        <v>426</v>
      </c>
      <c r="M337" s="72" t="s">
        <v>196</v>
      </c>
      <c r="N337" s="72"/>
      <c r="O337" s="73" t="s">
        <v>427</v>
      </c>
      <c r="P337" s="73" t="s">
        <v>429</v>
      </c>
    </row>
    <row r="338" spans="1:16" ht="12.75" customHeight="1" thickBot="1">
      <c r="A338" s="61" t="str">
        <f t="shared" si="30"/>
        <v> HABZ 76 </v>
      </c>
      <c r="B338" s="69" t="str">
        <f t="shared" si="31"/>
        <v>II</v>
      </c>
      <c r="C338" s="61">
        <f t="shared" si="32"/>
        <v>39028.423999999999</v>
      </c>
      <c r="D338" s="7" t="str">
        <f t="shared" si="33"/>
        <v>vis</v>
      </c>
      <c r="E338" s="70">
        <f>VLOOKUP(C338,'Active 1'!C$21:E$973,3,FALSE)</f>
        <v>-2650.5367008137364</v>
      </c>
      <c r="F338" s="69" t="s">
        <v>194</v>
      </c>
      <c r="G338" s="7" t="str">
        <f t="shared" si="34"/>
        <v>39028.424</v>
      </c>
      <c r="H338" s="61">
        <f t="shared" si="35"/>
        <v>-19365.5</v>
      </c>
      <c r="I338" s="71" t="s">
        <v>438</v>
      </c>
      <c r="J338" s="72" t="s">
        <v>439</v>
      </c>
      <c r="K338" s="71">
        <v>-19365.5</v>
      </c>
      <c r="L338" s="71" t="s">
        <v>440</v>
      </c>
      <c r="M338" s="72" t="s">
        <v>441</v>
      </c>
      <c r="N338" s="72"/>
      <c r="O338" s="73" t="s">
        <v>442</v>
      </c>
      <c r="P338" s="73" t="s">
        <v>443</v>
      </c>
    </row>
    <row r="339" spans="1:16" ht="12.75" customHeight="1" thickBot="1">
      <c r="A339" s="61" t="str">
        <f t="shared" si="30"/>
        <v> HABZ 76 </v>
      </c>
      <c r="B339" s="69" t="str">
        <f t="shared" si="31"/>
        <v>I</v>
      </c>
      <c r="C339" s="61">
        <f t="shared" si="32"/>
        <v>39029.483</v>
      </c>
      <c r="D339" s="7" t="str">
        <f t="shared" si="33"/>
        <v>vis</v>
      </c>
      <c r="E339" s="70">
        <f>VLOOKUP(C339,'Active 1'!C$21:E$973,3,FALSE)</f>
        <v>-2649.0144001876797</v>
      </c>
      <c r="F339" s="69" t="s">
        <v>194</v>
      </c>
      <c r="G339" s="7" t="str">
        <f t="shared" si="34"/>
        <v>39029.483</v>
      </c>
      <c r="H339" s="61">
        <f t="shared" si="35"/>
        <v>-19364</v>
      </c>
      <c r="I339" s="71" t="s">
        <v>444</v>
      </c>
      <c r="J339" s="72" t="s">
        <v>445</v>
      </c>
      <c r="K339" s="71">
        <v>-19364</v>
      </c>
      <c r="L339" s="71" t="s">
        <v>432</v>
      </c>
      <c r="M339" s="72" t="s">
        <v>441</v>
      </c>
      <c r="N339" s="72"/>
      <c r="O339" s="73" t="s">
        <v>442</v>
      </c>
      <c r="P339" s="73" t="s">
        <v>443</v>
      </c>
    </row>
    <row r="340" spans="1:16" ht="12.75" customHeight="1" thickBot="1">
      <c r="A340" s="61" t="str">
        <f t="shared" si="30"/>
        <v> AA 18.332 </v>
      </c>
      <c r="B340" s="69" t="str">
        <f t="shared" si="31"/>
        <v>I</v>
      </c>
      <c r="C340" s="61">
        <f t="shared" si="32"/>
        <v>39388.444000000003</v>
      </c>
      <c r="D340" s="7" t="str">
        <f t="shared" si="33"/>
        <v>vis</v>
      </c>
      <c r="E340" s="70">
        <f>VLOOKUP(C340,'Active 1'!C$21:E$973,3,FALSE)</f>
        <v>-2133.0119875064943</v>
      </c>
      <c r="F340" s="69" t="s">
        <v>194</v>
      </c>
      <c r="G340" s="7" t="str">
        <f t="shared" si="34"/>
        <v>39388.444</v>
      </c>
      <c r="H340" s="61">
        <f t="shared" si="35"/>
        <v>-18848</v>
      </c>
      <c r="I340" s="71" t="s">
        <v>457</v>
      </c>
      <c r="J340" s="72" t="s">
        <v>458</v>
      </c>
      <c r="K340" s="71">
        <v>-18848</v>
      </c>
      <c r="L340" s="71" t="s">
        <v>459</v>
      </c>
      <c r="M340" s="72" t="s">
        <v>232</v>
      </c>
      <c r="N340" s="72"/>
      <c r="O340" s="73" t="s">
        <v>460</v>
      </c>
      <c r="P340" s="73" t="s">
        <v>461</v>
      </c>
    </row>
    <row r="341" spans="1:16" ht="12.75" customHeight="1" thickBot="1">
      <c r="A341" s="61" t="str">
        <f t="shared" si="30"/>
        <v> AA 18.332 </v>
      </c>
      <c r="B341" s="69" t="str">
        <f t="shared" si="31"/>
        <v>I</v>
      </c>
      <c r="C341" s="61">
        <f t="shared" si="32"/>
        <v>39388.447</v>
      </c>
      <c r="D341" s="7" t="str">
        <f t="shared" si="33"/>
        <v>vis</v>
      </c>
      <c r="E341" s="70">
        <f>VLOOKUP(C341,'Active 1'!C$21:E$973,3,FALSE)</f>
        <v>-2133.0076750401358</v>
      </c>
      <c r="F341" s="69" t="s">
        <v>194</v>
      </c>
      <c r="G341" s="7" t="str">
        <f t="shared" si="34"/>
        <v>39388.447</v>
      </c>
      <c r="H341" s="61">
        <f t="shared" si="35"/>
        <v>-18848</v>
      </c>
      <c r="I341" s="71" t="s">
        <v>462</v>
      </c>
      <c r="J341" s="72" t="s">
        <v>463</v>
      </c>
      <c r="K341" s="71">
        <v>-18848</v>
      </c>
      <c r="L341" s="71" t="s">
        <v>464</v>
      </c>
      <c r="M341" s="72" t="s">
        <v>232</v>
      </c>
      <c r="N341" s="72"/>
      <c r="O341" s="73" t="s">
        <v>465</v>
      </c>
      <c r="P341" s="73" t="s">
        <v>461</v>
      </c>
    </row>
    <row r="342" spans="1:16" ht="12.75" customHeight="1" thickBot="1">
      <c r="A342" s="61" t="str">
        <f t="shared" si="30"/>
        <v> HABZ 76 </v>
      </c>
      <c r="B342" s="69" t="str">
        <f t="shared" si="31"/>
        <v>I</v>
      </c>
      <c r="C342" s="61">
        <f t="shared" si="32"/>
        <v>39443.377</v>
      </c>
      <c r="D342" s="7" t="str">
        <f t="shared" si="33"/>
        <v>vis</v>
      </c>
      <c r="E342" s="70">
        <f>VLOOKUP(C342,'Active 1'!C$21:E$973,3,FALSE)</f>
        <v>-2054.0464159379562</v>
      </c>
      <c r="F342" s="69" t="s">
        <v>194</v>
      </c>
      <c r="G342" s="7" t="str">
        <f t="shared" si="34"/>
        <v>39443.377</v>
      </c>
      <c r="H342" s="61">
        <f t="shared" si="35"/>
        <v>-18769</v>
      </c>
      <c r="I342" s="71" t="s">
        <v>466</v>
      </c>
      <c r="J342" s="72" t="s">
        <v>467</v>
      </c>
      <c r="K342" s="71">
        <v>-18769</v>
      </c>
      <c r="L342" s="71" t="s">
        <v>468</v>
      </c>
      <c r="M342" s="72" t="s">
        <v>441</v>
      </c>
      <c r="N342" s="72"/>
      <c r="O342" s="73" t="s">
        <v>442</v>
      </c>
      <c r="P342" s="73" t="s">
        <v>443</v>
      </c>
    </row>
    <row r="343" spans="1:16" ht="12.75" customHeight="1" thickBot="1">
      <c r="A343" s="61" t="str">
        <f t="shared" si="30"/>
        <v> AA 18.332 </v>
      </c>
      <c r="B343" s="69" t="str">
        <f t="shared" si="31"/>
        <v>I</v>
      </c>
      <c r="C343" s="61">
        <f t="shared" si="32"/>
        <v>39717.487000000001</v>
      </c>
      <c r="D343" s="7" t="str">
        <f t="shared" si="33"/>
        <v>vis</v>
      </c>
      <c r="E343" s="70">
        <f>VLOOKUP(C343,'Active 1'!C$21:E$973,3,FALSE)</f>
        <v>-1660.0163643723577</v>
      </c>
      <c r="F343" s="69" t="s">
        <v>194</v>
      </c>
      <c r="G343" s="7" t="str">
        <f t="shared" si="34"/>
        <v>39717.487</v>
      </c>
      <c r="H343" s="61">
        <f t="shared" si="35"/>
        <v>-18375</v>
      </c>
      <c r="I343" s="71" t="s">
        <v>469</v>
      </c>
      <c r="J343" s="72" t="s">
        <v>470</v>
      </c>
      <c r="K343" s="71">
        <v>-18375</v>
      </c>
      <c r="L343" s="71" t="s">
        <v>471</v>
      </c>
      <c r="M343" s="72" t="s">
        <v>232</v>
      </c>
      <c r="N343" s="72"/>
      <c r="O343" s="73" t="s">
        <v>460</v>
      </c>
      <c r="P343" s="73" t="s">
        <v>461</v>
      </c>
    </row>
    <row r="344" spans="1:16" ht="12.75" customHeight="1" thickBot="1">
      <c r="A344" s="61" t="str">
        <f t="shared" si="30"/>
        <v> AA 18.332 </v>
      </c>
      <c r="B344" s="69" t="str">
        <f t="shared" si="31"/>
        <v>I</v>
      </c>
      <c r="C344" s="61">
        <f t="shared" si="32"/>
        <v>39717.487999999998</v>
      </c>
      <c r="D344" s="7" t="str">
        <f t="shared" si="33"/>
        <v>vis</v>
      </c>
      <c r="E344" s="70">
        <f>VLOOKUP(C344,'Active 1'!C$21:E$973,3,FALSE)</f>
        <v>-1660.0149268835751</v>
      </c>
      <c r="F344" s="69" t="s">
        <v>194</v>
      </c>
      <c r="G344" s="7" t="str">
        <f t="shared" si="34"/>
        <v>39717.488</v>
      </c>
      <c r="H344" s="61">
        <f t="shared" si="35"/>
        <v>-18375</v>
      </c>
      <c r="I344" s="71" t="s">
        <v>472</v>
      </c>
      <c r="J344" s="72" t="s">
        <v>473</v>
      </c>
      <c r="K344" s="71">
        <v>-18375</v>
      </c>
      <c r="L344" s="71" t="s">
        <v>474</v>
      </c>
      <c r="M344" s="72" t="s">
        <v>232</v>
      </c>
      <c r="N344" s="72"/>
      <c r="O344" s="73" t="s">
        <v>475</v>
      </c>
      <c r="P344" s="73" t="s">
        <v>461</v>
      </c>
    </row>
    <row r="345" spans="1:16" ht="12.75" customHeight="1" thickBot="1">
      <c r="A345" s="61" t="str">
        <f t="shared" si="30"/>
        <v> AA 18.332 </v>
      </c>
      <c r="B345" s="69" t="str">
        <f t="shared" si="31"/>
        <v>I</v>
      </c>
      <c r="C345" s="61">
        <f t="shared" si="32"/>
        <v>39717.487999999998</v>
      </c>
      <c r="D345" s="7" t="str">
        <f t="shared" si="33"/>
        <v>vis</v>
      </c>
      <c r="E345" s="70">
        <f>VLOOKUP(C345,'Active 1'!C$21:E$973,3,FALSE)</f>
        <v>-1660.0149268835751</v>
      </c>
      <c r="F345" s="69" t="s">
        <v>194</v>
      </c>
      <c r="G345" s="7" t="str">
        <f t="shared" si="34"/>
        <v>39717.488</v>
      </c>
      <c r="H345" s="61">
        <f t="shared" si="35"/>
        <v>-18375</v>
      </c>
      <c r="I345" s="71" t="s">
        <v>472</v>
      </c>
      <c r="J345" s="72" t="s">
        <v>473</v>
      </c>
      <c r="K345" s="71">
        <v>-18375</v>
      </c>
      <c r="L345" s="71" t="s">
        <v>474</v>
      </c>
      <c r="M345" s="72" t="s">
        <v>232</v>
      </c>
      <c r="N345" s="72"/>
      <c r="O345" s="73" t="s">
        <v>476</v>
      </c>
      <c r="P345" s="73" t="s">
        <v>461</v>
      </c>
    </row>
    <row r="346" spans="1:16" ht="12.75" customHeight="1" thickBot="1">
      <c r="A346" s="61" t="str">
        <f t="shared" si="30"/>
        <v> AVSJ 4.86 </v>
      </c>
      <c r="B346" s="69" t="str">
        <f t="shared" si="31"/>
        <v>I</v>
      </c>
      <c r="C346" s="61">
        <f t="shared" si="32"/>
        <v>40849.334000000003</v>
      </c>
      <c r="D346" s="7" t="str">
        <f t="shared" si="33"/>
        <v>vis</v>
      </c>
      <c r="E346" s="70">
        <f>VLOOKUP(C346,'Active 1'!C$21:E$973,3,FALSE)</f>
        <v>-32.998992607855236</v>
      </c>
      <c r="F346" s="69" t="s">
        <v>194</v>
      </c>
      <c r="G346" s="7" t="str">
        <f t="shared" si="34"/>
        <v>40849.334</v>
      </c>
      <c r="H346" s="61">
        <f t="shared" si="35"/>
        <v>-16748</v>
      </c>
      <c r="I346" s="71" t="s">
        <v>525</v>
      </c>
      <c r="J346" s="72" t="s">
        <v>526</v>
      </c>
      <c r="K346" s="71">
        <v>-16748</v>
      </c>
      <c r="L346" s="71" t="s">
        <v>502</v>
      </c>
      <c r="M346" s="72" t="s">
        <v>232</v>
      </c>
      <c r="N346" s="72"/>
      <c r="O346" s="73" t="s">
        <v>484</v>
      </c>
      <c r="P346" s="73" t="s">
        <v>527</v>
      </c>
    </row>
    <row r="347" spans="1:16" ht="12.75" customHeight="1" thickBot="1">
      <c r="A347" s="61" t="str">
        <f t="shared" si="30"/>
        <v> AVSJ 4.86 </v>
      </c>
      <c r="B347" s="69" t="str">
        <f t="shared" si="31"/>
        <v>I</v>
      </c>
      <c r="C347" s="61">
        <f t="shared" si="32"/>
        <v>40858.357000000004</v>
      </c>
      <c r="D347" s="7" t="str">
        <f t="shared" si="33"/>
        <v>vis</v>
      </c>
      <c r="E347" s="70">
        <f>VLOOKUP(C347,'Active 1'!C$21:E$973,3,FALSE)</f>
        <v>-20.028531277452103</v>
      </c>
      <c r="F347" s="69" t="s">
        <v>194</v>
      </c>
      <c r="G347" s="7" t="str">
        <f t="shared" si="34"/>
        <v>40858.357</v>
      </c>
      <c r="H347" s="61">
        <f t="shared" si="35"/>
        <v>-16735</v>
      </c>
      <c r="I347" s="71" t="s">
        <v>528</v>
      </c>
      <c r="J347" s="72" t="s">
        <v>529</v>
      </c>
      <c r="K347" s="71">
        <v>-16735</v>
      </c>
      <c r="L347" s="71" t="s">
        <v>530</v>
      </c>
      <c r="M347" s="72" t="s">
        <v>232</v>
      </c>
      <c r="N347" s="72"/>
      <c r="O347" s="73" t="s">
        <v>484</v>
      </c>
      <c r="P347" s="73" t="s">
        <v>527</v>
      </c>
    </row>
    <row r="348" spans="1:16" ht="12.75" customHeight="1" thickBot="1">
      <c r="A348" s="61" t="str">
        <f t="shared" si="30"/>
        <v> AVSJ 5.29 </v>
      </c>
      <c r="B348" s="69" t="str">
        <f t="shared" si="31"/>
        <v>I</v>
      </c>
      <c r="C348" s="61">
        <f t="shared" si="32"/>
        <v>41209.686000000002</v>
      </c>
      <c r="D348" s="7" t="str">
        <f t="shared" si="33"/>
        <v>vis</v>
      </c>
      <c r="E348" s="70">
        <f>VLOOKUP(C348,'Active 1'!C$21:E$973,3,FALSE)</f>
        <v>485.00296697685849</v>
      </c>
      <c r="F348" s="69" t="s">
        <v>194</v>
      </c>
      <c r="G348" s="7" t="str">
        <f t="shared" si="34"/>
        <v>41209.686</v>
      </c>
      <c r="H348" s="61">
        <f t="shared" si="35"/>
        <v>-16230</v>
      </c>
      <c r="I348" s="71" t="s">
        <v>539</v>
      </c>
      <c r="J348" s="72" t="s">
        <v>540</v>
      </c>
      <c r="K348" s="71">
        <v>-16230</v>
      </c>
      <c r="L348" s="71" t="s">
        <v>471</v>
      </c>
      <c r="M348" s="72" t="s">
        <v>232</v>
      </c>
      <c r="N348" s="72"/>
      <c r="O348" s="73" t="s">
        <v>541</v>
      </c>
      <c r="P348" s="73" t="s">
        <v>542</v>
      </c>
    </row>
    <row r="349" spans="1:16" ht="12.75" customHeight="1" thickBot="1">
      <c r="A349" s="61" t="str">
        <f t="shared" si="30"/>
        <v> AVSJ 5.29 </v>
      </c>
      <c r="B349" s="69" t="str">
        <f t="shared" si="31"/>
        <v>II</v>
      </c>
      <c r="C349" s="61">
        <f t="shared" si="32"/>
        <v>41213.489000000001</v>
      </c>
      <c r="D349" s="7" t="str">
        <f t="shared" si="33"/>
        <v>vis</v>
      </c>
      <c r="E349" s="70">
        <f>VLOOKUP(C349,'Active 1'!C$21:E$973,3,FALSE)</f>
        <v>490.46973683605341</v>
      </c>
      <c r="F349" s="69" t="s">
        <v>194</v>
      </c>
      <c r="G349" s="7" t="str">
        <f t="shared" si="34"/>
        <v>41213.489</v>
      </c>
      <c r="H349" s="61">
        <f t="shared" si="35"/>
        <v>-16224.5</v>
      </c>
      <c r="I349" s="71" t="s">
        <v>543</v>
      </c>
      <c r="J349" s="72" t="s">
        <v>544</v>
      </c>
      <c r="K349" s="71">
        <v>-16224.5</v>
      </c>
      <c r="L349" s="71" t="s">
        <v>545</v>
      </c>
      <c r="M349" s="72" t="s">
        <v>232</v>
      </c>
      <c r="N349" s="72"/>
      <c r="O349" s="73" t="s">
        <v>484</v>
      </c>
      <c r="P349" s="73" t="s">
        <v>542</v>
      </c>
    </row>
    <row r="350" spans="1:16" ht="12.75" customHeight="1" thickBot="1">
      <c r="A350" s="61" t="str">
        <f t="shared" si="30"/>
        <v> AVSJ 5.29 </v>
      </c>
      <c r="B350" s="69" t="str">
        <f t="shared" si="31"/>
        <v>I</v>
      </c>
      <c r="C350" s="61">
        <f t="shared" si="32"/>
        <v>41249.336000000003</v>
      </c>
      <c r="D350" s="7" t="str">
        <f t="shared" si="33"/>
        <v>vis</v>
      </c>
      <c r="E350" s="70">
        <f>VLOOKUP(C350,'Active 1'!C$21:E$973,3,FALSE)</f>
        <v>541.99939740470325</v>
      </c>
      <c r="F350" s="69" t="s">
        <v>194</v>
      </c>
      <c r="G350" s="7" t="str">
        <f t="shared" si="34"/>
        <v>41249.336</v>
      </c>
      <c r="H350" s="61">
        <f t="shared" si="35"/>
        <v>-16173</v>
      </c>
      <c r="I350" s="71" t="s">
        <v>549</v>
      </c>
      <c r="J350" s="72" t="s">
        <v>550</v>
      </c>
      <c r="K350" s="71">
        <v>-16173</v>
      </c>
      <c r="L350" s="71" t="s">
        <v>495</v>
      </c>
      <c r="M350" s="72" t="s">
        <v>232</v>
      </c>
      <c r="N350" s="72"/>
      <c r="O350" s="73" t="s">
        <v>484</v>
      </c>
      <c r="P350" s="73" t="s">
        <v>542</v>
      </c>
    </row>
    <row r="351" spans="1:16" ht="12.75" customHeight="1" thickBot="1">
      <c r="A351" s="61" t="str">
        <f t="shared" si="30"/>
        <v> AVSJ 5.29 </v>
      </c>
      <c r="B351" s="69" t="str">
        <f t="shared" si="31"/>
        <v>I</v>
      </c>
      <c r="C351" s="61">
        <f t="shared" si="32"/>
        <v>41562.374000000003</v>
      </c>
      <c r="D351" s="7" t="str">
        <f t="shared" si="33"/>
        <v>vis</v>
      </c>
      <c r="E351" s="70">
        <f>VLOOKUP(C351,'Active 1'!C$21:E$973,3,FALSE)</f>
        <v>991.98801249350629</v>
      </c>
      <c r="F351" s="69" t="s">
        <v>194</v>
      </c>
      <c r="G351" s="7" t="str">
        <f t="shared" si="34"/>
        <v>41562.374</v>
      </c>
      <c r="H351" s="61">
        <f t="shared" si="35"/>
        <v>-15723</v>
      </c>
      <c r="I351" s="71" t="s">
        <v>559</v>
      </c>
      <c r="J351" s="72" t="s">
        <v>560</v>
      </c>
      <c r="K351" s="71">
        <v>-15723</v>
      </c>
      <c r="L351" s="71" t="s">
        <v>561</v>
      </c>
      <c r="M351" s="72" t="s">
        <v>232</v>
      </c>
      <c r="N351" s="72"/>
      <c r="O351" s="73" t="s">
        <v>484</v>
      </c>
      <c r="P351" s="73" t="s">
        <v>542</v>
      </c>
    </row>
    <row r="352" spans="1:16" ht="12.75" customHeight="1" thickBot="1">
      <c r="A352" s="61" t="str">
        <f t="shared" si="30"/>
        <v> AVSJ 5.29 </v>
      </c>
      <c r="B352" s="69" t="str">
        <f t="shared" si="31"/>
        <v>I</v>
      </c>
      <c r="C352" s="61">
        <f t="shared" si="32"/>
        <v>41564.464999999997</v>
      </c>
      <c r="D352" s="7" t="str">
        <f t="shared" si="33"/>
        <v>vis</v>
      </c>
      <c r="E352" s="70">
        <f>VLOOKUP(C352,'Active 1'!C$21:E$973,3,FALSE)</f>
        <v>994.99380154834171</v>
      </c>
      <c r="F352" s="69" t="s">
        <v>194</v>
      </c>
      <c r="G352" s="7" t="str">
        <f t="shared" si="34"/>
        <v>41564.465</v>
      </c>
      <c r="H352" s="61">
        <f t="shared" si="35"/>
        <v>-15720</v>
      </c>
      <c r="I352" s="71" t="s">
        <v>562</v>
      </c>
      <c r="J352" s="72" t="s">
        <v>563</v>
      </c>
      <c r="K352" s="71">
        <v>-15720</v>
      </c>
      <c r="L352" s="71" t="s">
        <v>556</v>
      </c>
      <c r="M352" s="72" t="s">
        <v>232</v>
      </c>
      <c r="N352" s="72"/>
      <c r="O352" s="73" t="s">
        <v>484</v>
      </c>
      <c r="P352" s="73" t="s">
        <v>542</v>
      </c>
    </row>
    <row r="353" spans="1:16" ht="12.75" customHeight="1" thickBot="1">
      <c r="A353" s="61" t="str">
        <f t="shared" si="30"/>
        <v> HABZ 76 </v>
      </c>
      <c r="B353" s="69" t="str">
        <f t="shared" si="31"/>
        <v>II</v>
      </c>
      <c r="C353" s="61">
        <f t="shared" si="32"/>
        <v>41595.415000000001</v>
      </c>
      <c r="D353" s="7" t="str">
        <f t="shared" si="33"/>
        <v>vis</v>
      </c>
      <c r="E353" s="70">
        <f>VLOOKUP(C353,'Active 1'!C$21:E$973,3,FALSE)</f>
        <v>1039.4840795241798</v>
      </c>
      <c r="F353" s="69" t="s">
        <v>194</v>
      </c>
      <c r="G353" s="7" t="str">
        <f t="shared" si="34"/>
        <v>41595.415</v>
      </c>
      <c r="H353" s="61">
        <f t="shared" si="35"/>
        <v>-15675.5</v>
      </c>
      <c r="I353" s="71" t="s">
        <v>564</v>
      </c>
      <c r="J353" s="72" t="s">
        <v>565</v>
      </c>
      <c r="K353" s="71">
        <v>-15675.5</v>
      </c>
      <c r="L353" s="71" t="s">
        <v>566</v>
      </c>
      <c r="M353" s="72" t="s">
        <v>441</v>
      </c>
      <c r="N353" s="72"/>
      <c r="O353" s="73" t="s">
        <v>442</v>
      </c>
      <c r="P353" s="73" t="s">
        <v>443</v>
      </c>
    </row>
    <row r="354" spans="1:16" ht="12.75" customHeight="1" thickBot="1">
      <c r="A354" s="61" t="str">
        <f t="shared" si="30"/>
        <v> HABZ 76 </v>
      </c>
      <c r="B354" s="69" t="str">
        <f t="shared" si="31"/>
        <v>I</v>
      </c>
      <c r="C354" s="61">
        <f t="shared" si="32"/>
        <v>41598.521999999997</v>
      </c>
      <c r="D354" s="7" t="str">
        <f t="shared" si="33"/>
        <v>vis</v>
      </c>
      <c r="E354" s="70">
        <f>VLOOKUP(C354,'Active 1'!C$21:E$973,3,FALSE)</f>
        <v>1043.9503571872087</v>
      </c>
      <c r="F354" s="69" t="s">
        <v>194</v>
      </c>
      <c r="G354" s="7" t="str">
        <f t="shared" si="34"/>
        <v>41598.522</v>
      </c>
      <c r="H354" s="61">
        <f t="shared" si="35"/>
        <v>-15671</v>
      </c>
      <c r="I354" s="71" t="s">
        <v>567</v>
      </c>
      <c r="J354" s="72" t="s">
        <v>568</v>
      </c>
      <c r="K354" s="71">
        <v>-15671</v>
      </c>
      <c r="L354" s="71" t="s">
        <v>569</v>
      </c>
      <c r="M354" s="72" t="s">
        <v>441</v>
      </c>
      <c r="N354" s="72"/>
      <c r="O354" s="73" t="s">
        <v>442</v>
      </c>
      <c r="P354" s="73" t="s">
        <v>443</v>
      </c>
    </row>
    <row r="355" spans="1:16" ht="12.75" customHeight="1" thickBot="1">
      <c r="A355" s="61" t="str">
        <f t="shared" si="30"/>
        <v> HABZ 76 </v>
      </c>
      <c r="B355" s="69" t="str">
        <f t="shared" si="31"/>
        <v>I</v>
      </c>
      <c r="C355" s="61">
        <f t="shared" si="32"/>
        <v>41599.269999999997</v>
      </c>
      <c r="D355" s="7" t="str">
        <f t="shared" si="33"/>
        <v>vis</v>
      </c>
      <c r="E355" s="70">
        <f>VLOOKUP(C355,'Active 1'!C$21:E$973,3,FALSE)</f>
        <v>1045.0255988003235</v>
      </c>
      <c r="F355" s="69" t="s">
        <v>194</v>
      </c>
      <c r="G355" s="7" t="str">
        <f t="shared" si="34"/>
        <v>41599.270</v>
      </c>
      <c r="H355" s="61">
        <f t="shared" si="35"/>
        <v>-15670</v>
      </c>
      <c r="I355" s="71" t="s">
        <v>570</v>
      </c>
      <c r="J355" s="72" t="s">
        <v>571</v>
      </c>
      <c r="K355" s="71">
        <v>-15670</v>
      </c>
      <c r="L355" s="71" t="s">
        <v>572</v>
      </c>
      <c r="M355" s="72" t="s">
        <v>441</v>
      </c>
      <c r="N355" s="72"/>
      <c r="O355" s="73" t="s">
        <v>442</v>
      </c>
      <c r="P355" s="73" t="s">
        <v>443</v>
      </c>
    </row>
    <row r="356" spans="1:16" ht="12.75" customHeight="1" thickBot="1">
      <c r="A356" s="61" t="str">
        <f t="shared" si="30"/>
        <v> HABZ 76 </v>
      </c>
      <c r="B356" s="69" t="str">
        <f t="shared" si="31"/>
        <v>II</v>
      </c>
      <c r="C356" s="61">
        <f t="shared" si="32"/>
        <v>41602.366000000002</v>
      </c>
      <c r="D356" s="7" t="str">
        <f t="shared" si="33"/>
        <v>vis</v>
      </c>
      <c r="E356" s="70">
        <f>VLOOKUP(C356,'Active 1'!C$21:E$973,3,FALSE)</f>
        <v>1049.4760640867014</v>
      </c>
      <c r="F356" s="69" t="s">
        <v>194</v>
      </c>
      <c r="G356" s="7" t="str">
        <f t="shared" si="34"/>
        <v>41602.366</v>
      </c>
      <c r="H356" s="61">
        <f t="shared" si="35"/>
        <v>-15665.5</v>
      </c>
      <c r="I356" s="71" t="s">
        <v>573</v>
      </c>
      <c r="J356" s="72" t="s">
        <v>574</v>
      </c>
      <c r="K356" s="71">
        <v>-15665.5</v>
      </c>
      <c r="L356" s="71" t="s">
        <v>575</v>
      </c>
      <c r="M356" s="72" t="s">
        <v>441</v>
      </c>
      <c r="N356" s="72"/>
      <c r="O356" s="73" t="s">
        <v>442</v>
      </c>
      <c r="P356" s="73" t="s">
        <v>443</v>
      </c>
    </row>
    <row r="357" spans="1:16" ht="12.75" customHeight="1" thickBot="1">
      <c r="A357" s="61" t="str">
        <f t="shared" si="30"/>
        <v> AVSJ 5.29 </v>
      </c>
      <c r="B357" s="69" t="str">
        <f t="shared" si="31"/>
        <v>I</v>
      </c>
      <c r="C357" s="61">
        <f t="shared" si="32"/>
        <v>41682.722999999998</v>
      </c>
      <c r="D357" s="7" t="str">
        <f t="shared" si="33"/>
        <v>vis</v>
      </c>
      <c r="E357" s="70">
        <f>VLOOKUP(C357,'Active 1'!C$21:E$973,3,FALSE)</f>
        <v>1164.9883505908615</v>
      </c>
      <c r="F357" s="69" t="s">
        <v>194</v>
      </c>
      <c r="G357" s="7" t="str">
        <f t="shared" si="34"/>
        <v>41682.723</v>
      </c>
      <c r="H357" s="61">
        <f t="shared" si="35"/>
        <v>-15550</v>
      </c>
      <c r="I357" s="71" t="s">
        <v>576</v>
      </c>
      <c r="J357" s="72" t="s">
        <v>577</v>
      </c>
      <c r="K357" s="71">
        <v>-15550</v>
      </c>
      <c r="L357" s="71" t="s">
        <v>578</v>
      </c>
      <c r="M357" s="72" t="s">
        <v>232</v>
      </c>
      <c r="N357" s="72"/>
      <c r="O357" s="73" t="s">
        <v>541</v>
      </c>
      <c r="P357" s="73" t="s">
        <v>542</v>
      </c>
    </row>
    <row r="358" spans="1:16" ht="12.75" customHeight="1" thickBot="1">
      <c r="A358" s="61" t="str">
        <f t="shared" si="30"/>
        <v> HABZ 76 </v>
      </c>
      <c r="B358" s="69" t="str">
        <f t="shared" si="31"/>
        <v>I</v>
      </c>
      <c r="C358" s="61">
        <f t="shared" si="32"/>
        <v>41960.279000000002</v>
      </c>
      <c r="D358" s="7" t="str">
        <f t="shared" si="33"/>
        <v>vis</v>
      </c>
      <c r="E358" s="70">
        <f>VLOOKUP(C358,'Active 1'!C$21:E$973,3,FALSE)</f>
        <v>1563.9719885184916</v>
      </c>
      <c r="F358" s="69" t="s">
        <v>194</v>
      </c>
      <c r="G358" s="7" t="str">
        <f t="shared" si="34"/>
        <v>41960.279</v>
      </c>
      <c r="H358" s="61">
        <f t="shared" si="35"/>
        <v>-15151</v>
      </c>
      <c r="I358" s="71" t="s">
        <v>579</v>
      </c>
      <c r="J358" s="72" t="s">
        <v>580</v>
      </c>
      <c r="K358" s="71">
        <v>-15151</v>
      </c>
      <c r="L358" s="71" t="s">
        <v>581</v>
      </c>
      <c r="M358" s="72" t="s">
        <v>441</v>
      </c>
      <c r="N358" s="72"/>
      <c r="O358" s="73" t="s">
        <v>442</v>
      </c>
      <c r="P358" s="73" t="s">
        <v>443</v>
      </c>
    </row>
    <row r="359" spans="1:16" ht="12.75" customHeight="1" thickBot="1">
      <c r="A359" s="61" t="str">
        <f t="shared" si="30"/>
        <v> AVSJ 6.24 </v>
      </c>
      <c r="B359" s="69" t="str">
        <f t="shared" si="31"/>
        <v>I</v>
      </c>
      <c r="C359" s="61">
        <f t="shared" si="32"/>
        <v>42343.608</v>
      </c>
      <c r="D359" s="7" t="str">
        <f t="shared" si="33"/>
        <v>vis</v>
      </c>
      <c r="E359" s="70">
        <f>VLOOKUP(C359,'Active 1'!C$21:E$973,3,FALSE)</f>
        <v>2115.0031279756008</v>
      </c>
      <c r="F359" s="69" t="s">
        <v>194</v>
      </c>
      <c r="G359" s="7" t="str">
        <f t="shared" si="34"/>
        <v>42343.608</v>
      </c>
      <c r="H359" s="61">
        <f t="shared" si="35"/>
        <v>-14600</v>
      </c>
      <c r="I359" s="71" t="s">
        <v>582</v>
      </c>
      <c r="J359" s="72" t="s">
        <v>583</v>
      </c>
      <c r="K359" s="71">
        <v>-14600</v>
      </c>
      <c r="L359" s="71" t="s">
        <v>524</v>
      </c>
      <c r="M359" s="72" t="s">
        <v>232</v>
      </c>
      <c r="N359" s="72"/>
      <c r="O359" s="73" t="s">
        <v>484</v>
      </c>
      <c r="P359" s="73" t="s">
        <v>584</v>
      </c>
    </row>
    <row r="360" spans="1:16" ht="12.75" customHeight="1" thickBot="1">
      <c r="A360" s="61" t="str">
        <f t="shared" si="30"/>
        <v> AVSJ 6.24 </v>
      </c>
      <c r="B360" s="69" t="str">
        <f t="shared" si="31"/>
        <v>I</v>
      </c>
      <c r="C360" s="61">
        <f t="shared" si="32"/>
        <v>42375.633000000002</v>
      </c>
      <c r="D360" s="7" t="str">
        <f t="shared" si="33"/>
        <v>vis</v>
      </c>
      <c r="E360" s="70">
        <f>VLOOKUP(C360,'Active 1'!C$21:E$973,3,FALSE)</f>
        <v>2161.0387063980911</v>
      </c>
      <c r="F360" s="69" t="s">
        <v>194</v>
      </c>
      <c r="G360" s="7" t="str">
        <f t="shared" si="34"/>
        <v>42375.633</v>
      </c>
      <c r="H360" s="61">
        <f t="shared" si="35"/>
        <v>-14554</v>
      </c>
      <c r="I360" s="71" t="s">
        <v>591</v>
      </c>
      <c r="J360" s="72" t="s">
        <v>592</v>
      </c>
      <c r="K360" s="71">
        <v>-14554</v>
      </c>
      <c r="L360" s="71" t="s">
        <v>519</v>
      </c>
      <c r="M360" s="72" t="s">
        <v>232</v>
      </c>
      <c r="N360" s="72"/>
      <c r="O360" s="73" t="s">
        <v>593</v>
      </c>
      <c r="P360" s="73" t="s">
        <v>584</v>
      </c>
    </row>
    <row r="361" spans="1:16" ht="12.75" customHeight="1" thickBot="1">
      <c r="A361" s="61" t="str">
        <f t="shared" si="30"/>
        <v> AVSJ 6.24 </v>
      </c>
      <c r="B361" s="69" t="str">
        <f t="shared" si="31"/>
        <v>I</v>
      </c>
      <c r="C361" s="61">
        <f t="shared" si="32"/>
        <v>42391.61</v>
      </c>
      <c r="D361" s="7" t="str">
        <f t="shared" si="33"/>
        <v>vis</v>
      </c>
      <c r="E361" s="70">
        <f>VLOOKUP(C361,'Active 1'!C$21:E$973,3,FALSE)</f>
        <v>2184.0054647573747</v>
      </c>
      <c r="F361" s="69" t="s">
        <v>194</v>
      </c>
      <c r="G361" s="7" t="str">
        <f t="shared" si="34"/>
        <v>42391.610</v>
      </c>
      <c r="H361" s="61">
        <f t="shared" si="35"/>
        <v>-14531</v>
      </c>
      <c r="I361" s="71" t="s">
        <v>594</v>
      </c>
      <c r="J361" s="72" t="s">
        <v>595</v>
      </c>
      <c r="K361" s="71">
        <v>-14531</v>
      </c>
      <c r="L361" s="71" t="s">
        <v>556</v>
      </c>
      <c r="M361" s="72" t="s">
        <v>232</v>
      </c>
      <c r="N361" s="72"/>
      <c r="O361" s="73" t="s">
        <v>484</v>
      </c>
      <c r="P361" s="73" t="s">
        <v>584</v>
      </c>
    </row>
    <row r="362" spans="1:16" ht="12.75" customHeight="1" thickBot="1">
      <c r="A362" s="61" t="str">
        <f t="shared" si="30"/>
        <v> BRNO 20 </v>
      </c>
      <c r="B362" s="69" t="str">
        <f t="shared" si="31"/>
        <v>I</v>
      </c>
      <c r="C362" s="61">
        <f t="shared" si="32"/>
        <v>42472.305</v>
      </c>
      <c r="D362" s="7" t="str">
        <f t="shared" si="33"/>
        <v>vis</v>
      </c>
      <c r="E362" s="70">
        <f>VLOOKUP(C362,'Active 1'!C$21:E$973,3,FALSE)</f>
        <v>2300.0036224717437</v>
      </c>
      <c r="F362" s="69" t="s">
        <v>194</v>
      </c>
      <c r="G362" s="7" t="str">
        <f t="shared" si="34"/>
        <v>42472.305</v>
      </c>
      <c r="H362" s="61">
        <f t="shared" si="35"/>
        <v>-14415</v>
      </c>
      <c r="I362" s="71" t="s">
        <v>596</v>
      </c>
      <c r="J362" s="72" t="s">
        <v>597</v>
      </c>
      <c r="K362" s="71">
        <v>-14415</v>
      </c>
      <c r="L362" s="71" t="s">
        <v>515</v>
      </c>
      <c r="M362" s="72" t="s">
        <v>232</v>
      </c>
      <c r="N362" s="72"/>
      <c r="O362" s="73" t="s">
        <v>598</v>
      </c>
      <c r="P362" s="73" t="s">
        <v>599</v>
      </c>
    </row>
    <row r="363" spans="1:16" ht="12.75" customHeight="1" thickBot="1">
      <c r="A363" s="61" t="str">
        <f t="shared" si="30"/>
        <v> BRNO 20 </v>
      </c>
      <c r="B363" s="69" t="str">
        <f t="shared" si="31"/>
        <v>I</v>
      </c>
      <c r="C363" s="61">
        <f t="shared" si="32"/>
        <v>42472.307999999997</v>
      </c>
      <c r="D363" s="7" t="str">
        <f t="shared" si="33"/>
        <v>vis</v>
      </c>
      <c r="E363" s="70">
        <f>VLOOKUP(C363,'Active 1'!C$21:E$973,3,FALSE)</f>
        <v>2300.0079349381022</v>
      </c>
      <c r="F363" s="69" t="s">
        <v>194</v>
      </c>
      <c r="G363" s="7" t="str">
        <f t="shared" si="34"/>
        <v>42472.308</v>
      </c>
      <c r="H363" s="61">
        <f t="shared" si="35"/>
        <v>-14415</v>
      </c>
      <c r="I363" s="71" t="s">
        <v>600</v>
      </c>
      <c r="J363" s="72" t="s">
        <v>601</v>
      </c>
      <c r="K363" s="71">
        <v>-14415</v>
      </c>
      <c r="L363" s="71" t="s">
        <v>440</v>
      </c>
      <c r="M363" s="72" t="s">
        <v>232</v>
      </c>
      <c r="N363" s="72"/>
      <c r="O363" s="73" t="s">
        <v>602</v>
      </c>
      <c r="P363" s="73" t="s">
        <v>599</v>
      </c>
    </row>
    <row r="364" spans="1:16" ht="12.75" customHeight="1" thickBot="1">
      <c r="A364" s="61" t="str">
        <f t="shared" si="30"/>
        <v> BRNO 20 </v>
      </c>
      <c r="B364" s="69" t="str">
        <f t="shared" si="31"/>
        <v>I</v>
      </c>
      <c r="C364" s="61">
        <f t="shared" si="32"/>
        <v>42472.309000000001</v>
      </c>
      <c r="D364" s="7" t="str">
        <f t="shared" si="33"/>
        <v>vis</v>
      </c>
      <c r="E364" s="70">
        <f>VLOOKUP(C364,'Active 1'!C$21:E$973,3,FALSE)</f>
        <v>2300.0093724268954</v>
      </c>
      <c r="F364" s="69" t="s">
        <v>194</v>
      </c>
      <c r="G364" s="7" t="str">
        <f t="shared" si="34"/>
        <v>42472.309</v>
      </c>
      <c r="H364" s="61">
        <f t="shared" si="35"/>
        <v>-14415</v>
      </c>
      <c r="I364" s="71" t="s">
        <v>603</v>
      </c>
      <c r="J364" s="72" t="s">
        <v>604</v>
      </c>
      <c r="K364" s="71">
        <v>-14415</v>
      </c>
      <c r="L364" s="71" t="s">
        <v>605</v>
      </c>
      <c r="M364" s="72" t="s">
        <v>232</v>
      </c>
      <c r="N364" s="72"/>
      <c r="O364" s="73" t="s">
        <v>606</v>
      </c>
      <c r="P364" s="73" t="s">
        <v>599</v>
      </c>
    </row>
    <row r="365" spans="1:16" ht="12.75" customHeight="1" thickBot="1">
      <c r="A365" s="61" t="str">
        <f t="shared" si="30"/>
        <v> AVSJ 7.28 </v>
      </c>
      <c r="B365" s="69" t="str">
        <f t="shared" si="31"/>
        <v>I</v>
      </c>
      <c r="C365" s="61">
        <f t="shared" si="32"/>
        <v>42610.743999999999</v>
      </c>
      <c r="D365" s="7" t="str">
        <f t="shared" si="33"/>
        <v>vis</v>
      </c>
      <c r="E365" s="70">
        <f>VLOOKUP(C365,'Active 1'!C$21:E$973,3,FALSE)</f>
        <v>2499.0081327365615</v>
      </c>
      <c r="F365" s="69" t="s">
        <v>194</v>
      </c>
      <c r="G365" s="7" t="str">
        <f t="shared" si="34"/>
        <v>42610.744</v>
      </c>
      <c r="H365" s="61">
        <f t="shared" si="35"/>
        <v>-14216</v>
      </c>
      <c r="I365" s="71" t="s">
        <v>607</v>
      </c>
      <c r="J365" s="72" t="s">
        <v>608</v>
      </c>
      <c r="K365" s="71">
        <v>-14216</v>
      </c>
      <c r="L365" s="71" t="s">
        <v>556</v>
      </c>
      <c r="M365" s="72" t="s">
        <v>232</v>
      </c>
      <c r="N365" s="72"/>
      <c r="O365" s="73" t="s">
        <v>609</v>
      </c>
      <c r="P365" s="73" t="s">
        <v>610</v>
      </c>
    </row>
    <row r="366" spans="1:16" ht="12.75" customHeight="1" thickBot="1">
      <c r="A366" s="61" t="str">
        <f t="shared" si="30"/>
        <v> AVSJ 7.28 </v>
      </c>
      <c r="B366" s="69" t="str">
        <f t="shared" si="31"/>
        <v>I</v>
      </c>
      <c r="C366" s="61">
        <f t="shared" si="32"/>
        <v>42658.733</v>
      </c>
      <c r="D366" s="7" t="str">
        <f t="shared" si="33"/>
        <v>vis</v>
      </c>
      <c r="E366" s="70">
        <f>VLOOKUP(C366,'Active 1'!C$21:E$973,3,FALSE)</f>
        <v>2567.9917821640984</v>
      </c>
      <c r="F366" s="69" t="s">
        <v>194</v>
      </c>
      <c r="G366" s="7" t="str">
        <f t="shared" si="34"/>
        <v>42658.733</v>
      </c>
      <c r="H366" s="61">
        <f t="shared" si="35"/>
        <v>-14147</v>
      </c>
      <c r="I366" s="71" t="s">
        <v>611</v>
      </c>
      <c r="J366" s="72" t="s">
        <v>612</v>
      </c>
      <c r="K366" s="71">
        <v>-14147</v>
      </c>
      <c r="L366" s="71" t="s">
        <v>613</v>
      </c>
      <c r="M366" s="72" t="s">
        <v>232</v>
      </c>
      <c r="N366" s="72"/>
      <c r="O366" s="73" t="s">
        <v>484</v>
      </c>
      <c r="P366" s="73" t="s">
        <v>610</v>
      </c>
    </row>
    <row r="367" spans="1:16" ht="12.75" customHeight="1" thickBot="1">
      <c r="A367" s="61" t="str">
        <f t="shared" si="30"/>
        <v> AVSJ 7.28 </v>
      </c>
      <c r="B367" s="69" t="str">
        <f t="shared" si="31"/>
        <v>I</v>
      </c>
      <c r="C367" s="61">
        <f t="shared" si="32"/>
        <v>42683.781000000003</v>
      </c>
      <c r="D367" s="7" t="str">
        <f t="shared" si="33"/>
        <v>vis</v>
      </c>
      <c r="E367" s="70">
        <f>VLOOKUP(C367,'Active 1'!C$21:E$973,3,FALSE)</f>
        <v>2603.9980013155923</v>
      </c>
      <c r="F367" s="69" t="s">
        <v>194</v>
      </c>
      <c r="G367" s="7" t="str">
        <f t="shared" si="34"/>
        <v>42683.781</v>
      </c>
      <c r="H367" s="61">
        <f t="shared" si="35"/>
        <v>-14111</v>
      </c>
      <c r="I367" s="71" t="s">
        <v>614</v>
      </c>
      <c r="J367" s="72" t="s">
        <v>615</v>
      </c>
      <c r="K367" s="71">
        <v>-14111</v>
      </c>
      <c r="L367" s="71" t="s">
        <v>566</v>
      </c>
      <c r="M367" s="72" t="s">
        <v>232</v>
      </c>
      <c r="N367" s="72"/>
      <c r="O367" s="73" t="s">
        <v>616</v>
      </c>
      <c r="P367" s="73" t="s">
        <v>610</v>
      </c>
    </row>
    <row r="368" spans="1:16" ht="12.75" customHeight="1" thickBot="1">
      <c r="A368" s="61" t="str">
        <f t="shared" si="30"/>
        <v> AVSJ 7.28 </v>
      </c>
      <c r="B368" s="69" t="str">
        <f t="shared" si="31"/>
        <v>I</v>
      </c>
      <c r="C368" s="61">
        <f t="shared" si="32"/>
        <v>42683.781999999999</v>
      </c>
      <c r="D368" s="7" t="str">
        <f t="shared" si="33"/>
        <v>vis</v>
      </c>
      <c r="E368" s="70">
        <f>VLOOKUP(C368,'Active 1'!C$21:E$973,3,FALSE)</f>
        <v>2603.9994388043751</v>
      </c>
      <c r="F368" s="69" t="s">
        <v>194</v>
      </c>
      <c r="G368" s="7" t="str">
        <f t="shared" si="34"/>
        <v>42683.782</v>
      </c>
      <c r="H368" s="61">
        <f t="shared" si="35"/>
        <v>-14111</v>
      </c>
      <c r="I368" s="71" t="s">
        <v>617</v>
      </c>
      <c r="J368" s="72" t="s">
        <v>618</v>
      </c>
      <c r="K368" s="71">
        <v>-14111</v>
      </c>
      <c r="L368" s="71" t="s">
        <v>587</v>
      </c>
      <c r="M368" s="72" t="s">
        <v>232</v>
      </c>
      <c r="N368" s="72"/>
      <c r="O368" s="73" t="s">
        <v>619</v>
      </c>
      <c r="P368" s="73" t="s">
        <v>610</v>
      </c>
    </row>
    <row r="369" spans="1:16" ht="12.75" customHeight="1" thickBot="1">
      <c r="A369" s="61" t="str">
        <f t="shared" si="30"/>
        <v> AVSJ 7.28 </v>
      </c>
      <c r="B369" s="69" t="str">
        <f t="shared" si="31"/>
        <v>I</v>
      </c>
      <c r="C369" s="61">
        <f t="shared" si="32"/>
        <v>42688.659</v>
      </c>
      <c r="D369" s="7" t="str">
        <f t="shared" si="33"/>
        <v>vis</v>
      </c>
      <c r="E369" s="70">
        <f>VLOOKUP(C369,'Active 1'!C$21:E$973,3,FALSE)</f>
        <v>2611.0100716214397</v>
      </c>
      <c r="F369" s="69" t="s">
        <v>194</v>
      </c>
      <c r="G369" s="7" t="str">
        <f t="shared" si="34"/>
        <v>42688.659</v>
      </c>
      <c r="H369" s="61">
        <f t="shared" si="35"/>
        <v>-14104</v>
      </c>
      <c r="I369" s="71" t="s">
        <v>620</v>
      </c>
      <c r="J369" s="72" t="s">
        <v>621</v>
      </c>
      <c r="K369" s="71">
        <v>-14104</v>
      </c>
      <c r="L369" s="71" t="s">
        <v>440</v>
      </c>
      <c r="M369" s="72" t="s">
        <v>232</v>
      </c>
      <c r="N369" s="72"/>
      <c r="O369" s="73" t="s">
        <v>484</v>
      </c>
      <c r="P369" s="73" t="s">
        <v>610</v>
      </c>
    </row>
    <row r="370" spans="1:16" ht="12.75" customHeight="1" thickBot="1">
      <c r="A370" s="61" t="str">
        <f t="shared" si="30"/>
        <v> HABZ 76 </v>
      </c>
      <c r="B370" s="69" t="str">
        <f t="shared" si="31"/>
        <v>I</v>
      </c>
      <c r="C370" s="61">
        <f t="shared" si="32"/>
        <v>42712.288999999997</v>
      </c>
      <c r="D370" s="7" t="str">
        <f t="shared" si="33"/>
        <v>vis</v>
      </c>
      <c r="E370" s="70">
        <f>VLOOKUP(C370,'Active 1'!C$21:E$973,3,FALSE)</f>
        <v>2644.9779316721274</v>
      </c>
      <c r="F370" s="69" t="s">
        <v>194</v>
      </c>
      <c r="G370" s="7" t="str">
        <f t="shared" si="34"/>
        <v>42712.289</v>
      </c>
      <c r="H370" s="61">
        <f t="shared" si="35"/>
        <v>-14070</v>
      </c>
      <c r="I370" s="71" t="s">
        <v>622</v>
      </c>
      <c r="J370" s="72" t="s">
        <v>623</v>
      </c>
      <c r="K370" s="71">
        <v>-14070</v>
      </c>
      <c r="L370" s="71" t="s">
        <v>624</v>
      </c>
      <c r="M370" s="72" t="s">
        <v>441</v>
      </c>
      <c r="N370" s="72"/>
      <c r="O370" s="73" t="s">
        <v>442</v>
      </c>
      <c r="P370" s="73" t="s">
        <v>443</v>
      </c>
    </row>
    <row r="371" spans="1:16" ht="12.75" customHeight="1" thickBot="1">
      <c r="A371" s="61" t="str">
        <f t="shared" si="30"/>
        <v> AVSJ 7.28 </v>
      </c>
      <c r="B371" s="69" t="str">
        <f t="shared" si="31"/>
        <v>I</v>
      </c>
      <c r="C371" s="61">
        <f t="shared" si="32"/>
        <v>42722.74</v>
      </c>
      <c r="D371" s="7" t="str">
        <f t="shared" si="33"/>
        <v>vis</v>
      </c>
      <c r="E371" s="70">
        <f>VLOOKUP(C371,'Active 1'!C$21:E$973,3,FALSE)</f>
        <v>2660.0011269912052</v>
      </c>
      <c r="F371" s="69" t="s">
        <v>194</v>
      </c>
      <c r="G371" s="7" t="str">
        <f t="shared" si="34"/>
        <v>42722.740</v>
      </c>
      <c r="H371" s="61">
        <f t="shared" si="35"/>
        <v>-14055</v>
      </c>
      <c r="I371" s="71" t="s">
        <v>625</v>
      </c>
      <c r="J371" s="72" t="s">
        <v>626</v>
      </c>
      <c r="K371" s="71">
        <v>-14055</v>
      </c>
      <c r="L371" s="71" t="s">
        <v>587</v>
      </c>
      <c r="M371" s="72" t="s">
        <v>232</v>
      </c>
      <c r="N371" s="72"/>
      <c r="O371" s="73" t="s">
        <v>484</v>
      </c>
      <c r="P371" s="73" t="s">
        <v>610</v>
      </c>
    </row>
    <row r="372" spans="1:16" ht="12.75" customHeight="1" thickBot="1">
      <c r="A372" s="61" t="str">
        <f t="shared" si="30"/>
        <v> AVSJ 7.28 </v>
      </c>
      <c r="B372" s="69" t="str">
        <f t="shared" si="31"/>
        <v>I</v>
      </c>
      <c r="C372" s="61">
        <f t="shared" si="32"/>
        <v>42727.601000000002</v>
      </c>
      <c r="D372" s="7" t="str">
        <f t="shared" si="33"/>
        <v>vis</v>
      </c>
      <c r="E372" s="70">
        <f>VLOOKUP(C372,'Active 1'!C$21:E$973,3,FALSE)</f>
        <v>2666.9887599876743</v>
      </c>
      <c r="F372" s="69" t="s">
        <v>194</v>
      </c>
      <c r="G372" s="7" t="str">
        <f t="shared" si="34"/>
        <v>42727.601</v>
      </c>
      <c r="H372" s="61">
        <f t="shared" si="35"/>
        <v>-14048</v>
      </c>
      <c r="I372" s="71" t="s">
        <v>627</v>
      </c>
      <c r="J372" s="72" t="s">
        <v>628</v>
      </c>
      <c r="K372" s="71">
        <v>-14048</v>
      </c>
      <c r="L372" s="71" t="s">
        <v>545</v>
      </c>
      <c r="M372" s="72" t="s">
        <v>232</v>
      </c>
      <c r="N372" s="72"/>
      <c r="O372" s="73" t="s">
        <v>484</v>
      </c>
      <c r="P372" s="73" t="s">
        <v>610</v>
      </c>
    </row>
    <row r="373" spans="1:16" ht="12.75" customHeight="1" thickBot="1">
      <c r="A373" s="61" t="str">
        <f t="shared" si="30"/>
        <v> AVSJ 7.28 </v>
      </c>
      <c r="B373" s="69" t="str">
        <f t="shared" si="31"/>
        <v>I</v>
      </c>
      <c r="C373" s="61">
        <f t="shared" si="32"/>
        <v>42727.61</v>
      </c>
      <c r="D373" s="7" t="str">
        <f t="shared" si="33"/>
        <v>vis</v>
      </c>
      <c r="E373" s="70">
        <f>VLOOKUP(C373,'Active 1'!C$21:E$973,3,FALSE)</f>
        <v>2667.00169738676</v>
      </c>
      <c r="F373" s="69" t="s">
        <v>194</v>
      </c>
      <c r="G373" s="7" t="str">
        <f t="shared" si="34"/>
        <v>42727.610</v>
      </c>
      <c r="H373" s="61">
        <f t="shared" si="35"/>
        <v>-14048</v>
      </c>
      <c r="I373" s="71" t="s">
        <v>629</v>
      </c>
      <c r="J373" s="72" t="s">
        <v>630</v>
      </c>
      <c r="K373" s="71">
        <v>-14048</v>
      </c>
      <c r="L373" s="71" t="s">
        <v>578</v>
      </c>
      <c r="M373" s="72" t="s">
        <v>232</v>
      </c>
      <c r="N373" s="72"/>
      <c r="O373" s="73" t="s">
        <v>609</v>
      </c>
      <c r="P373" s="73" t="s">
        <v>610</v>
      </c>
    </row>
    <row r="374" spans="1:16" ht="12.75" customHeight="1" thickBot="1">
      <c r="A374" s="61" t="str">
        <f t="shared" si="30"/>
        <v> AVSJ 7.28 </v>
      </c>
      <c r="B374" s="69" t="str">
        <f t="shared" si="31"/>
        <v>I</v>
      </c>
      <c r="C374" s="61">
        <f t="shared" si="32"/>
        <v>42742.915000000001</v>
      </c>
      <c r="D374" s="7" t="str">
        <f t="shared" si="33"/>
        <v>vis</v>
      </c>
      <c r="E374" s="70">
        <f>VLOOKUP(C374,'Active 1'!C$21:E$973,3,FALSE)</f>
        <v>2689.0024632807863</v>
      </c>
      <c r="F374" s="69" t="s">
        <v>194</v>
      </c>
      <c r="G374" s="7" t="str">
        <f t="shared" si="34"/>
        <v>42742.915</v>
      </c>
      <c r="H374" s="61">
        <f t="shared" si="35"/>
        <v>-14026</v>
      </c>
      <c r="I374" s="71" t="s">
        <v>631</v>
      </c>
      <c r="J374" s="72" t="s">
        <v>632</v>
      </c>
      <c r="K374" s="71">
        <v>-14026</v>
      </c>
      <c r="L374" s="71" t="s">
        <v>578</v>
      </c>
      <c r="M374" s="72" t="s">
        <v>232</v>
      </c>
      <c r="N374" s="72"/>
      <c r="O374" s="73" t="s">
        <v>633</v>
      </c>
      <c r="P374" s="73" t="s">
        <v>610</v>
      </c>
    </row>
    <row r="375" spans="1:16" ht="12.75" customHeight="1" thickBot="1">
      <c r="A375" s="61" t="str">
        <f t="shared" si="30"/>
        <v> HABZ 76 </v>
      </c>
      <c r="B375" s="69" t="str">
        <f t="shared" si="31"/>
        <v>II</v>
      </c>
      <c r="C375" s="61">
        <f t="shared" si="32"/>
        <v>42775.271000000001</v>
      </c>
      <c r="D375" s="7" t="str">
        <f t="shared" si="33"/>
        <v>vis</v>
      </c>
      <c r="E375" s="70">
        <f>VLOOKUP(C375,'Active 1'!C$21:E$973,3,FALSE)</f>
        <v>2735.513850491966</v>
      </c>
      <c r="F375" s="69" t="s">
        <v>194</v>
      </c>
      <c r="G375" s="7" t="str">
        <f t="shared" si="34"/>
        <v>42775.271</v>
      </c>
      <c r="H375" s="61">
        <f t="shared" si="35"/>
        <v>-13979.5</v>
      </c>
      <c r="I375" s="71" t="s">
        <v>634</v>
      </c>
      <c r="J375" s="72" t="s">
        <v>635</v>
      </c>
      <c r="K375" s="71">
        <v>-13979.5</v>
      </c>
      <c r="L375" s="71" t="s">
        <v>483</v>
      </c>
      <c r="M375" s="72" t="s">
        <v>441</v>
      </c>
      <c r="N375" s="72"/>
      <c r="O375" s="73" t="s">
        <v>442</v>
      </c>
      <c r="P375" s="73" t="s">
        <v>443</v>
      </c>
    </row>
    <row r="376" spans="1:16" ht="12.75" customHeight="1" thickBot="1">
      <c r="A376" s="61" t="str">
        <f t="shared" si="30"/>
        <v> AN 301.327 </v>
      </c>
      <c r="B376" s="69" t="str">
        <f t="shared" si="31"/>
        <v>I</v>
      </c>
      <c r="C376" s="61">
        <f t="shared" si="32"/>
        <v>43020.478999999999</v>
      </c>
      <c r="D376" s="7" t="str">
        <f t="shared" si="33"/>
        <v>vis</v>
      </c>
      <c r="E376" s="70">
        <f>VLOOKUP(C376,'Active 1'!C$21:E$973,3,FALSE)</f>
        <v>3087.9976011187091</v>
      </c>
      <c r="F376" s="69" t="s">
        <v>194</v>
      </c>
      <c r="G376" s="7" t="str">
        <f t="shared" si="34"/>
        <v>43020.479</v>
      </c>
      <c r="H376" s="61">
        <f t="shared" si="35"/>
        <v>-13627</v>
      </c>
      <c r="I376" s="71" t="s">
        <v>639</v>
      </c>
      <c r="J376" s="72" t="s">
        <v>640</v>
      </c>
      <c r="K376" s="71">
        <v>-13627</v>
      </c>
      <c r="L376" s="71" t="s">
        <v>641</v>
      </c>
      <c r="M376" s="72" t="s">
        <v>232</v>
      </c>
      <c r="N376" s="72"/>
      <c r="O376" s="73" t="s">
        <v>642</v>
      </c>
      <c r="P376" s="73" t="s">
        <v>643</v>
      </c>
    </row>
    <row r="377" spans="1:16" ht="12.75" customHeight="1" thickBot="1">
      <c r="A377" s="61" t="str">
        <f t="shared" si="30"/>
        <v>IBVS 1249 </v>
      </c>
      <c r="B377" s="69" t="str">
        <f t="shared" si="31"/>
        <v>I</v>
      </c>
      <c r="C377" s="61">
        <f t="shared" si="32"/>
        <v>43024.654000000002</v>
      </c>
      <c r="D377" s="7" t="str">
        <f t="shared" si="33"/>
        <v>vis</v>
      </c>
      <c r="E377" s="70">
        <f>VLOOKUP(C377,'Active 1'!C$21:E$973,3,FALSE)</f>
        <v>3093.9991168068909</v>
      </c>
      <c r="F377" s="69" t="s">
        <v>194</v>
      </c>
      <c r="G377" s="7" t="str">
        <f t="shared" si="34"/>
        <v>43024.654</v>
      </c>
      <c r="H377" s="61">
        <f t="shared" si="35"/>
        <v>-13621</v>
      </c>
      <c r="I377" s="71" t="s">
        <v>644</v>
      </c>
      <c r="J377" s="72" t="s">
        <v>645</v>
      </c>
      <c r="K377" s="71">
        <v>-13621</v>
      </c>
      <c r="L377" s="71" t="s">
        <v>530</v>
      </c>
      <c r="M377" s="72" t="s">
        <v>232</v>
      </c>
      <c r="N377" s="72"/>
      <c r="O377" s="73" t="s">
        <v>589</v>
      </c>
      <c r="P377" s="74" t="s">
        <v>646</v>
      </c>
    </row>
    <row r="378" spans="1:16" ht="12.75" customHeight="1" thickBot="1">
      <c r="A378" s="61" t="str">
        <f t="shared" si="30"/>
        <v> AOEB 1 </v>
      </c>
      <c r="B378" s="69" t="str">
        <f t="shared" si="31"/>
        <v>I</v>
      </c>
      <c r="C378" s="61">
        <f t="shared" si="32"/>
        <v>43095.601000000002</v>
      </c>
      <c r="D378" s="7" t="str">
        <f t="shared" si="33"/>
        <v>vis</v>
      </c>
      <c r="E378" s="70">
        <f>VLOOKUP(C378,'Active 1'!C$21:E$973,3,FALSE)</f>
        <v>3195.9846338198586</v>
      </c>
      <c r="F378" s="69" t="s">
        <v>194</v>
      </c>
      <c r="G378" s="7" t="str">
        <f t="shared" si="34"/>
        <v>43095.601</v>
      </c>
      <c r="H378" s="61">
        <f t="shared" si="35"/>
        <v>-13519</v>
      </c>
      <c r="I378" s="71" t="s">
        <v>652</v>
      </c>
      <c r="J378" s="72" t="s">
        <v>653</v>
      </c>
      <c r="K378" s="71">
        <v>-13519</v>
      </c>
      <c r="L378" s="71" t="s">
        <v>654</v>
      </c>
      <c r="M378" s="72" t="s">
        <v>232</v>
      </c>
      <c r="N378" s="72"/>
      <c r="O378" s="73" t="s">
        <v>484</v>
      </c>
      <c r="P378" s="73" t="s">
        <v>638</v>
      </c>
    </row>
    <row r="379" spans="1:16" ht="12.75" customHeight="1" thickBot="1">
      <c r="A379" s="61" t="str">
        <f t="shared" si="30"/>
        <v> BRNO 23 </v>
      </c>
      <c r="B379" s="69" t="str">
        <f t="shared" si="31"/>
        <v>I</v>
      </c>
      <c r="C379" s="61">
        <f t="shared" si="32"/>
        <v>44149.540999999997</v>
      </c>
      <c r="D379" s="7" t="str">
        <f t="shared" si="33"/>
        <v>vis</v>
      </c>
      <c r="E379" s="70">
        <f>VLOOKUP(C379,'Active 1'!C$21:E$973,3,FALSE)</f>
        <v>4711.0115666097754</v>
      </c>
      <c r="F379" s="69" t="s">
        <v>194</v>
      </c>
      <c r="G379" s="7" t="str">
        <f t="shared" si="34"/>
        <v>44149.541</v>
      </c>
      <c r="H379" s="61">
        <f t="shared" si="35"/>
        <v>-12004</v>
      </c>
      <c r="I379" s="71" t="s">
        <v>681</v>
      </c>
      <c r="J379" s="72" t="s">
        <v>682</v>
      </c>
      <c r="K379" s="71">
        <v>-12004</v>
      </c>
      <c r="L379" s="71" t="s">
        <v>641</v>
      </c>
      <c r="M379" s="72" t="s">
        <v>232</v>
      </c>
      <c r="N379" s="72"/>
      <c r="O379" s="73" t="s">
        <v>683</v>
      </c>
      <c r="P379" s="73" t="s">
        <v>684</v>
      </c>
    </row>
    <row r="380" spans="1:16" ht="12.75" customHeight="1" thickBot="1">
      <c r="A380" s="61" t="str">
        <f t="shared" si="30"/>
        <v> BRNO 23 </v>
      </c>
      <c r="B380" s="69" t="str">
        <f t="shared" si="31"/>
        <v>I</v>
      </c>
      <c r="C380" s="61">
        <f t="shared" si="32"/>
        <v>44174.574000000001</v>
      </c>
      <c r="D380" s="7" t="str">
        <f t="shared" si="33"/>
        <v>vis</v>
      </c>
      <c r="E380" s="70">
        <f>VLOOKUP(C380,'Active 1'!C$21:E$973,3,FALSE)</f>
        <v>4746.9962234294571</v>
      </c>
      <c r="F380" s="69" t="s">
        <v>194</v>
      </c>
      <c r="G380" s="7" t="str">
        <f t="shared" si="34"/>
        <v>44174.574</v>
      </c>
      <c r="H380" s="61">
        <f t="shared" si="35"/>
        <v>-11968</v>
      </c>
      <c r="I380" s="71" t="s">
        <v>687</v>
      </c>
      <c r="J380" s="72" t="s">
        <v>688</v>
      </c>
      <c r="K380" s="71">
        <v>-11968</v>
      </c>
      <c r="L380" s="71" t="s">
        <v>624</v>
      </c>
      <c r="M380" s="72" t="s">
        <v>232</v>
      </c>
      <c r="N380" s="72"/>
      <c r="O380" s="73" t="s">
        <v>683</v>
      </c>
      <c r="P380" s="73" t="s">
        <v>684</v>
      </c>
    </row>
    <row r="381" spans="1:16" ht="12.75" customHeight="1" thickBot="1">
      <c r="A381" s="61" t="str">
        <f t="shared" si="30"/>
        <v> BRNO 23 </v>
      </c>
      <c r="B381" s="69" t="str">
        <f t="shared" si="31"/>
        <v>I</v>
      </c>
      <c r="C381" s="61">
        <f t="shared" si="32"/>
        <v>44174.58</v>
      </c>
      <c r="D381" s="7" t="str">
        <f t="shared" si="33"/>
        <v>vis</v>
      </c>
      <c r="E381" s="70">
        <f>VLOOKUP(C381,'Active 1'!C$21:E$973,3,FALSE)</f>
        <v>4747.004848362184</v>
      </c>
      <c r="F381" s="69" t="s">
        <v>194</v>
      </c>
      <c r="G381" s="7" t="str">
        <f t="shared" si="34"/>
        <v>44174.580</v>
      </c>
      <c r="H381" s="61">
        <f t="shared" si="35"/>
        <v>-11968</v>
      </c>
      <c r="I381" s="71" t="s">
        <v>689</v>
      </c>
      <c r="J381" s="72" t="s">
        <v>690</v>
      </c>
      <c r="K381" s="71">
        <v>-11968</v>
      </c>
      <c r="L381" s="71" t="s">
        <v>649</v>
      </c>
      <c r="M381" s="72" t="s">
        <v>232</v>
      </c>
      <c r="N381" s="72"/>
      <c r="O381" s="73" t="s">
        <v>691</v>
      </c>
      <c r="P381" s="73" t="s">
        <v>684</v>
      </c>
    </row>
    <row r="382" spans="1:16" ht="12.75" customHeight="1" thickBot="1">
      <c r="A382" s="61" t="str">
        <f t="shared" si="30"/>
        <v> AOEB 1 </v>
      </c>
      <c r="B382" s="69" t="str">
        <f t="shared" si="31"/>
        <v>I</v>
      </c>
      <c r="C382" s="61">
        <f t="shared" si="32"/>
        <v>45584.680999999997</v>
      </c>
      <c r="D382" s="7" t="str">
        <f t="shared" si="33"/>
        <v>vis</v>
      </c>
      <c r="E382" s="70">
        <f>VLOOKUP(C382,'Active 1'!C$21:E$973,3,FALSE)</f>
        <v>6774.0092252280374</v>
      </c>
      <c r="F382" s="69" t="s">
        <v>194</v>
      </c>
      <c r="G382" s="7" t="str">
        <f t="shared" si="34"/>
        <v>45584.681</v>
      </c>
      <c r="H382" s="61">
        <f t="shared" si="35"/>
        <v>-9941</v>
      </c>
      <c r="I382" s="71" t="s">
        <v>809</v>
      </c>
      <c r="J382" s="72" t="s">
        <v>810</v>
      </c>
      <c r="K382" s="71">
        <v>-9941</v>
      </c>
      <c r="L382" s="71" t="s">
        <v>702</v>
      </c>
      <c r="M382" s="72" t="s">
        <v>232</v>
      </c>
      <c r="N382" s="72"/>
      <c r="O382" s="73" t="s">
        <v>609</v>
      </c>
      <c r="P382" s="73" t="s">
        <v>638</v>
      </c>
    </row>
    <row r="383" spans="1:16" ht="12.75" customHeight="1" thickBot="1">
      <c r="A383" s="61" t="str">
        <f t="shared" si="30"/>
        <v> BRNO 27 </v>
      </c>
      <c r="B383" s="69" t="str">
        <f t="shared" si="31"/>
        <v>I</v>
      </c>
      <c r="C383" s="61">
        <f t="shared" si="32"/>
        <v>46047.298000000003</v>
      </c>
      <c r="D383" s="7" t="str">
        <f t="shared" si="33"/>
        <v>vis</v>
      </c>
      <c r="E383" s="70">
        <f>VLOOKUP(C383,'Active 1'!C$21:E$973,3,FALSE)</f>
        <v>7439.0159756753919</v>
      </c>
      <c r="F383" s="69" t="s">
        <v>194</v>
      </c>
      <c r="G383" s="7" t="str">
        <f t="shared" si="34"/>
        <v>46047.298</v>
      </c>
      <c r="H383" s="61">
        <f t="shared" si="35"/>
        <v>-9276</v>
      </c>
      <c r="I383" s="71" t="s">
        <v>884</v>
      </c>
      <c r="J383" s="72" t="s">
        <v>885</v>
      </c>
      <c r="K383" s="71">
        <v>-9276</v>
      </c>
      <c r="L383" s="71" t="s">
        <v>702</v>
      </c>
      <c r="M383" s="72" t="s">
        <v>232</v>
      </c>
      <c r="N383" s="72"/>
      <c r="O383" s="73" t="s">
        <v>606</v>
      </c>
      <c r="P383" s="73" t="s">
        <v>853</v>
      </c>
    </row>
    <row r="384" spans="1:16" ht="12.75" customHeight="1" thickBot="1">
      <c r="A384" s="61" t="str">
        <f t="shared" si="30"/>
        <v> BRNO 27 </v>
      </c>
      <c r="B384" s="69" t="str">
        <f t="shared" si="31"/>
        <v>I</v>
      </c>
      <c r="C384" s="61">
        <f t="shared" si="32"/>
        <v>46047.302000000003</v>
      </c>
      <c r="D384" s="7" t="str">
        <f t="shared" si="33"/>
        <v>vis</v>
      </c>
      <c r="E384" s="70">
        <f>VLOOKUP(C384,'Active 1'!C$21:E$973,3,FALSE)</f>
        <v>7439.0217256305441</v>
      </c>
      <c r="F384" s="69" t="s">
        <v>194</v>
      </c>
      <c r="G384" s="7" t="str">
        <f t="shared" si="34"/>
        <v>46047.302</v>
      </c>
      <c r="H384" s="61">
        <f t="shared" si="35"/>
        <v>-9276</v>
      </c>
      <c r="I384" s="71" t="s">
        <v>886</v>
      </c>
      <c r="J384" s="72" t="s">
        <v>887</v>
      </c>
      <c r="K384" s="71">
        <v>-9276</v>
      </c>
      <c r="L384" s="71" t="s">
        <v>748</v>
      </c>
      <c r="M384" s="72" t="s">
        <v>232</v>
      </c>
      <c r="N384" s="72"/>
      <c r="O384" s="73" t="s">
        <v>888</v>
      </c>
      <c r="P384" s="73" t="s">
        <v>853</v>
      </c>
    </row>
    <row r="385" spans="1:16" ht="12.75" customHeight="1" thickBot="1">
      <c r="A385" s="61" t="str">
        <f t="shared" si="30"/>
        <v>VSB 47 </v>
      </c>
      <c r="B385" s="69" t="str">
        <f t="shared" si="31"/>
        <v>I</v>
      </c>
      <c r="C385" s="61">
        <f t="shared" si="32"/>
        <v>49744.014000000003</v>
      </c>
      <c r="D385" s="7" t="str">
        <f t="shared" si="33"/>
        <v>vis</v>
      </c>
      <c r="E385" s="70">
        <f>VLOOKUP(C385,'Active 1'!C$21:E$973,3,FALSE)</f>
        <v>12753.003776570546</v>
      </c>
      <c r="F385" s="69" t="s">
        <v>194</v>
      </c>
      <c r="G385" s="7" t="str">
        <f t="shared" si="34"/>
        <v>49744.014</v>
      </c>
      <c r="H385" s="61">
        <f t="shared" si="35"/>
        <v>-3962</v>
      </c>
      <c r="I385" s="71" t="s">
        <v>1083</v>
      </c>
      <c r="J385" s="72" t="s">
        <v>1084</v>
      </c>
      <c r="K385" s="71">
        <v>-3962</v>
      </c>
      <c r="L385" s="71" t="s">
        <v>977</v>
      </c>
      <c r="M385" s="72" t="s">
        <v>232</v>
      </c>
      <c r="N385" s="72"/>
      <c r="O385" s="73" t="s">
        <v>1085</v>
      </c>
      <c r="P385" s="74" t="s">
        <v>1086</v>
      </c>
    </row>
    <row r="386" spans="1:16" ht="12.75" customHeight="1" thickBot="1">
      <c r="A386" s="61" t="str">
        <f t="shared" si="30"/>
        <v> BRNO 32 </v>
      </c>
      <c r="B386" s="69" t="str">
        <f t="shared" si="31"/>
        <v>I</v>
      </c>
      <c r="C386" s="61">
        <f t="shared" si="32"/>
        <v>49953.407399999996</v>
      </c>
      <c r="D386" s="7" t="str">
        <f t="shared" si="33"/>
        <v>vis</v>
      </c>
      <c r="E386" s="70">
        <f>VLOOKUP(C386,'Active 1'!C$21:E$973,3,FALSE)</f>
        <v>13054.004441265351</v>
      </c>
      <c r="F386" s="69" t="s">
        <v>194</v>
      </c>
      <c r="G386" s="7" t="str">
        <f t="shared" si="34"/>
        <v>49953.4074</v>
      </c>
      <c r="H386" s="61">
        <f t="shared" si="35"/>
        <v>-3661</v>
      </c>
      <c r="I386" s="71" t="s">
        <v>1087</v>
      </c>
      <c r="J386" s="72" t="s">
        <v>1088</v>
      </c>
      <c r="K386" s="71">
        <v>-3661</v>
      </c>
      <c r="L386" s="71" t="s">
        <v>1089</v>
      </c>
      <c r="M386" s="72" t="s">
        <v>232</v>
      </c>
      <c r="N386" s="72"/>
      <c r="O386" s="73" t="s">
        <v>1090</v>
      </c>
      <c r="P386" s="73" t="s">
        <v>1091</v>
      </c>
    </row>
    <row r="387" spans="1:16" ht="12.75" customHeight="1" thickBot="1">
      <c r="A387" s="61" t="str">
        <f t="shared" si="30"/>
        <v> BRNO 32 </v>
      </c>
      <c r="B387" s="69" t="str">
        <f t="shared" si="31"/>
        <v>I</v>
      </c>
      <c r="C387" s="61">
        <f t="shared" si="32"/>
        <v>49953.409399999997</v>
      </c>
      <c r="D387" s="7" t="str">
        <f t="shared" si="33"/>
        <v>vis</v>
      </c>
      <c r="E387" s="70">
        <f>VLOOKUP(C387,'Active 1'!C$21:E$973,3,FALSE)</f>
        <v>13054.007316242927</v>
      </c>
      <c r="F387" s="69" t="s">
        <v>194</v>
      </c>
      <c r="G387" s="7" t="str">
        <f t="shared" si="34"/>
        <v>49953.4094</v>
      </c>
      <c r="H387" s="61">
        <f t="shared" si="35"/>
        <v>-3661</v>
      </c>
      <c r="I387" s="71" t="s">
        <v>1092</v>
      </c>
      <c r="J387" s="72" t="s">
        <v>1093</v>
      </c>
      <c r="K387" s="71">
        <v>-3661</v>
      </c>
      <c r="L387" s="71" t="s">
        <v>1094</v>
      </c>
      <c r="M387" s="72" t="s">
        <v>232</v>
      </c>
      <c r="N387" s="72"/>
      <c r="O387" s="73" t="s">
        <v>1095</v>
      </c>
      <c r="P387" s="73" t="s">
        <v>1091</v>
      </c>
    </row>
    <row r="388" spans="1:16" ht="12.75" customHeight="1" thickBot="1">
      <c r="A388" s="61" t="str">
        <f t="shared" si="30"/>
        <v> BRNO 32 </v>
      </c>
      <c r="B388" s="69" t="str">
        <f t="shared" si="31"/>
        <v>I</v>
      </c>
      <c r="C388" s="61">
        <f t="shared" si="32"/>
        <v>49953.410100000001</v>
      </c>
      <c r="D388" s="7" t="str">
        <f t="shared" si="33"/>
        <v>vis</v>
      </c>
      <c r="E388" s="70">
        <f>VLOOKUP(C388,'Active 1'!C$21:E$973,3,FALSE)</f>
        <v>13054.008322485084</v>
      </c>
      <c r="F388" s="69" t="s">
        <v>194</v>
      </c>
      <c r="G388" s="7" t="str">
        <f t="shared" si="34"/>
        <v>49953.4101</v>
      </c>
      <c r="H388" s="61">
        <f t="shared" si="35"/>
        <v>-3661</v>
      </c>
      <c r="I388" s="71" t="s">
        <v>1096</v>
      </c>
      <c r="J388" s="72" t="s">
        <v>1097</v>
      </c>
      <c r="K388" s="71">
        <v>-3661</v>
      </c>
      <c r="L388" s="71" t="s">
        <v>1098</v>
      </c>
      <c r="M388" s="72" t="s">
        <v>232</v>
      </c>
      <c r="N388" s="72"/>
      <c r="O388" s="73" t="s">
        <v>1099</v>
      </c>
      <c r="P388" s="73" t="s">
        <v>1091</v>
      </c>
    </row>
    <row r="389" spans="1:16" ht="12.75" customHeight="1" thickBot="1">
      <c r="A389" s="61" t="str">
        <f t="shared" si="30"/>
        <v> BRNO 32 </v>
      </c>
      <c r="B389" s="69" t="str">
        <f t="shared" si="31"/>
        <v>I</v>
      </c>
      <c r="C389" s="61">
        <f t="shared" si="32"/>
        <v>49953.412900000003</v>
      </c>
      <c r="D389" s="7" t="str">
        <f t="shared" si="33"/>
        <v>vis</v>
      </c>
      <c r="E389" s="70">
        <f>VLOOKUP(C389,'Active 1'!C$21:E$973,3,FALSE)</f>
        <v>13054.012347453694</v>
      </c>
      <c r="F389" s="69" t="s">
        <v>194</v>
      </c>
      <c r="G389" s="7" t="str">
        <f t="shared" si="34"/>
        <v>49953.4129</v>
      </c>
      <c r="H389" s="61">
        <f t="shared" si="35"/>
        <v>-3661</v>
      </c>
      <c r="I389" s="71" t="s">
        <v>1100</v>
      </c>
      <c r="J389" s="72" t="s">
        <v>1101</v>
      </c>
      <c r="K389" s="71">
        <v>-3661</v>
      </c>
      <c r="L389" s="71" t="s">
        <v>1102</v>
      </c>
      <c r="M389" s="72" t="s">
        <v>232</v>
      </c>
      <c r="N389" s="72"/>
      <c r="O389" s="73" t="s">
        <v>1103</v>
      </c>
      <c r="P389" s="73" t="s">
        <v>1091</v>
      </c>
    </row>
    <row r="390" spans="1:16" ht="12.75" customHeight="1" thickBot="1">
      <c r="A390" s="61" t="str">
        <f t="shared" si="30"/>
        <v> BRNO 32 </v>
      </c>
      <c r="B390" s="69" t="str">
        <f t="shared" si="31"/>
        <v>I</v>
      </c>
      <c r="C390" s="61">
        <f t="shared" si="32"/>
        <v>49953.422599999998</v>
      </c>
      <c r="D390" s="7" t="str">
        <f t="shared" si="33"/>
        <v>vis</v>
      </c>
      <c r="E390" s="70">
        <f>VLOOKUP(C390,'Active 1'!C$21:E$973,3,FALSE)</f>
        <v>13054.026291094926</v>
      </c>
      <c r="F390" s="69" t="s">
        <v>194</v>
      </c>
      <c r="G390" s="7" t="str">
        <f t="shared" si="34"/>
        <v>49953.4226</v>
      </c>
      <c r="H390" s="61">
        <f t="shared" si="35"/>
        <v>-3661</v>
      </c>
      <c r="I390" s="71" t="s">
        <v>1104</v>
      </c>
      <c r="J390" s="72" t="s">
        <v>1105</v>
      </c>
      <c r="K390" s="71">
        <v>-3661</v>
      </c>
      <c r="L390" s="71" t="s">
        <v>1106</v>
      </c>
      <c r="M390" s="72" t="s">
        <v>232</v>
      </c>
      <c r="N390" s="72"/>
      <c r="O390" s="73" t="s">
        <v>1107</v>
      </c>
      <c r="P390" s="73" t="s">
        <v>1091</v>
      </c>
    </row>
    <row r="391" spans="1:16" ht="12.75" customHeight="1" thickBot="1">
      <c r="A391" s="61" t="str">
        <f t="shared" si="30"/>
        <v> AOEB 5 </v>
      </c>
      <c r="B391" s="69" t="str">
        <f t="shared" si="31"/>
        <v>I</v>
      </c>
      <c r="C391" s="61">
        <f t="shared" si="32"/>
        <v>50062.58</v>
      </c>
      <c r="D391" s="7" t="str">
        <f t="shared" si="33"/>
        <v>vis</v>
      </c>
      <c r="E391" s="70">
        <f>VLOOKUP(C391,'Active 1'!C$21:E$973,3,FALSE)</f>
        <v>13210.93882967713</v>
      </c>
      <c r="F391" s="69" t="s">
        <v>194</v>
      </c>
      <c r="G391" s="7" t="str">
        <f t="shared" si="34"/>
        <v>50062.580</v>
      </c>
      <c r="H391" s="61">
        <f t="shared" si="35"/>
        <v>-3504</v>
      </c>
      <c r="I391" s="71" t="s">
        <v>1116</v>
      </c>
      <c r="J391" s="72" t="s">
        <v>1117</v>
      </c>
      <c r="K391" s="71">
        <v>-3504</v>
      </c>
      <c r="L391" s="71" t="s">
        <v>1118</v>
      </c>
      <c r="M391" s="72" t="s">
        <v>232</v>
      </c>
      <c r="N391" s="72"/>
      <c r="O391" s="73" t="s">
        <v>703</v>
      </c>
      <c r="P391" s="73" t="s">
        <v>1066</v>
      </c>
    </row>
    <row r="392" spans="1:16" ht="12.75" customHeight="1" thickBot="1">
      <c r="A392" s="61" t="str">
        <f t="shared" si="30"/>
        <v>VSB 47 </v>
      </c>
      <c r="B392" s="69" t="str">
        <f t="shared" si="31"/>
        <v>I</v>
      </c>
      <c r="C392" s="61">
        <f t="shared" si="32"/>
        <v>51181.957999999999</v>
      </c>
      <c r="D392" s="7" t="str">
        <f t="shared" si="33"/>
        <v>vis</v>
      </c>
      <c r="E392" s="70">
        <f>VLOOKUP(C392,'Active 1'!C$21:E$973,3,FALSE)</f>
        <v>14820.032153749198</v>
      </c>
      <c r="F392" s="69" t="s">
        <v>194</v>
      </c>
      <c r="G392" s="7" t="str">
        <f t="shared" si="34"/>
        <v>51181.958</v>
      </c>
      <c r="H392" s="61">
        <f t="shared" si="35"/>
        <v>-1895</v>
      </c>
      <c r="I392" s="71" t="s">
        <v>1175</v>
      </c>
      <c r="J392" s="72" t="s">
        <v>1176</v>
      </c>
      <c r="K392" s="71">
        <v>-1895</v>
      </c>
      <c r="L392" s="71" t="s">
        <v>1154</v>
      </c>
      <c r="M392" s="72" t="s">
        <v>232</v>
      </c>
      <c r="N392" s="72"/>
      <c r="O392" s="73" t="s">
        <v>1177</v>
      </c>
      <c r="P392" s="74" t="s">
        <v>1086</v>
      </c>
    </row>
    <row r="393" spans="1:16" ht="12.75" customHeight="1" thickBot="1">
      <c r="A393" s="61" t="str">
        <f t="shared" si="30"/>
        <v> AOEB 8 </v>
      </c>
      <c r="B393" s="69" t="str">
        <f t="shared" si="31"/>
        <v>I</v>
      </c>
      <c r="C393" s="61">
        <f t="shared" si="32"/>
        <v>51431.684999999998</v>
      </c>
      <c r="D393" s="7" t="str">
        <f t="shared" si="33"/>
        <v>vis</v>
      </c>
      <c r="E393" s="70">
        <f>VLOOKUP(C393,'Active 1'!C$21:E$973,3,FALSE)</f>
        <v>15179.01191620705</v>
      </c>
      <c r="F393" s="69" t="s">
        <v>194</v>
      </c>
      <c r="G393" s="7" t="str">
        <f t="shared" si="34"/>
        <v>51431.685</v>
      </c>
      <c r="H393" s="61">
        <f t="shared" si="35"/>
        <v>-1536</v>
      </c>
      <c r="I393" s="71" t="s">
        <v>1181</v>
      </c>
      <c r="J393" s="72" t="s">
        <v>1182</v>
      </c>
      <c r="K393" s="71">
        <v>-1536</v>
      </c>
      <c r="L393" s="71" t="s">
        <v>1183</v>
      </c>
      <c r="M393" s="72" t="s">
        <v>232</v>
      </c>
      <c r="N393" s="72"/>
      <c r="O393" s="73" t="s">
        <v>484</v>
      </c>
      <c r="P393" s="73" t="s">
        <v>1184</v>
      </c>
    </row>
    <row r="394" spans="1:16" ht="12.75" customHeight="1" thickBot="1">
      <c r="A394" s="61" t="str">
        <f t="shared" si="30"/>
        <v> AOEB 8 </v>
      </c>
      <c r="B394" s="69" t="str">
        <f t="shared" si="31"/>
        <v>I</v>
      </c>
      <c r="C394" s="61">
        <f t="shared" si="32"/>
        <v>51431.69</v>
      </c>
      <c r="D394" s="7" t="str">
        <f t="shared" si="33"/>
        <v>vis</v>
      </c>
      <c r="E394" s="70">
        <f>VLOOKUP(C394,'Active 1'!C$21:E$973,3,FALSE)</f>
        <v>15179.019103650993</v>
      </c>
      <c r="F394" s="69" t="s">
        <v>194</v>
      </c>
      <c r="G394" s="7" t="str">
        <f t="shared" si="34"/>
        <v>51431.690</v>
      </c>
      <c r="H394" s="61">
        <f t="shared" si="35"/>
        <v>-1536</v>
      </c>
      <c r="I394" s="71" t="s">
        <v>1185</v>
      </c>
      <c r="J394" s="72" t="s">
        <v>1186</v>
      </c>
      <c r="K394" s="71">
        <v>-1536</v>
      </c>
      <c r="L394" s="71" t="s">
        <v>195</v>
      </c>
      <c r="M394" s="72" t="s">
        <v>232</v>
      </c>
      <c r="N394" s="72"/>
      <c r="O394" s="73" t="s">
        <v>1148</v>
      </c>
      <c r="P394" s="73" t="s">
        <v>1184</v>
      </c>
    </row>
    <row r="395" spans="1:16" ht="12.75" customHeight="1" thickBot="1">
      <c r="A395" s="61" t="str">
        <f t="shared" ref="A395:A428" si="36">P395</f>
        <v> AOEB 8 </v>
      </c>
      <c r="B395" s="69" t="str">
        <f t="shared" ref="B395:B428" si="37">IF(H395=INT(H395),"I","II")</f>
        <v>I</v>
      </c>
      <c r="C395" s="61">
        <f t="shared" ref="C395:C428" si="38">1*G395</f>
        <v>51438.656000000003</v>
      </c>
      <c r="D395" s="7" t="str">
        <f t="shared" ref="D395:D428" si="39">VLOOKUP(F395,I$1:J$5,2,FALSE)</f>
        <v>vis</v>
      </c>
      <c r="E395" s="70">
        <f>VLOOKUP(C395,'Active 1'!C$21:E$973,3,FALSE)</f>
        <v>15189.032650545329</v>
      </c>
      <c r="F395" s="69" t="s">
        <v>194</v>
      </c>
      <c r="G395" s="7" t="str">
        <f t="shared" ref="G395:G428" si="40">MID(I395,3,LEN(I395)-3)</f>
        <v>51438.656</v>
      </c>
      <c r="H395" s="61">
        <f t="shared" ref="H395:H428" si="41">1*K395</f>
        <v>-1526</v>
      </c>
      <c r="I395" s="71" t="s">
        <v>1187</v>
      </c>
      <c r="J395" s="72" t="s">
        <v>1188</v>
      </c>
      <c r="K395" s="71">
        <v>-1526</v>
      </c>
      <c r="L395" s="71" t="s">
        <v>1051</v>
      </c>
      <c r="M395" s="72" t="s">
        <v>232</v>
      </c>
      <c r="N395" s="72"/>
      <c r="O395" s="73" t="s">
        <v>484</v>
      </c>
      <c r="P395" s="73" t="s">
        <v>1184</v>
      </c>
    </row>
    <row r="396" spans="1:16" ht="12.75" customHeight="1" thickBot="1">
      <c r="A396" s="61" t="str">
        <f t="shared" si="36"/>
        <v> AOEB 8 </v>
      </c>
      <c r="B396" s="69" t="str">
        <f t="shared" si="37"/>
        <v>I</v>
      </c>
      <c r="C396" s="61">
        <f t="shared" si="38"/>
        <v>51493.612000000001</v>
      </c>
      <c r="D396" s="7" t="str">
        <f t="shared" si="39"/>
        <v>vis</v>
      </c>
      <c r="E396" s="70">
        <f>VLOOKUP(C396,'Active 1'!C$21:E$973,3,FALSE)</f>
        <v>15268.031284355982</v>
      </c>
      <c r="F396" s="69" t="s">
        <v>194</v>
      </c>
      <c r="G396" s="7" t="str">
        <f t="shared" si="40"/>
        <v>51493.612</v>
      </c>
      <c r="H396" s="61">
        <f t="shared" si="41"/>
        <v>-1447</v>
      </c>
      <c r="I396" s="71" t="s">
        <v>1195</v>
      </c>
      <c r="J396" s="72" t="s">
        <v>1196</v>
      </c>
      <c r="K396" s="71">
        <v>-1447</v>
      </c>
      <c r="L396" s="71" t="s">
        <v>1032</v>
      </c>
      <c r="M396" s="72" t="s">
        <v>232</v>
      </c>
      <c r="N396" s="72"/>
      <c r="O396" s="73" t="s">
        <v>484</v>
      </c>
      <c r="P396" s="73" t="s">
        <v>1184</v>
      </c>
    </row>
    <row r="397" spans="1:16" ht="12.75" customHeight="1" thickBot="1">
      <c r="A397" s="61" t="str">
        <f t="shared" si="36"/>
        <v> BBS 122 </v>
      </c>
      <c r="B397" s="69" t="str">
        <f t="shared" si="37"/>
        <v>I</v>
      </c>
      <c r="C397" s="61">
        <f t="shared" si="38"/>
        <v>51551.366999999998</v>
      </c>
      <c r="D397" s="7" t="str">
        <f t="shared" si="39"/>
        <v>vis</v>
      </c>
      <c r="E397" s="70">
        <f>VLOOKUP(C397,'Active 1'!C$21:E$973,3,FALSE)</f>
        <v>15351.053449283092</v>
      </c>
      <c r="F397" s="69" t="s">
        <v>194</v>
      </c>
      <c r="G397" s="7" t="str">
        <f t="shared" si="40"/>
        <v>51551.367</v>
      </c>
      <c r="H397" s="61">
        <f t="shared" si="41"/>
        <v>-1364</v>
      </c>
      <c r="I397" s="71" t="s">
        <v>1202</v>
      </c>
      <c r="J397" s="72" t="s">
        <v>1203</v>
      </c>
      <c r="K397" s="71">
        <v>-1364</v>
      </c>
      <c r="L397" s="71" t="s">
        <v>1009</v>
      </c>
      <c r="M397" s="72" t="s">
        <v>232</v>
      </c>
      <c r="N397" s="72"/>
      <c r="O397" s="73" t="s">
        <v>831</v>
      </c>
      <c r="P397" s="73" t="s">
        <v>1204</v>
      </c>
    </row>
    <row r="398" spans="1:16" ht="12.75" customHeight="1" thickBot="1">
      <c r="A398" s="61" t="str">
        <f t="shared" si="36"/>
        <v> AOEB 8 </v>
      </c>
      <c r="B398" s="69" t="str">
        <f t="shared" si="37"/>
        <v>I</v>
      </c>
      <c r="C398" s="61">
        <f t="shared" si="38"/>
        <v>51836.563999999998</v>
      </c>
      <c r="D398" s="7" t="str">
        <f t="shared" si="39"/>
        <v>vis</v>
      </c>
      <c r="E398" s="70">
        <f>VLOOKUP(C398,'Active 1'!C$21:E$973,3,FALSE)</f>
        <v>15761.020939036673</v>
      </c>
      <c r="F398" s="69" t="s">
        <v>194</v>
      </c>
      <c r="G398" s="7" t="str">
        <f t="shared" si="40"/>
        <v>51836.564</v>
      </c>
      <c r="H398" s="61">
        <f t="shared" si="41"/>
        <v>-954</v>
      </c>
      <c r="I398" s="71" t="s">
        <v>1205</v>
      </c>
      <c r="J398" s="72" t="s">
        <v>1206</v>
      </c>
      <c r="K398" s="71">
        <v>-954</v>
      </c>
      <c r="L398" s="71" t="s">
        <v>1207</v>
      </c>
      <c r="M398" s="72" t="s">
        <v>232</v>
      </c>
      <c r="N398" s="72"/>
      <c r="O398" s="73" t="s">
        <v>484</v>
      </c>
      <c r="P398" s="73" t="s">
        <v>1184</v>
      </c>
    </row>
    <row r="399" spans="1:16" ht="12.75" customHeight="1" thickBot="1">
      <c r="A399" s="61" t="str">
        <f t="shared" si="36"/>
        <v> AOEB 8 </v>
      </c>
      <c r="B399" s="69" t="str">
        <f t="shared" si="37"/>
        <v>I</v>
      </c>
      <c r="C399" s="61">
        <f t="shared" si="38"/>
        <v>51849.786</v>
      </c>
      <c r="D399" s="7" t="str">
        <f t="shared" si="39"/>
        <v>vis</v>
      </c>
      <c r="E399" s="70">
        <f>VLOOKUP(C399,'Active 1'!C$21:E$973,3,FALSE)</f>
        <v>15780.027415786157</v>
      </c>
      <c r="F399" s="69" t="s">
        <v>194</v>
      </c>
      <c r="G399" s="7" t="str">
        <f t="shared" si="40"/>
        <v>51849.786</v>
      </c>
      <c r="H399" s="61">
        <f t="shared" si="41"/>
        <v>-935</v>
      </c>
      <c r="I399" s="71" t="s">
        <v>1208</v>
      </c>
      <c r="J399" s="72" t="s">
        <v>1209</v>
      </c>
      <c r="K399" s="71">
        <v>-935</v>
      </c>
      <c r="L399" s="71" t="s">
        <v>1210</v>
      </c>
      <c r="M399" s="72" t="s">
        <v>232</v>
      </c>
      <c r="N399" s="72"/>
      <c r="O399" s="73" t="s">
        <v>1211</v>
      </c>
      <c r="P399" s="73" t="s">
        <v>1184</v>
      </c>
    </row>
    <row r="400" spans="1:16" ht="12.75" customHeight="1" thickBot="1">
      <c r="A400" s="61" t="str">
        <f t="shared" si="36"/>
        <v> AOEB 8 </v>
      </c>
      <c r="B400" s="69" t="str">
        <f t="shared" si="37"/>
        <v>I</v>
      </c>
      <c r="C400" s="61">
        <f t="shared" si="38"/>
        <v>51868.572999999997</v>
      </c>
      <c r="D400" s="7" t="str">
        <f t="shared" si="39"/>
        <v>vis</v>
      </c>
      <c r="E400" s="70">
        <f>VLOOKUP(C400,'Active 1'!C$21:E$973,3,FALSE)</f>
        <v>15807.033517638556</v>
      </c>
      <c r="F400" s="69" t="s">
        <v>194</v>
      </c>
      <c r="G400" s="7" t="str">
        <f t="shared" si="40"/>
        <v>51868.573</v>
      </c>
      <c r="H400" s="61">
        <f t="shared" si="41"/>
        <v>-908</v>
      </c>
      <c r="I400" s="71" t="s">
        <v>1212</v>
      </c>
      <c r="J400" s="72" t="s">
        <v>1213</v>
      </c>
      <c r="K400" s="71">
        <v>-908</v>
      </c>
      <c r="L400" s="71" t="s">
        <v>1214</v>
      </c>
      <c r="M400" s="72" t="s">
        <v>232</v>
      </c>
      <c r="N400" s="72"/>
      <c r="O400" s="73" t="s">
        <v>1139</v>
      </c>
      <c r="P400" s="73" t="s">
        <v>1184</v>
      </c>
    </row>
    <row r="401" spans="1:16" ht="12.75" customHeight="1" thickBot="1">
      <c r="A401" s="61" t="str">
        <f t="shared" si="36"/>
        <v> AOEB 8 </v>
      </c>
      <c r="B401" s="69" t="str">
        <f t="shared" si="37"/>
        <v>I</v>
      </c>
      <c r="C401" s="61">
        <f t="shared" si="38"/>
        <v>51872.743000000002</v>
      </c>
      <c r="D401" s="7" t="str">
        <f t="shared" si="39"/>
        <v>vis</v>
      </c>
      <c r="E401" s="70">
        <f>VLOOKUP(C401,'Active 1'!C$21:E$973,3,FALSE)</f>
        <v>15813.027845882805</v>
      </c>
      <c r="F401" s="69" t="s">
        <v>194</v>
      </c>
      <c r="G401" s="7" t="str">
        <f t="shared" si="40"/>
        <v>51872.743</v>
      </c>
      <c r="H401" s="61">
        <f t="shared" si="41"/>
        <v>-902</v>
      </c>
      <c r="I401" s="71" t="s">
        <v>1215</v>
      </c>
      <c r="J401" s="72" t="s">
        <v>1216</v>
      </c>
      <c r="K401" s="71">
        <v>-902</v>
      </c>
      <c r="L401" s="71" t="s">
        <v>1210</v>
      </c>
      <c r="M401" s="72" t="s">
        <v>232</v>
      </c>
      <c r="N401" s="72"/>
      <c r="O401" s="73" t="s">
        <v>1211</v>
      </c>
      <c r="P401" s="73" t="s">
        <v>1184</v>
      </c>
    </row>
    <row r="402" spans="1:16" ht="12.75" customHeight="1" thickBot="1">
      <c r="A402" s="61" t="str">
        <f t="shared" si="36"/>
        <v> AOEB 8 </v>
      </c>
      <c r="B402" s="69" t="str">
        <f t="shared" si="37"/>
        <v>I</v>
      </c>
      <c r="C402" s="61">
        <f t="shared" si="38"/>
        <v>51909.614300000001</v>
      </c>
      <c r="D402" s="7" t="str">
        <f t="shared" si="39"/>
        <v>vis</v>
      </c>
      <c r="E402" s="70">
        <f>VLOOKUP(C402,'Active 1'!C$21:E$973,3,FALSE)</f>
        <v>15866.029926216575</v>
      </c>
      <c r="F402" s="69" t="s">
        <v>194</v>
      </c>
      <c r="G402" s="7" t="str">
        <f t="shared" si="40"/>
        <v>51909.6143</v>
      </c>
      <c r="H402" s="61">
        <f t="shared" si="41"/>
        <v>-849</v>
      </c>
      <c r="I402" s="71" t="s">
        <v>1217</v>
      </c>
      <c r="J402" s="72" t="s">
        <v>1218</v>
      </c>
      <c r="K402" s="71">
        <v>-849</v>
      </c>
      <c r="L402" s="71" t="s">
        <v>1219</v>
      </c>
      <c r="M402" s="72" t="s">
        <v>1171</v>
      </c>
      <c r="N402" s="72" t="s">
        <v>1220</v>
      </c>
      <c r="O402" s="73" t="s">
        <v>1221</v>
      </c>
      <c r="P402" s="73" t="s">
        <v>1184</v>
      </c>
    </row>
    <row r="403" spans="1:16" ht="12.75" customHeight="1" thickBot="1">
      <c r="A403" s="61" t="str">
        <f t="shared" si="36"/>
        <v> AOEB 8 </v>
      </c>
      <c r="B403" s="69" t="str">
        <f t="shared" si="37"/>
        <v>I</v>
      </c>
      <c r="C403" s="61">
        <f t="shared" si="38"/>
        <v>51916.571300000003</v>
      </c>
      <c r="D403" s="7" t="str">
        <f t="shared" si="39"/>
        <v>vis</v>
      </c>
      <c r="E403" s="70">
        <f>VLOOKUP(C403,'Active 1'!C$21:E$973,3,FALSE)</f>
        <v>15876.030535711825</v>
      </c>
      <c r="F403" s="69" t="s">
        <v>194</v>
      </c>
      <c r="G403" s="7" t="str">
        <f t="shared" si="40"/>
        <v>51916.5713</v>
      </c>
      <c r="H403" s="61">
        <f t="shared" si="41"/>
        <v>-839</v>
      </c>
      <c r="I403" s="71" t="s">
        <v>1222</v>
      </c>
      <c r="J403" s="72" t="s">
        <v>1223</v>
      </c>
      <c r="K403" s="71">
        <v>-839</v>
      </c>
      <c r="L403" s="71" t="s">
        <v>1224</v>
      </c>
      <c r="M403" s="72" t="s">
        <v>1171</v>
      </c>
      <c r="N403" s="72" t="s">
        <v>1220</v>
      </c>
      <c r="O403" s="73" t="s">
        <v>1221</v>
      </c>
      <c r="P403" s="73" t="s">
        <v>1184</v>
      </c>
    </row>
    <row r="404" spans="1:16" ht="12.75" customHeight="1" thickBot="1">
      <c r="A404" s="61" t="str">
        <f t="shared" si="36"/>
        <v> AOEB 8 </v>
      </c>
      <c r="B404" s="69" t="str">
        <f t="shared" si="37"/>
        <v>I</v>
      </c>
      <c r="C404" s="61">
        <f t="shared" si="38"/>
        <v>51923.525300000001</v>
      </c>
      <c r="D404" s="7" t="str">
        <f t="shared" si="39"/>
        <v>vis</v>
      </c>
      <c r="E404" s="70">
        <f>VLOOKUP(C404,'Active 1'!C$21:E$973,3,FALSE)</f>
        <v>15886.026832740705</v>
      </c>
      <c r="F404" s="69" t="s">
        <v>194</v>
      </c>
      <c r="G404" s="7" t="str">
        <f t="shared" si="40"/>
        <v>51923.5253</v>
      </c>
      <c r="H404" s="61">
        <f t="shared" si="41"/>
        <v>-829</v>
      </c>
      <c r="I404" s="71" t="s">
        <v>1225</v>
      </c>
      <c r="J404" s="72" t="s">
        <v>1226</v>
      </c>
      <c r="K404" s="71">
        <v>-829</v>
      </c>
      <c r="L404" s="71" t="s">
        <v>1227</v>
      </c>
      <c r="M404" s="72" t="s">
        <v>1171</v>
      </c>
      <c r="N404" s="72" t="s">
        <v>1220</v>
      </c>
      <c r="O404" s="73" t="s">
        <v>1221</v>
      </c>
      <c r="P404" s="73" t="s">
        <v>1184</v>
      </c>
    </row>
    <row r="405" spans="1:16" ht="12.75" customHeight="1" thickBot="1">
      <c r="A405" s="61" t="str">
        <f t="shared" si="36"/>
        <v>OEJV 0074 </v>
      </c>
      <c r="B405" s="69" t="str">
        <f t="shared" si="37"/>
        <v>I</v>
      </c>
      <c r="C405" s="61">
        <f t="shared" si="38"/>
        <v>52138.493999999999</v>
      </c>
      <c r="D405" s="7" t="str">
        <f t="shared" si="39"/>
        <v>vis</v>
      </c>
      <c r="E405" s="70">
        <f>VLOOKUP(C405,'Active 1'!C$21:E$973,3,FALSE)</f>
        <v>16195.041928672954</v>
      </c>
      <c r="F405" s="69" t="s">
        <v>194</v>
      </c>
      <c r="G405" s="7" t="str">
        <f t="shared" si="40"/>
        <v>52138.494</v>
      </c>
      <c r="H405" s="61">
        <f t="shared" si="41"/>
        <v>-520</v>
      </c>
      <c r="I405" s="71" t="s">
        <v>1228</v>
      </c>
      <c r="J405" s="72" t="s">
        <v>1229</v>
      </c>
      <c r="K405" s="71">
        <v>-520</v>
      </c>
      <c r="L405" s="71" t="s">
        <v>1051</v>
      </c>
      <c r="M405" s="72" t="s">
        <v>232</v>
      </c>
      <c r="N405" s="72"/>
      <c r="O405" s="73" t="s">
        <v>1230</v>
      </c>
      <c r="P405" s="74" t="s">
        <v>1231</v>
      </c>
    </row>
    <row r="406" spans="1:16" ht="12.75" customHeight="1" thickBot="1">
      <c r="A406" s="61" t="str">
        <f t="shared" si="36"/>
        <v> AOEB 8 </v>
      </c>
      <c r="B406" s="69" t="str">
        <f t="shared" si="37"/>
        <v>I</v>
      </c>
      <c r="C406" s="61">
        <f t="shared" si="38"/>
        <v>52224.750099999997</v>
      </c>
      <c r="D406" s="7" t="str">
        <f t="shared" si="39"/>
        <v>vis</v>
      </c>
      <c r="E406" s="70">
        <f>VLOOKUP(C406,'Active 1'!C$21:E$973,3,FALSE)</f>
        <v>16319.034105283974</v>
      </c>
      <c r="F406" s="69" t="s">
        <v>194</v>
      </c>
      <c r="G406" s="7" t="str">
        <f t="shared" si="40"/>
        <v>52224.7501</v>
      </c>
      <c r="H406" s="61">
        <f t="shared" si="41"/>
        <v>-396</v>
      </c>
      <c r="I406" s="71" t="s">
        <v>1232</v>
      </c>
      <c r="J406" s="72" t="s">
        <v>1233</v>
      </c>
      <c r="K406" s="71">
        <v>-396</v>
      </c>
      <c r="L406" s="71" t="s">
        <v>1170</v>
      </c>
      <c r="M406" s="72" t="s">
        <v>1171</v>
      </c>
      <c r="N406" s="72" t="s">
        <v>1220</v>
      </c>
      <c r="O406" s="73" t="s">
        <v>1221</v>
      </c>
      <c r="P406" s="73" t="s">
        <v>1184</v>
      </c>
    </row>
    <row r="407" spans="1:16" ht="12.75" customHeight="1" thickBot="1">
      <c r="A407" s="61" t="str">
        <f t="shared" si="36"/>
        <v> AOEB 8 </v>
      </c>
      <c r="B407" s="69" t="str">
        <f t="shared" si="37"/>
        <v>I</v>
      </c>
      <c r="C407" s="61">
        <f t="shared" si="38"/>
        <v>52259.531600000002</v>
      </c>
      <c r="D407" s="7" t="str">
        <f t="shared" si="39"/>
        <v>vis</v>
      </c>
      <c r="E407" s="70">
        <f>VLOOKUP(C407,'Active 1'!C$21:E$973,3,FALSE)</f>
        <v>16369.032121549453</v>
      </c>
      <c r="F407" s="69" t="s">
        <v>194</v>
      </c>
      <c r="G407" s="7" t="str">
        <f t="shared" si="40"/>
        <v>52259.5316</v>
      </c>
      <c r="H407" s="61">
        <f t="shared" si="41"/>
        <v>-346</v>
      </c>
      <c r="I407" s="71" t="s">
        <v>1234</v>
      </c>
      <c r="J407" s="72" t="s">
        <v>1235</v>
      </c>
      <c r="K407" s="71">
        <v>-346</v>
      </c>
      <c r="L407" s="71" t="s">
        <v>1236</v>
      </c>
      <c r="M407" s="72" t="s">
        <v>1171</v>
      </c>
      <c r="N407" s="72" t="s">
        <v>1220</v>
      </c>
      <c r="O407" s="73" t="s">
        <v>1237</v>
      </c>
      <c r="P407" s="73" t="s">
        <v>1184</v>
      </c>
    </row>
    <row r="408" spans="1:16" ht="12.75" customHeight="1" thickBot="1">
      <c r="A408" s="61" t="str">
        <f t="shared" si="36"/>
        <v> AOEB 8 </v>
      </c>
      <c r="B408" s="69" t="str">
        <f t="shared" si="37"/>
        <v>I</v>
      </c>
      <c r="C408" s="61">
        <f t="shared" si="38"/>
        <v>52585.800999999999</v>
      </c>
      <c r="D408" s="7" t="str">
        <f t="shared" si="39"/>
        <v>vis</v>
      </c>
      <c r="E408" s="70">
        <f>VLOOKUP(C408,'Active 1'!C$21:E$973,3,FALSE)</f>
        <v>16838.040725782339</v>
      </c>
      <c r="F408" s="69" t="s">
        <v>194</v>
      </c>
      <c r="G408" s="7" t="str">
        <f t="shared" si="40"/>
        <v>52585.801</v>
      </c>
      <c r="H408" s="61">
        <f t="shared" si="41"/>
        <v>123</v>
      </c>
      <c r="I408" s="71" t="s">
        <v>1247</v>
      </c>
      <c r="J408" s="72" t="s">
        <v>1248</v>
      </c>
      <c r="K408" s="71">
        <v>123</v>
      </c>
      <c r="L408" s="71" t="s">
        <v>977</v>
      </c>
      <c r="M408" s="72" t="s">
        <v>232</v>
      </c>
      <c r="N408" s="72"/>
      <c r="O408" s="73" t="s">
        <v>1211</v>
      </c>
      <c r="P408" s="73" t="s">
        <v>1184</v>
      </c>
    </row>
    <row r="409" spans="1:16" ht="12.75" customHeight="1" thickBot="1">
      <c r="A409" s="61" t="str">
        <f t="shared" si="36"/>
        <v> AOEB 11 </v>
      </c>
      <c r="B409" s="69" t="str">
        <f t="shared" si="37"/>
        <v>I</v>
      </c>
      <c r="C409" s="61">
        <f t="shared" si="38"/>
        <v>52585.800999999999</v>
      </c>
      <c r="D409" s="7" t="str">
        <f t="shared" si="39"/>
        <v>vis</v>
      </c>
      <c r="E409" s="70">
        <f>VLOOKUP(C409,'Active 1'!C$21:E$973,3,FALSE)</f>
        <v>16838.040725782339</v>
      </c>
      <c r="F409" s="69" t="s">
        <v>194</v>
      </c>
      <c r="G409" s="7" t="str">
        <f t="shared" si="40"/>
        <v>52585.801</v>
      </c>
      <c r="H409" s="61">
        <f t="shared" si="41"/>
        <v>123</v>
      </c>
      <c r="I409" s="71" t="s">
        <v>1247</v>
      </c>
      <c r="J409" s="72" t="s">
        <v>1248</v>
      </c>
      <c r="K409" s="71">
        <v>123</v>
      </c>
      <c r="L409" s="71" t="s">
        <v>977</v>
      </c>
      <c r="M409" s="72" t="s">
        <v>232</v>
      </c>
      <c r="N409" s="72"/>
      <c r="O409" s="73" t="s">
        <v>1211</v>
      </c>
      <c r="P409" s="73" t="s">
        <v>1249</v>
      </c>
    </row>
    <row r="410" spans="1:16" ht="12.75" customHeight="1" thickBot="1">
      <c r="A410" s="61" t="str">
        <f t="shared" si="36"/>
        <v> AOEB 8 </v>
      </c>
      <c r="B410" s="69" t="str">
        <f t="shared" si="37"/>
        <v>I</v>
      </c>
      <c r="C410" s="61">
        <f t="shared" si="38"/>
        <v>52604.581299999998</v>
      </c>
      <c r="D410" s="7" t="str">
        <f t="shared" si="39"/>
        <v>vis</v>
      </c>
      <c r="E410" s="70">
        <f>VLOOKUP(C410,'Active 1'!C$21:E$973,3,FALSE)</f>
        <v>16865.037196459863</v>
      </c>
      <c r="F410" s="69" t="s">
        <v>194</v>
      </c>
      <c r="G410" s="7" t="str">
        <f t="shared" si="40"/>
        <v>52604.5813</v>
      </c>
      <c r="H410" s="61">
        <f t="shared" si="41"/>
        <v>150</v>
      </c>
      <c r="I410" s="71" t="s">
        <v>1250</v>
      </c>
      <c r="J410" s="72" t="s">
        <v>1251</v>
      </c>
      <c r="K410" s="71">
        <v>150</v>
      </c>
      <c r="L410" s="71" t="s">
        <v>1191</v>
      </c>
      <c r="M410" s="72" t="s">
        <v>1171</v>
      </c>
      <c r="N410" s="72" t="s">
        <v>1220</v>
      </c>
      <c r="O410" s="73" t="s">
        <v>1237</v>
      </c>
      <c r="P410" s="73" t="s">
        <v>1184</v>
      </c>
    </row>
    <row r="411" spans="1:16" ht="12.75" customHeight="1" thickBot="1">
      <c r="A411" s="61" t="str">
        <f t="shared" si="36"/>
        <v> AOEB 8 </v>
      </c>
      <c r="B411" s="69" t="str">
        <f t="shared" si="37"/>
        <v>I</v>
      </c>
      <c r="C411" s="61">
        <f t="shared" si="38"/>
        <v>52611.5383</v>
      </c>
      <c r="D411" s="7" t="str">
        <f t="shared" si="39"/>
        <v>vis</v>
      </c>
      <c r="E411" s="70">
        <f>VLOOKUP(C411,'Active 1'!C$21:E$973,3,FALSE)</f>
        <v>16875.037805955111</v>
      </c>
      <c r="F411" s="69" t="s">
        <v>194</v>
      </c>
      <c r="G411" s="7" t="str">
        <f t="shared" si="40"/>
        <v>52611.5383</v>
      </c>
      <c r="H411" s="61">
        <f t="shared" si="41"/>
        <v>160</v>
      </c>
      <c r="I411" s="71" t="s">
        <v>1252</v>
      </c>
      <c r="J411" s="72" t="s">
        <v>1253</v>
      </c>
      <c r="K411" s="71">
        <v>160</v>
      </c>
      <c r="L411" s="71" t="s">
        <v>1254</v>
      </c>
      <c r="M411" s="72" t="s">
        <v>1171</v>
      </c>
      <c r="N411" s="72" t="s">
        <v>1220</v>
      </c>
      <c r="O411" s="73" t="s">
        <v>1221</v>
      </c>
      <c r="P411" s="73" t="s">
        <v>1184</v>
      </c>
    </row>
    <row r="412" spans="1:16" ht="12.75" customHeight="1" thickBot="1">
      <c r="A412" s="61" t="str">
        <f t="shared" si="36"/>
        <v> AOEB 8 </v>
      </c>
      <c r="B412" s="69" t="str">
        <f t="shared" si="37"/>
        <v>I</v>
      </c>
      <c r="C412" s="61">
        <f t="shared" si="38"/>
        <v>52684.582999999999</v>
      </c>
      <c r="D412" s="7" t="str">
        <f t="shared" si="39"/>
        <v>vis</v>
      </c>
      <c r="E412" s="70">
        <f>VLOOKUP(C412,'Active 1'!C$21:E$973,3,FALSE)</f>
        <v>16980.038743197802</v>
      </c>
      <c r="F412" s="69" t="s">
        <v>194</v>
      </c>
      <c r="G412" s="7" t="str">
        <f t="shared" si="40"/>
        <v>52684.5830</v>
      </c>
      <c r="H412" s="61">
        <f t="shared" si="41"/>
        <v>265</v>
      </c>
      <c r="I412" s="71" t="s">
        <v>1255</v>
      </c>
      <c r="J412" s="72" t="s">
        <v>1256</v>
      </c>
      <c r="K412" s="71">
        <v>265</v>
      </c>
      <c r="L412" s="71" t="s">
        <v>1254</v>
      </c>
      <c r="M412" s="72" t="s">
        <v>1171</v>
      </c>
      <c r="N412" s="72" t="s">
        <v>1220</v>
      </c>
      <c r="O412" s="73" t="s">
        <v>1257</v>
      </c>
      <c r="P412" s="73" t="s">
        <v>1184</v>
      </c>
    </row>
    <row r="413" spans="1:16" ht="12.75" customHeight="1" thickBot="1">
      <c r="A413" s="61" t="str">
        <f t="shared" si="36"/>
        <v>OEJV 0074 </v>
      </c>
      <c r="B413" s="69" t="str">
        <f t="shared" si="37"/>
        <v>I</v>
      </c>
      <c r="C413" s="61">
        <f t="shared" si="38"/>
        <v>52904.409</v>
      </c>
      <c r="D413" s="7" t="str">
        <f t="shared" si="39"/>
        <v>vis</v>
      </c>
      <c r="E413" s="70">
        <f>VLOOKUP(C413,'Active 1'!C$21:E$973,3,FALSE)</f>
        <v>17296.036153418001</v>
      </c>
      <c r="F413" s="69" t="s">
        <v>194</v>
      </c>
      <c r="G413" s="7" t="str">
        <f t="shared" si="40"/>
        <v>52904.409</v>
      </c>
      <c r="H413" s="61">
        <f t="shared" si="41"/>
        <v>581</v>
      </c>
      <c r="I413" s="71" t="s">
        <v>1258</v>
      </c>
      <c r="J413" s="72" t="s">
        <v>1259</v>
      </c>
      <c r="K413" s="71">
        <v>581</v>
      </c>
      <c r="L413" s="71" t="s">
        <v>1260</v>
      </c>
      <c r="M413" s="72" t="s">
        <v>232</v>
      </c>
      <c r="N413" s="72"/>
      <c r="O413" s="73" t="s">
        <v>1261</v>
      </c>
      <c r="P413" s="74" t="s">
        <v>1231</v>
      </c>
    </row>
    <row r="414" spans="1:16" ht="12.75" customHeight="1" thickBot="1">
      <c r="A414" s="61" t="str">
        <f t="shared" si="36"/>
        <v> AOEB 11 </v>
      </c>
      <c r="B414" s="69" t="str">
        <f t="shared" si="37"/>
        <v>I</v>
      </c>
      <c r="C414" s="61">
        <f t="shared" si="38"/>
        <v>52963.544199999997</v>
      </c>
      <c r="D414" s="7" t="str">
        <f t="shared" si="39"/>
        <v>vis</v>
      </c>
      <c r="E414" s="70">
        <f>VLOOKUP(C414,'Active 1'!C$21:E$973,3,FALSE)</f>
        <v>17381.042340369739</v>
      </c>
      <c r="F414" s="69" t="s">
        <v>194</v>
      </c>
      <c r="G414" s="7" t="str">
        <f t="shared" si="40"/>
        <v>52963.5442</v>
      </c>
      <c r="H414" s="61">
        <f t="shared" si="41"/>
        <v>666</v>
      </c>
      <c r="I414" s="71" t="s">
        <v>1272</v>
      </c>
      <c r="J414" s="72" t="s">
        <v>1273</v>
      </c>
      <c r="K414" s="71">
        <v>666</v>
      </c>
      <c r="L414" s="71" t="s">
        <v>1254</v>
      </c>
      <c r="M414" s="72" t="s">
        <v>1171</v>
      </c>
      <c r="N414" s="72" t="s">
        <v>1220</v>
      </c>
      <c r="O414" s="73" t="s">
        <v>609</v>
      </c>
      <c r="P414" s="73" t="s">
        <v>1249</v>
      </c>
    </row>
    <row r="415" spans="1:16" ht="12.75" customHeight="1" thickBot="1">
      <c r="A415" s="61" t="str">
        <f t="shared" si="36"/>
        <v>IBVS 5493 </v>
      </c>
      <c r="B415" s="69" t="str">
        <f t="shared" si="37"/>
        <v>I</v>
      </c>
      <c r="C415" s="61">
        <f t="shared" si="38"/>
        <v>52974.674899999998</v>
      </c>
      <c r="D415" s="7" t="str">
        <f t="shared" si="39"/>
        <v>vis</v>
      </c>
      <c r="E415" s="70">
        <f>VLOOKUP(C415,'Active 1'!C$21:E$973,3,FALSE)</f>
        <v>17397.042596817741</v>
      </c>
      <c r="F415" s="69" t="s">
        <v>194</v>
      </c>
      <c r="G415" s="7" t="str">
        <f t="shared" si="40"/>
        <v>52974.6749</v>
      </c>
      <c r="H415" s="61">
        <f t="shared" si="41"/>
        <v>682</v>
      </c>
      <c r="I415" s="71" t="s">
        <v>1274</v>
      </c>
      <c r="J415" s="72" t="s">
        <v>1275</v>
      </c>
      <c r="K415" s="71">
        <v>682</v>
      </c>
      <c r="L415" s="71" t="s">
        <v>1276</v>
      </c>
      <c r="M415" s="72" t="s">
        <v>825</v>
      </c>
      <c r="N415" s="72" t="s">
        <v>826</v>
      </c>
      <c r="O415" s="73" t="s">
        <v>1240</v>
      </c>
      <c r="P415" s="74" t="s">
        <v>1277</v>
      </c>
    </row>
    <row r="416" spans="1:16" ht="12.75" customHeight="1" thickBot="1">
      <c r="A416" s="61" t="str">
        <f t="shared" si="36"/>
        <v> AOEB 11 </v>
      </c>
      <c r="B416" s="69" t="str">
        <f t="shared" si="37"/>
        <v>I</v>
      </c>
      <c r="C416" s="61">
        <f t="shared" si="38"/>
        <v>52981.631200000003</v>
      </c>
      <c r="D416" s="7" t="str">
        <f t="shared" si="39"/>
        <v>vis</v>
      </c>
      <c r="E416" s="70">
        <f>VLOOKUP(C416,'Active 1'!C$21:E$973,3,FALSE)</f>
        <v>17407.042200070842</v>
      </c>
      <c r="F416" s="69" t="s">
        <v>194</v>
      </c>
      <c r="G416" s="7" t="str">
        <f t="shared" si="40"/>
        <v>52981.6312</v>
      </c>
      <c r="H416" s="61">
        <f t="shared" si="41"/>
        <v>692</v>
      </c>
      <c r="I416" s="71" t="s">
        <v>1278</v>
      </c>
      <c r="J416" s="72" t="s">
        <v>1279</v>
      </c>
      <c r="K416" s="71">
        <v>692</v>
      </c>
      <c r="L416" s="71" t="s">
        <v>1280</v>
      </c>
      <c r="M416" s="72" t="s">
        <v>1171</v>
      </c>
      <c r="N416" s="72" t="s">
        <v>1220</v>
      </c>
      <c r="O416" s="73" t="s">
        <v>1221</v>
      </c>
      <c r="P416" s="73" t="s">
        <v>1249</v>
      </c>
    </row>
    <row r="417" spans="1:16" ht="12.75" customHeight="1" thickBot="1">
      <c r="A417" s="61" t="str">
        <f t="shared" si="36"/>
        <v> AOEB 11 </v>
      </c>
      <c r="B417" s="69" t="str">
        <f t="shared" si="37"/>
        <v>I</v>
      </c>
      <c r="C417" s="61">
        <f t="shared" si="38"/>
        <v>53301.637999999999</v>
      </c>
      <c r="D417" s="7" t="str">
        <f t="shared" si="39"/>
        <v>vis</v>
      </c>
      <c r="E417" s="70">
        <f>VLOOKUP(C417,'Active 1'!C$21:E$973,3,FALSE)</f>
        <v>17867.04838702258</v>
      </c>
      <c r="F417" s="69" t="s">
        <v>194</v>
      </c>
      <c r="G417" s="7" t="str">
        <f t="shared" si="40"/>
        <v>53301.638</v>
      </c>
      <c r="H417" s="61">
        <f t="shared" si="41"/>
        <v>1152</v>
      </c>
      <c r="I417" s="71" t="s">
        <v>1288</v>
      </c>
      <c r="J417" s="72" t="s">
        <v>1289</v>
      </c>
      <c r="K417" s="71">
        <v>1152</v>
      </c>
      <c r="L417" s="71" t="s">
        <v>1112</v>
      </c>
      <c r="M417" s="72" t="s">
        <v>1171</v>
      </c>
      <c r="N417" s="72" t="s">
        <v>1220</v>
      </c>
      <c r="O417" s="73" t="s">
        <v>880</v>
      </c>
      <c r="P417" s="73" t="s">
        <v>1249</v>
      </c>
    </row>
    <row r="418" spans="1:16" ht="12.75" customHeight="1" thickBot="1">
      <c r="A418" s="61" t="str">
        <f t="shared" si="36"/>
        <v> AOEB 11 </v>
      </c>
      <c r="B418" s="69" t="str">
        <f t="shared" si="37"/>
        <v>I</v>
      </c>
      <c r="C418" s="61">
        <f t="shared" si="38"/>
        <v>53331.550799999997</v>
      </c>
      <c r="D418" s="7" t="str">
        <f t="shared" si="39"/>
        <v>vis</v>
      </c>
      <c r="E418" s="70">
        <f>VLOOKUP(C418,'Active 1'!C$21:E$973,3,FALSE)</f>
        <v>17910.047701627922</v>
      </c>
      <c r="F418" s="69" t="s">
        <v>194</v>
      </c>
      <c r="G418" s="7" t="str">
        <f t="shared" si="40"/>
        <v>53331.5508</v>
      </c>
      <c r="H418" s="61">
        <f t="shared" si="41"/>
        <v>1195</v>
      </c>
      <c r="I418" s="71" t="s">
        <v>1296</v>
      </c>
      <c r="J418" s="72" t="s">
        <v>1297</v>
      </c>
      <c r="K418" s="71" t="s">
        <v>1298</v>
      </c>
      <c r="L418" s="71" t="s">
        <v>1089</v>
      </c>
      <c r="M418" s="72" t="s">
        <v>1171</v>
      </c>
      <c r="N418" s="72" t="s">
        <v>1220</v>
      </c>
      <c r="O418" s="73" t="s">
        <v>1221</v>
      </c>
      <c r="P418" s="73" t="s">
        <v>1249</v>
      </c>
    </row>
    <row r="419" spans="1:16" ht="12.75" customHeight="1" thickBot="1">
      <c r="A419" s="61" t="str">
        <f t="shared" si="36"/>
        <v>VSB 44 </v>
      </c>
      <c r="B419" s="69" t="str">
        <f t="shared" si="37"/>
        <v>I</v>
      </c>
      <c r="C419" s="61">
        <f t="shared" si="38"/>
        <v>53412.942000000003</v>
      </c>
      <c r="D419" s="7" t="str">
        <f t="shared" si="39"/>
        <v>vis</v>
      </c>
      <c r="E419" s="70">
        <f>VLOOKUP(C419,'Active 1'!C$21:E$973,3,FALSE)</f>
        <v>18027.04663903622</v>
      </c>
      <c r="F419" s="69" t="s">
        <v>194</v>
      </c>
      <c r="G419" s="7" t="str">
        <f t="shared" si="40"/>
        <v>53412.942</v>
      </c>
      <c r="H419" s="61">
        <f t="shared" si="41"/>
        <v>1312</v>
      </c>
      <c r="I419" s="71" t="s">
        <v>1304</v>
      </c>
      <c r="J419" s="72" t="s">
        <v>1305</v>
      </c>
      <c r="K419" s="71" t="s">
        <v>1306</v>
      </c>
      <c r="L419" s="71" t="s">
        <v>1210</v>
      </c>
      <c r="M419" s="72" t="s">
        <v>232</v>
      </c>
      <c r="N419" s="72"/>
      <c r="O419" s="73" t="s">
        <v>1307</v>
      </c>
      <c r="P419" s="74" t="s">
        <v>1308</v>
      </c>
    </row>
    <row r="420" spans="1:16" ht="12.75" customHeight="1" thickBot="1">
      <c r="A420" s="61" t="str">
        <f t="shared" si="36"/>
        <v> AOEB 11 </v>
      </c>
      <c r="B420" s="69" t="str">
        <f t="shared" si="37"/>
        <v>I</v>
      </c>
      <c r="C420" s="61">
        <f t="shared" si="38"/>
        <v>53591.729399999997</v>
      </c>
      <c r="D420" s="7" t="str">
        <f t="shared" si="39"/>
        <v>vis</v>
      </c>
      <c r="E420" s="70">
        <f>VLOOKUP(C420,'Active 1'!C$21:E$973,3,FALSE)</f>
        <v>18284.051521898124</v>
      </c>
      <c r="F420" s="69" t="s">
        <v>194</v>
      </c>
      <c r="G420" s="7" t="str">
        <f t="shared" si="40"/>
        <v>53591.7294</v>
      </c>
      <c r="H420" s="61">
        <f t="shared" si="41"/>
        <v>1569</v>
      </c>
      <c r="I420" s="71" t="s">
        <v>1313</v>
      </c>
      <c r="J420" s="72" t="s">
        <v>1314</v>
      </c>
      <c r="K420" s="71" t="s">
        <v>1315</v>
      </c>
      <c r="L420" s="71" t="s">
        <v>1219</v>
      </c>
      <c r="M420" s="72" t="s">
        <v>1171</v>
      </c>
      <c r="N420" s="72" t="s">
        <v>1220</v>
      </c>
      <c r="O420" s="73" t="s">
        <v>1316</v>
      </c>
      <c r="P420" s="73" t="s">
        <v>1249</v>
      </c>
    </row>
    <row r="421" spans="1:16" ht="12.75" customHeight="1" thickBot="1">
      <c r="A421" s="61" t="str">
        <f t="shared" si="36"/>
        <v> AOEB 11 </v>
      </c>
      <c r="B421" s="69" t="str">
        <f t="shared" si="37"/>
        <v>I</v>
      </c>
      <c r="C421" s="61">
        <f t="shared" si="38"/>
        <v>53621.642</v>
      </c>
      <c r="D421" s="7" t="str">
        <f t="shared" si="39"/>
        <v>vis</v>
      </c>
      <c r="E421" s="70">
        <f>VLOOKUP(C421,'Active 1'!C$21:E$973,3,FALSE)</f>
        <v>18327.050549005715</v>
      </c>
      <c r="F421" s="69" t="s">
        <v>194</v>
      </c>
      <c r="G421" s="7" t="str">
        <f t="shared" si="40"/>
        <v>53621.642</v>
      </c>
      <c r="H421" s="61">
        <f t="shared" si="41"/>
        <v>1612</v>
      </c>
      <c r="I421" s="71" t="s">
        <v>1321</v>
      </c>
      <c r="J421" s="72" t="s">
        <v>1322</v>
      </c>
      <c r="K421" s="71" t="s">
        <v>1323</v>
      </c>
      <c r="L421" s="71" t="s">
        <v>1157</v>
      </c>
      <c r="M421" s="72" t="s">
        <v>1171</v>
      </c>
      <c r="N421" s="72" t="s">
        <v>1220</v>
      </c>
      <c r="O421" s="73" t="s">
        <v>880</v>
      </c>
      <c r="P421" s="73" t="s">
        <v>1249</v>
      </c>
    </row>
    <row r="422" spans="1:16" ht="12.75" customHeight="1" thickBot="1">
      <c r="A422" s="61" t="str">
        <f t="shared" si="36"/>
        <v> AOEB 11 </v>
      </c>
      <c r="B422" s="69" t="str">
        <f t="shared" si="37"/>
        <v>I</v>
      </c>
      <c r="C422" s="61">
        <f t="shared" si="38"/>
        <v>53686.338000000003</v>
      </c>
      <c r="D422" s="7" t="str">
        <f t="shared" si="39"/>
        <v>vis</v>
      </c>
      <c r="E422" s="70">
        <f>VLOOKUP(C422,'Active 1'!C$21:E$973,3,FALSE)</f>
        <v>18420.05032360748</v>
      </c>
      <c r="F422" s="69" t="s">
        <v>194</v>
      </c>
      <c r="G422" s="7" t="str">
        <f t="shared" si="40"/>
        <v>53686.338</v>
      </c>
      <c r="H422" s="61">
        <f t="shared" si="41"/>
        <v>1705</v>
      </c>
      <c r="I422" s="71" t="s">
        <v>1334</v>
      </c>
      <c r="J422" s="72" t="s">
        <v>1335</v>
      </c>
      <c r="K422" s="71" t="s">
        <v>1336</v>
      </c>
      <c r="L422" s="71" t="s">
        <v>1210</v>
      </c>
      <c r="M422" s="72" t="s">
        <v>232</v>
      </c>
      <c r="N422" s="72"/>
      <c r="O422" s="73" t="s">
        <v>1337</v>
      </c>
      <c r="P422" s="73" t="s">
        <v>1249</v>
      </c>
    </row>
    <row r="423" spans="1:16" ht="12.75" customHeight="1" thickBot="1">
      <c r="A423" s="61" t="str">
        <f t="shared" si="36"/>
        <v> AOEB 11 </v>
      </c>
      <c r="B423" s="69" t="str">
        <f t="shared" si="37"/>
        <v>I</v>
      </c>
      <c r="C423" s="61">
        <f t="shared" si="38"/>
        <v>53694.688000000002</v>
      </c>
      <c r="D423" s="7" t="str">
        <f t="shared" si="39"/>
        <v>vis</v>
      </c>
      <c r="E423" s="70">
        <f>VLOOKUP(C423,'Active 1'!C$21:E$973,3,FALSE)</f>
        <v>18432.053354983833</v>
      </c>
      <c r="F423" s="69" t="s">
        <v>194</v>
      </c>
      <c r="G423" s="7" t="str">
        <f t="shared" si="40"/>
        <v>53694.688</v>
      </c>
      <c r="H423" s="61">
        <f t="shared" si="41"/>
        <v>1717</v>
      </c>
      <c r="I423" s="71" t="s">
        <v>1338</v>
      </c>
      <c r="J423" s="72" t="s">
        <v>1339</v>
      </c>
      <c r="K423" s="71" t="s">
        <v>1340</v>
      </c>
      <c r="L423" s="71" t="s">
        <v>1112</v>
      </c>
      <c r="M423" s="72" t="s">
        <v>232</v>
      </c>
      <c r="N423" s="72"/>
      <c r="O423" s="73" t="s">
        <v>1139</v>
      </c>
      <c r="P423" s="73" t="s">
        <v>1249</v>
      </c>
    </row>
    <row r="424" spans="1:16" ht="12.75" customHeight="1" thickBot="1">
      <c r="A424" s="61" t="str">
        <f t="shared" si="36"/>
        <v> AOEB 11 </v>
      </c>
      <c r="B424" s="69" t="str">
        <f t="shared" si="37"/>
        <v>I</v>
      </c>
      <c r="C424" s="61">
        <f t="shared" si="38"/>
        <v>53724.601600000002</v>
      </c>
      <c r="D424" s="7" t="str">
        <f t="shared" si="39"/>
        <v>vis</v>
      </c>
      <c r="E424" s="70">
        <f>VLOOKUP(C424,'Active 1'!C$21:E$973,3,FALSE)</f>
        <v>18475.053819580207</v>
      </c>
      <c r="F424" s="69" t="s">
        <v>194</v>
      </c>
      <c r="G424" s="7" t="str">
        <f t="shared" si="40"/>
        <v>53724.6016</v>
      </c>
      <c r="H424" s="61">
        <f t="shared" si="41"/>
        <v>1760</v>
      </c>
      <c r="I424" s="71" t="s">
        <v>1341</v>
      </c>
      <c r="J424" s="72" t="s">
        <v>1342</v>
      </c>
      <c r="K424" s="71" t="s">
        <v>1343</v>
      </c>
      <c r="L424" s="71" t="s">
        <v>1344</v>
      </c>
      <c r="M424" s="72" t="s">
        <v>1171</v>
      </c>
      <c r="N424" s="72" t="s">
        <v>1220</v>
      </c>
      <c r="O424" s="73" t="s">
        <v>609</v>
      </c>
      <c r="P424" s="73" t="s">
        <v>1249</v>
      </c>
    </row>
    <row r="425" spans="1:16" ht="12.75" customHeight="1" thickBot="1">
      <c r="A425" s="61" t="str">
        <f t="shared" si="36"/>
        <v>VSB 45 </v>
      </c>
      <c r="B425" s="69" t="str">
        <f t="shared" si="37"/>
        <v>I</v>
      </c>
      <c r="C425" s="61">
        <f t="shared" si="38"/>
        <v>53764.945</v>
      </c>
      <c r="D425" s="7" t="str">
        <f t="shared" si="39"/>
        <v>vis</v>
      </c>
      <c r="E425" s="70">
        <f>VLOOKUP(C425,'Active 1'!C$21:E$973,3,FALSE)</f>
        <v>18533.047004733362</v>
      </c>
      <c r="F425" s="69" t="s">
        <v>194</v>
      </c>
      <c r="G425" s="7" t="str">
        <f t="shared" si="40"/>
        <v>53764.945</v>
      </c>
      <c r="H425" s="61">
        <f t="shared" si="41"/>
        <v>1818</v>
      </c>
      <c r="I425" s="71" t="s">
        <v>1345</v>
      </c>
      <c r="J425" s="72" t="s">
        <v>1346</v>
      </c>
      <c r="K425" s="71" t="s">
        <v>1347</v>
      </c>
      <c r="L425" s="71" t="s">
        <v>1260</v>
      </c>
      <c r="M425" s="72" t="s">
        <v>232</v>
      </c>
      <c r="N425" s="72"/>
      <c r="O425" s="73" t="s">
        <v>1348</v>
      </c>
      <c r="P425" s="74" t="s">
        <v>1349</v>
      </c>
    </row>
    <row r="426" spans="1:16" ht="12.75" customHeight="1" thickBot="1">
      <c r="A426" s="61" t="str">
        <f t="shared" si="36"/>
        <v> AOEB 12 </v>
      </c>
      <c r="B426" s="69" t="str">
        <f t="shared" si="37"/>
        <v>I</v>
      </c>
      <c r="C426" s="61">
        <f t="shared" si="38"/>
        <v>54009.823700000001</v>
      </c>
      <c r="D426" s="7" t="str">
        <f t="shared" si="39"/>
        <v>vis</v>
      </c>
      <c r="E426" s="70">
        <f>VLOOKUP(C426,'Active 1'!C$21:E$973,3,FALSE)</f>
        <v>18885.057390302354</v>
      </c>
      <c r="F426" s="69" t="s">
        <v>194</v>
      </c>
      <c r="G426" s="7" t="str">
        <f t="shared" si="40"/>
        <v>54009.8237</v>
      </c>
      <c r="H426" s="61">
        <f t="shared" si="41"/>
        <v>2170</v>
      </c>
      <c r="I426" s="71" t="s">
        <v>1359</v>
      </c>
      <c r="J426" s="72" t="s">
        <v>1360</v>
      </c>
      <c r="K426" s="71" t="s">
        <v>1361</v>
      </c>
      <c r="L426" s="71" t="s">
        <v>1344</v>
      </c>
      <c r="M426" s="72" t="s">
        <v>1171</v>
      </c>
      <c r="N426" s="72" t="s">
        <v>1220</v>
      </c>
      <c r="O426" s="73" t="s">
        <v>1362</v>
      </c>
      <c r="P426" s="73" t="s">
        <v>1363</v>
      </c>
    </row>
    <row r="427" spans="1:16" ht="12.75" customHeight="1" thickBot="1">
      <c r="A427" s="61" t="str">
        <f t="shared" si="36"/>
        <v> AOEB 12 </v>
      </c>
      <c r="B427" s="69" t="str">
        <f t="shared" si="37"/>
        <v>II</v>
      </c>
      <c r="C427" s="61">
        <f t="shared" si="38"/>
        <v>54077.652300000002</v>
      </c>
      <c r="D427" s="7" t="str">
        <f t="shared" si="39"/>
        <v>vis</v>
      </c>
      <c r="E427" s="70">
        <f>VLOOKUP(C427,'Active 1'!C$21:E$973,3,FALSE)</f>
        <v>18982.560242280113</v>
      </c>
      <c r="F427" s="69" t="s">
        <v>194</v>
      </c>
      <c r="G427" s="7" t="str">
        <f t="shared" si="40"/>
        <v>54077.6523</v>
      </c>
      <c r="H427" s="61">
        <f t="shared" si="41"/>
        <v>2267.5</v>
      </c>
      <c r="I427" s="71" t="s">
        <v>1364</v>
      </c>
      <c r="J427" s="72" t="s">
        <v>1365</v>
      </c>
      <c r="K427" s="71" t="s">
        <v>1366</v>
      </c>
      <c r="L427" s="71" t="s">
        <v>1094</v>
      </c>
      <c r="M427" s="72" t="s">
        <v>1171</v>
      </c>
      <c r="N427" s="72" t="s">
        <v>1220</v>
      </c>
      <c r="O427" s="73" t="s">
        <v>1362</v>
      </c>
      <c r="P427" s="73" t="s">
        <v>1363</v>
      </c>
    </row>
    <row r="428" spans="1:16" ht="12.75" customHeight="1" thickBot="1">
      <c r="A428" s="61" t="str">
        <f t="shared" si="36"/>
        <v> AOEB 12 </v>
      </c>
      <c r="B428" s="69" t="str">
        <f t="shared" si="37"/>
        <v>I</v>
      </c>
      <c r="C428" s="61">
        <f t="shared" si="38"/>
        <v>54090.520499999999</v>
      </c>
      <c r="D428" s="7" t="str">
        <f t="shared" si="39"/>
        <v>vis</v>
      </c>
      <c r="E428" s="70">
        <f>VLOOKUP(C428,'Active 1'!C$21:E$973,3,FALSE)</f>
        <v>19001.05813549654</v>
      </c>
      <c r="F428" s="69" t="s">
        <v>194</v>
      </c>
      <c r="G428" s="7" t="str">
        <f t="shared" si="40"/>
        <v>54090.5205</v>
      </c>
      <c r="H428" s="61">
        <f t="shared" si="41"/>
        <v>2286</v>
      </c>
      <c r="I428" s="71" t="s">
        <v>1367</v>
      </c>
      <c r="J428" s="72" t="s">
        <v>1368</v>
      </c>
      <c r="K428" s="71" t="s">
        <v>1369</v>
      </c>
      <c r="L428" s="71" t="s">
        <v>1269</v>
      </c>
      <c r="M428" s="72" t="s">
        <v>1171</v>
      </c>
      <c r="N428" s="72" t="s">
        <v>1220</v>
      </c>
      <c r="O428" s="73" t="s">
        <v>1362</v>
      </c>
      <c r="P428" s="73" t="s">
        <v>1363</v>
      </c>
    </row>
    <row r="429" spans="1:16" ht="12.75" customHeight="1">
      <c r="B429" s="69"/>
      <c r="E429" s="70"/>
      <c r="F429" s="69"/>
    </row>
    <row r="430" spans="1:16" ht="12.75" customHeight="1">
      <c r="B430" s="69"/>
      <c r="E430" s="70"/>
      <c r="F430" s="69"/>
    </row>
    <row r="431" spans="1:16" ht="12.75" customHeight="1">
      <c r="B431" s="69"/>
      <c r="E431" s="70"/>
      <c r="F431" s="69"/>
    </row>
    <row r="432" spans="1:16" ht="12.75" customHeight="1">
      <c r="B432" s="69"/>
      <c r="E432" s="70"/>
      <c r="F432" s="69"/>
    </row>
    <row r="433" spans="2:6" ht="12.75" customHeight="1">
      <c r="B433" s="69"/>
      <c r="E433" s="70"/>
      <c r="F433" s="69"/>
    </row>
    <row r="434" spans="2:6" ht="12.75" customHeight="1">
      <c r="B434" s="69"/>
      <c r="E434" s="70"/>
      <c r="F434" s="69"/>
    </row>
    <row r="435" spans="2:6" ht="12.75" customHeight="1">
      <c r="B435" s="69"/>
      <c r="E435" s="70"/>
      <c r="F435" s="69"/>
    </row>
    <row r="436" spans="2:6" ht="12.75" customHeight="1">
      <c r="B436" s="69"/>
      <c r="E436" s="70"/>
      <c r="F436" s="69"/>
    </row>
    <row r="437" spans="2:6" ht="12.75" customHeight="1">
      <c r="B437" s="69"/>
      <c r="E437" s="70"/>
      <c r="F437" s="69"/>
    </row>
    <row r="438" spans="2:6" ht="12.75" customHeight="1">
      <c r="B438" s="69"/>
      <c r="E438" s="70"/>
      <c r="F438" s="69"/>
    </row>
    <row r="439" spans="2:6" ht="12.75" customHeight="1">
      <c r="B439" s="69"/>
      <c r="E439" s="70"/>
      <c r="F439" s="69"/>
    </row>
    <row r="440" spans="2:6" ht="12.75" customHeight="1">
      <c r="B440" s="69"/>
      <c r="E440" s="70"/>
      <c r="F440" s="69"/>
    </row>
    <row r="441" spans="2:6" ht="12.75" customHeight="1">
      <c r="B441" s="69"/>
      <c r="E441" s="70"/>
      <c r="F441" s="69"/>
    </row>
    <row r="442" spans="2:6" ht="12.75" customHeight="1">
      <c r="B442" s="69"/>
      <c r="E442" s="70"/>
      <c r="F442" s="69"/>
    </row>
    <row r="443" spans="2:6" ht="12.75" customHeight="1">
      <c r="B443" s="69"/>
      <c r="E443" s="70"/>
      <c r="F443" s="69"/>
    </row>
    <row r="444" spans="2:6" ht="12.75" customHeight="1">
      <c r="B444" s="69"/>
      <c r="E444" s="70"/>
      <c r="F444" s="69"/>
    </row>
    <row r="445" spans="2:6" ht="12.75" customHeight="1">
      <c r="B445" s="69"/>
      <c r="E445" s="70"/>
      <c r="F445" s="69"/>
    </row>
    <row r="446" spans="2:6" ht="12.75" customHeight="1">
      <c r="B446" s="69"/>
      <c r="E446" s="70"/>
      <c r="F446" s="69"/>
    </row>
    <row r="447" spans="2:6" ht="12.75" customHeight="1">
      <c r="B447" s="69"/>
      <c r="E447" s="70"/>
      <c r="F447" s="69"/>
    </row>
    <row r="448" spans="2:6" ht="12.75" customHeight="1">
      <c r="B448" s="69"/>
      <c r="E448" s="70"/>
      <c r="F448" s="69"/>
    </row>
    <row r="449" spans="2:6" ht="12.75" customHeight="1">
      <c r="B449" s="69"/>
      <c r="E449" s="70"/>
      <c r="F449" s="69"/>
    </row>
    <row r="450" spans="2:6" ht="12.75" customHeight="1">
      <c r="B450" s="69"/>
      <c r="E450" s="70"/>
      <c r="F450" s="69"/>
    </row>
    <row r="451" spans="2:6" ht="12.75" customHeight="1">
      <c r="B451" s="69"/>
      <c r="E451" s="70"/>
      <c r="F451" s="69"/>
    </row>
    <row r="452" spans="2:6" ht="12.75" customHeight="1">
      <c r="B452" s="69"/>
      <c r="E452" s="70"/>
      <c r="F452" s="69"/>
    </row>
    <row r="453" spans="2:6" ht="12.75" customHeight="1">
      <c r="B453" s="69"/>
      <c r="E453" s="70"/>
      <c r="F453" s="69"/>
    </row>
    <row r="454" spans="2:6" ht="12.75" customHeight="1">
      <c r="B454" s="69"/>
      <c r="E454" s="70"/>
      <c r="F454" s="69"/>
    </row>
    <row r="455" spans="2:6" ht="12.75" customHeight="1">
      <c r="B455" s="69"/>
      <c r="E455" s="70"/>
      <c r="F455" s="69"/>
    </row>
    <row r="456" spans="2:6" ht="12.75" customHeight="1">
      <c r="B456" s="69"/>
      <c r="E456" s="70"/>
      <c r="F456" s="69"/>
    </row>
    <row r="457" spans="2:6" ht="12.75" customHeight="1">
      <c r="B457" s="69"/>
      <c r="E457" s="70"/>
      <c r="F457" s="69"/>
    </row>
    <row r="458" spans="2:6" ht="12.75" customHeight="1">
      <c r="B458" s="69"/>
      <c r="E458" s="70"/>
      <c r="F458" s="69"/>
    </row>
    <row r="459" spans="2:6" ht="12.75" customHeight="1">
      <c r="B459" s="69"/>
      <c r="E459" s="70"/>
      <c r="F459" s="69"/>
    </row>
    <row r="460" spans="2:6" ht="12.75" customHeight="1">
      <c r="B460" s="69"/>
      <c r="E460" s="70"/>
      <c r="F460" s="69"/>
    </row>
    <row r="461" spans="2:6" ht="12.75" customHeight="1">
      <c r="B461" s="69"/>
      <c r="E461" s="70"/>
      <c r="F461" s="69"/>
    </row>
    <row r="462" spans="2:6" ht="12.75" customHeight="1">
      <c r="B462" s="69"/>
      <c r="E462" s="70"/>
      <c r="F462" s="69"/>
    </row>
    <row r="463" spans="2:6" ht="12.75" customHeight="1">
      <c r="B463" s="69"/>
      <c r="E463" s="70"/>
      <c r="F463" s="69"/>
    </row>
    <row r="464" spans="2:6" ht="12.75" customHeight="1">
      <c r="B464" s="69"/>
      <c r="E464" s="70"/>
      <c r="F464" s="69"/>
    </row>
    <row r="465" spans="2:6" ht="12.75" customHeight="1">
      <c r="B465" s="69"/>
      <c r="E465" s="70"/>
      <c r="F465" s="69"/>
    </row>
    <row r="466" spans="2:6" ht="12.75" customHeight="1">
      <c r="B466" s="69"/>
      <c r="E466" s="70"/>
      <c r="F466" s="69"/>
    </row>
    <row r="467" spans="2:6" ht="12.75" customHeight="1">
      <c r="B467" s="69"/>
      <c r="E467" s="70"/>
      <c r="F467" s="69"/>
    </row>
    <row r="468" spans="2:6" ht="12.75" customHeight="1">
      <c r="B468" s="69"/>
      <c r="E468" s="70"/>
      <c r="F468" s="69"/>
    </row>
    <row r="469" spans="2:6" ht="12.75" customHeight="1">
      <c r="B469" s="69"/>
      <c r="E469" s="70"/>
      <c r="F469" s="69"/>
    </row>
    <row r="470" spans="2:6" ht="12.75" customHeight="1">
      <c r="B470" s="69"/>
      <c r="E470" s="70"/>
      <c r="F470" s="69"/>
    </row>
    <row r="471" spans="2:6" ht="12.75" customHeight="1">
      <c r="B471" s="69"/>
      <c r="E471" s="70"/>
      <c r="F471" s="69"/>
    </row>
    <row r="472" spans="2:6" ht="12.75" customHeight="1">
      <c r="B472" s="69"/>
      <c r="E472" s="70"/>
      <c r="F472" s="69"/>
    </row>
    <row r="473" spans="2:6" ht="12.75" customHeight="1">
      <c r="B473" s="69"/>
      <c r="E473" s="70"/>
      <c r="F473" s="69"/>
    </row>
    <row r="474" spans="2:6" ht="12.75" customHeight="1">
      <c r="B474" s="69"/>
      <c r="E474" s="70"/>
      <c r="F474" s="69"/>
    </row>
    <row r="475" spans="2:6" ht="12.75" customHeight="1">
      <c r="B475" s="69"/>
      <c r="E475" s="70"/>
      <c r="F475" s="69"/>
    </row>
    <row r="476" spans="2:6" ht="12.75" customHeight="1">
      <c r="B476" s="69"/>
      <c r="E476" s="70"/>
      <c r="F476" s="69"/>
    </row>
    <row r="477" spans="2:6" ht="12.75" customHeight="1">
      <c r="B477" s="69"/>
      <c r="E477" s="70"/>
      <c r="F477" s="69"/>
    </row>
    <row r="478" spans="2:6" ht="12.75" customHeight="1">
      <c r="B478" s="69"/>
      <c r="E478" s="70"/>
      <c r="F478" s="69"/>
    </row>
    <row r="479" spans="2:6" ht="12.75" customHeight="1">
      <c r="B479" s="69"/>
      <c r="E479" s="70"/>
      <c r="F479" s="69"/>
    </row>
    <row r="480" spans="2:6" ht="12.75" customHeight="1">
      <c r="B480" s="69"/>
      <c r="E480" s="70"/>
      <c r="F480" s="69"/>
    </row>
    <row r="481" spans="2:6" ht="12.75" customHeight="1">
      <c r="B481" s="69"/>
      <c r="E481" s="70"/>
      <c r="F481" s="69"/>
    </row>
    <row r="482" spans="2:6" ht="12.75" customHeight="1">
      <c r="B482" s="69"/>
      <c r="E482" s="70"/>
      <c r="F482" s="69"/>
    </row>
    <row r="483" spans="2:6" ht="12.75" customHeight="1">
      <c r="B483" s="69"/>
      <c r="E483" s="70"/>
      <c r="F483" s="69"/>
    </row>
    <row r="484" spans="2:6" ht="12.75" customHeight="1">
      <c r="B484" s="69"/>
      <c r="E484" s="70"/>
      <c r="F484" s="69"/>
    </row>
    <row r="485" spans="2:6" ht="12.75" customHeight="1">
      <c r="B485" s="69"/>
      <c r="E485" s="70"/>
      <c r="F485" s="69"/>
    </row>
    <row r="486" spans="2:6" ht="12.75" customHeight="1">
      <c r="B486" s="69"/>
      <c r="E486" s="70"/>
      <c r="F486" s="69"/>
    </row>
    <row r="487" spans="2:6" ht="12.75" customHeight="1">
      <c r="B487" s="69"/>
      <c r="E487" s="70"/>
      <c r="F487" s="69"/>
    </row>
    <row r="488" spans="2:6" ht="12.75" customHeight="1">
      <c r="B488" s="69"/>
      <c r="E488" s="70"/>
      <c r="F488" s="69"/>
    </row>
    <row r="489" spans="2:6" ht="12.75" customHeight="1">
      <c r="B489" s="69"/>
      <c r="E489" s="70"/>
      <c r="F489" s="69"/>
    </row>
    <row r="490" spans="2:6" ht="12.75" customHeight="1">
      <c r="B490" s="69"/>
      <c r="E490" s="70"/>
      <c r="F490" s="69"/>
    </row>
    <row r="491" spans="2:6" ht="12.75" customHeight="1">
      <c r="B491" s="69"/>
      <c r="E491" s="70"/>
      <c r="F491" s="69"/>
    </row>
    <row r="492" spans="2:6" ht="12.75" customHeight="1">
      <c r="B492" s="69"/>
      <c r="E492" s="70"/>
      <c r="F492" s="69"/>
    </row>
    <row r="493" spans="2:6" ht="12.75" customHeight="1">
      <c r="B493" s="69"/>
      <c r="E493" s="70"/>
      <c r="F493" s="69"/>
    </row>
    <row r="494" spans="2:6" ht="12.75" customHeight="1">
      <c r="B494" s="69"/>
      <c r="E494" s="70"/>
      <c r="F494" s="69"/>
    </row>
    <row r="495" spans="2:6" ht="12.75" customHeight="1">
      <c r="B495" s="69"/>
      <c r="E495" s="70"/>
      <c r="F495" s="69"/>
    </row>
    <row r="496" spans="2:6" ht="12.75" customHeight="1">
      <c r="B496" s="69"/>
      <c r="E496" s="70"/>
      <c r="F496" s="69"/>
    </row>
    <row r="497" spans="2:6" ht="12.75" customHeight="1">
      <c r="B497" s="69"/>
      <c r="E497" s="70"/>
      <c r="F497" s="69"/>
    </row>
    <row r="498" spans="2:6" ht="12.75" customHeight="1">
      <c r="B498" s="69"/>
      <c r="E498" s="70"/>
      <c r="F498" s="69"/>
    </row>
    <row r="499" spans="2:6" ht="12.75" customHeight="1">
      <c r="B499" s="69"/>
      <c r="E499" s="70"/>
      <c r="F499" s="69"/>
    </row>
    <row r="500" spans="2:6" ht="12.75" customHeight="1">
      <c r="B500" s="69"/>
      <c r="E500" s="70"/>
      <c r="F500" s="69"/>
    </row>
    <row r="501" spans="2:6" ht="12.75" customHeight="1">
      <c r="B501" s="69"/>
      <c r="E501" s="70"/>
      <c r="F501" s="69"/>
    </row>
    <row r="502" spans="2:6" ht="12.75" customHeight="1">
      <c r="B502" s="69"/>
      <c r="E502" s="70"/>
      <c r="F502" s="69"/>
    </row>
    <row r="503" spans="2:6" ht="12.75" customHeight="1">
      <c r="B503" s="69"/>
      <c r="E503" s="70"/>
      <c r="F503" s="69"/>
    </row>
    <row r="504" spans="2:6" ht="12.75" customHeight="1">
      <c r="B504" s="69"/>
      <c r="E504" s="70"/>
      <c r="F504" s="69"/>
    </row>
    <row r="505" spans="2:6" ht="12.75" customHeight="1">
      <c r="B505" s="69"/>
      <c r="E505" s="70"/>
      <c r="F505" s="69"/>
    </row>
    <row r="506" spans="2:6" ht="12.75" customHeight="1">
      <c r="B506" s="69"/>
      <c r="E506" s="70"/>
      <c r="F506" s="69"/>
    </row>
    <row r="507" spans="2:6" ht="12.75" customHeight="1">
      <c r="B507" s="69"/>
      <c r="E507" s="70"/>
      <c r="F507" s="69"/>
    </row>
    <row r="508" spans="2:6" ht="12.75" customHeight="1">
      <c r="B508" s="69"/>
      <c r="E508" s="70"/>
      <c r="F508" s="69"/>
    </row>
    <row r="509" spans="2:6" ht="12.75" customHeight="1">
      <c r="B509" s="69"/>
      <c r="E509" s="70"/>
      <c r="F509" s="69"/>
    </row>
    <row r="510" spans="2:6" ht="12.75" customHeight="1">
      <c r="B510" s="69"/>
      <c r="E510" s="70"/>
      <c r="F510" s="69"/>
    </row>
    <row r="511" spans="2:6" ht="12.75" customHeight="1">
      <c r="B511" s="69"/>
      <c r="E511" s="70"/>
      <c r="F511" s="69"/>
    </row>
    <row r="512" spans="2:6" ht="12.75" customHeight="1">
      <c r="B512" s="69"/>
      <c r="E512" s="70"/>
      <c r="F512" s="69"/>
    </row>
    <row r="513" spans="2:6" ht="12.75" customHeight="1">
      <c r="B513" s="69"/>
      <c r="E513" s="70"/>
      <c r="F513" s="69"/>
    </row>
    <row r="514" spans="2:6" ht="12.75" customHeight="1">
      <c r="B514" s="69"/>
      <c r="E514" s="70"/>
      <c r="F514" s="69"/>
    </row>
    <row r="515" spans="2:6" ht="12.75" customHeight="1">
      <c r="B515" s="69"/>
      <c r="E515" s="70"/>
      <c r="F515" s="69"/>
    </row>
    <row r="516" spans="2:6">
      <c r="B516" s="69"/>
      <c r="E516" s="70"/>
      <c r="F516" s="69"/>
    </row>
    <row r="517" spans="2:6">
      <c r="B517" s="69"/>
      <c r="E517" s="70"/>
      <c r="F517" s="69"/>
    </row>
    <row r="518" spans="2:6">
      <c r="B518" s="69"/>
      <c r="E518" s="70"/>
      <c r="F518" s="69"/>
    </row>
    <row r="519" spans="2:6">
      <c r="B519" s="69"/>
      <c r="E519" s="70"/>
      <c r="F519" s="69"/>
    </row>
    <row r="520" spans="2:6">
      <c r="B520" s="69"/>
      <c r="E520" s="70"/>
      <c r="F520" s="69"/>
    </row>
    <row r="521" spans="2:6">
      <c r="B521" s="69"/>
      <c r="E521" s="70"/>
      <c r="F521" s="69"/>
    </row>
    <row r="522" spans="2:6">
      <c r="B522" s="69"/>
      <c r="E522" s="70"/>
      <c r="F522" s="69"/>
    </row>
    <row r="523" spans="2:6">
      <c r="B523" s="69"/>
      <c r="E523" s="70"/>
      <c r="F523" s="69"/>
    </row>
    <row r="524" spans="2:6">
      <c r="B524" s="69"/>
      <c r="E524" s="70"/>
      <c r="F524" s="69"/>
    </row>
    <row r="525" spans="2:6">
      <c r="B525" s="69"/>
      <c r="E525" s="70"/>
      <c r="F525" s="69"/>
    </row>
    <row r="526" spans="2:6">
      <c r="B526" s="69"/>
      <c r="E526" s="70"/>
      <c r="F526" s="69"/>
    </row>
    <row r="527" spans="2:6">
      <c r="B527" s="69"/>
      <c r="E527" s="70"/>
      <c r="F527" s="69"/>
    </row>
    <row r="528" spans="2:6">
      <c r="B528" s="69"/>
      <c r="E528" s="70"/>
      <c r="F528" s="69"/>
    </row>
    <row r="529" spans="2:6">
      <c r="B529" s="69"/>
      <c r="E529" s="70"/>
      <c r="F529" s="69"/>
    </row>
    <row r="530" spans="2:6">
      <c r="B530" s="69"/>
      <c r="E530" s="70"/>
      <c r="F530" s="69"/>
    </row>
    <row r="531" spans="2:6">
      <c r="B531" s="69"/>
      <c r="E531" s="70"/>
      <c r="F531" s="69"/>
    </row>
    <row r="532" spans="2:6">
      <c r="B532" s="69"/>
      <c r="E532" s="70"/>
      <c r="F532" s="69"/>
    </row>
    <row r="533" spans="2:6">
      <c r="B533" s="69"/>
      <c r="E533" s="70"/>
      <c r="F533" s="69"/>
    </row>
    <row r="534" spans="2:6">
      <c r="B534" s="69"/>
      <c r="E534" s="70"/>
      <c r="F534" s="69"/>
    </row>
    <row r="535" spans="2:6">
      <c r="B535" s="69"/>
      <c r="E535" s="70"/>
      <c r="F535" s="69"/>
    </row>
    <row r="536" spans="2:6">
      <c r="B536" s="69"/>
      <c r="E536" s="70"/>
      <c r="F536" s="69"/>
    </row>
    <row r="537" spans="2:6">
      <c r="B537" s="69"/>
      <c r="E537" s="70"/>
      <c r="F537" s="69"/>
    </row>
    <row r="538" spans="2:6">
      <c r="B538" s="69"/>
      <c r="E538" s="70"/>
      <c r="F538" s="69"/>
    </row>
    <row r="539" spans="2:6">
      <c r="B539" s="69"/>
      <c r="E539" s="70"/>
      <c r="F539" s="69"/>
    </row>
    <row r="540" spans="2:6">
      <c r="B540" s="69"/>
      <c r="E540" s="70"/>
      <c r="F540" s="69"/>
    </row>
    <row r="541" spans="2:6">
      <c r="B541" s="69"/>
      <c r="F541" s="69"/>
    </row>
    <row r="542" spans="2:6">
      <c r="B542" s="69"/>
      <c r="F542" s="69"/>
    </row>
    <row r="543" spans="2:6">
      <c r="B543" s="69"/>
      <c r="F543" s="69"/>
    </row>
    <row r="544" spans="2:6">
      <c r="B544" s="69"/>
      <c r="F544" s="69"/>
    </row>
    <row r="545" spans="2:6">
      <c r="B545" s="69"/>
      <c r="F545" s="69"/>
    </row>
    <row r="546" spans="2:6">
      <c r="B546" s="69"/>
      <c r="F546" s="69"/>
    </row>
    <row r="547" spans="2:6">
      <c r="B547" s="69"/>
      <c r="F547" s="69"/>
    </row>
    <row r="548" spans="2:6">
      <c r="B548" s="69"/>
      <c r="F548" s="69"/>
    </row>
    <row r="549" spans="2:6">
      <c r="B549" s="69"/>
      <c r="F549" s="69"/>
    </row>
    <row r="550" spans="2:6">
      <c r="B550" s="69"/>
      <c r="F550" s="69"/>
    </row>
    <row r="551" spans="2:6">
      <c r="B551" s="69"/>
      <c r="F551" s="69"/>
    </row>
    <row r="552" spans="2:6">
      <c r="B552" s="69"/>
      <c r="F552" s="69"/>
    </row>
    <row r="553" spans="2:6">
      <c r="B553" s="69"/>
      <c r="F553" s="69"/>
    </row>
    <row r="554" spans="2:6">
      <c r="B554" s="69"/>
      <c r="F554" s="69"/>
    </row>
    <row r="555" spans="2:6">
      <c r="B555" s="69"/>
      <c r="F555" s="69"/>
    </row>
    <row r="556" spans="2:6">
      <c r="B556" s="69"/>
      <c r="F556" s="69"/>
    </row>
    <row r="557" spans="2:6">
      <c r="B557" s="69"/>
      <c r="F557" s="69"/>
    </row>
    <row r="558" spans="2:6">
      <c r="B558" s="69"/>
      <c r="F558" s="69"/>
    </row>
    <row r="559" spans="2:6">
      <c r="B559" s="69"/>
      <c r="F559" s="69"/>
    </row>
    <row r="560" spans="2:6">
      <c r="B560" s="69"/>
      <c r="F560" s="69"/>
    </row>
    <row r="561" spans="2:6">
      <c r="B561" s="69"/>
      <c r="F561" s="69"/>
    </row>
    <row r="562" spans="2:6">
      <c r="B562" s="69"/>
      <c r="F562" s="69"/>
    </row>
    <row r="563" spans="2:6">
      <c r="B563" s="69"/>
      <c r="F563" s="69"/>
    </row>
    <row r="564" spans="2:6">
      <c r="B564" s="69"/>
      <c r="F564" s="69"/>
    </row>
    <row r="565" spans="2:6">
      <c r="B565" s="69"/>
      <c r="F565" s="69"/>
    </row>
    <row r="566" spans="2:6">
      <c r="B566" s="69"/>
      <c r="F566" s="69"/>
    </row>
    <row r="567" spans="2:6">
      <c r="B567" s="69"/>
      <c r="F567" s="69"/>
    </row>
    <row r="568" spans="2:6">
      <c r="B568" s="69"/>
      <c r="F568" s="69"/>
    </row>
    <row r="569" spans="2:6">
      <c r="B569" s="69"/>
      <c r="F569" s="69"/>
    </row>
    <row r="570" spans="2:6">
      <c r="B570" s="69"/>
      <c r="F570" s="69"/>
    </row>
    <row r="571" spans="2:6">
      <c r="B571" s="69"/>
      <c r="F571" s="69"/>
    </row>
    <row r="572" spans="2:6">
      <c r="B572" s="69"/>
      <c r="F572" s="69"/>
    </row>
    <row r="573" spans="2:6">
      <c r="B573" s="69"/>
      <c r="F573" s="69"/>
    </row>
    <row r="574" spans="2:6">
      <c r="B574" s="69"/>
      <c r="F574" s="69"/>
    </row>
    <row r="575" spans="2:6">
      <c r="B575" s="69"/>
      <c r="F575" s="69"/>
    </row>
    <row r="576" spans="2:6">
      <c r="B576" s="69"/>
      <c r="F576" s="69"/>
    </row>
    <row r="577" spans="2:6">
      <c r="B577" s="69"/>
      <c r="F577" s="69"/>
    </row>
    <row r="578" spans="2:6">
      <c r="B578" s="69"/>
      <c r="F578" s="69"/>
    </row>
    <row r="579" spans="2:6">
      <c r="B579" s="69"/>
      <c r="F579" s="69"/>
    </row>
    <row r="580" spans="2:6">
      <c r="B580" s="69"/>
      <c r="F580" s="69"/>
    </row>
    <row r="581" spans="2:6">
      <c r="B581" s="69"/>
      <c r="F581" s="69"/>
    </row>
    <row r="582" spans="2:6">
      <c r="B582" s="69"/>
      <c r="F582" s="69"/>
    </row>
    <row r="583" spans="2:6">
      <c r="B583" s="69"/>
      <c r="F583" s="69"/>
    </row>
    <row r="584" spans="2:6">
      <c r="B584" s="69"/>
      <c r="F584" s="69"/>
    </row>
    <row r="585" spans="2:6">
      <c r="B585" s="69"/>
      <c r="F585" s="69"/>
    </row>
    <row r="586" spans="2:6">
      <c r="B586" s="69"/>
      <c r="F586" s="69"/>
    </row>
    <row r="587" spans="2:6">
      <c r="B587" s="69"/>
      <c r="F587" s="69"/>
    </row>
    <row r="588" spans="2:6">
      <c r="B588" s="69"/>
      <c r="F588" s="69"/>
    </row>
    <row r="589" spans="2:6">
      <c r="B589" s="69"/>
      <c r="F589" s="69"/>
    </row>
    <row r="590" spans="2:6">
      <c r="B590" s="69"/>
      <c r="F590" s="69"/>
    </row>
    <row r="591" spans="2:6">
      <c r="B591" s="69"/>
      <c r="F591" s="69"/>
    </row>
    <row r="592" spans="2:6">
      <c r="B592" s="69"/>
      <c r="F592" s="69"/>
    </row>
    <row r="593" spans="2:6">
      <c r="B593" s="69"/>
      <c r="F593" s="69"/>
    </row>
    <row r="594" spans="2:6">
      <c r="B594" s="69"/>
      <c r="F594" s="69"/>
    </row>
    <row r="595" spans="2:6">
      <c r="B595" s="69"/>
      <c r="F595" s="69"/>
    </row>
    <row r="596" spans="2:6">
      <c r="B596" s="69"/>
      <c r="F596" s="69"/>
    </row>
    <row r="597" spans="2:6">
      <c r="B597" s="69"/>
      <c r="F597" s="69"/>
    </row>
    <row r="598" spans="2:6">
      <c r="B598" s="69"/>
      <c r="F598" s="69"/>
    </row>
    <row r="599" spans="2:6">
      <c r="B599" s="69"/>
      <c r="F599" s="69"/>
    </row>
    <row r="600" spans="2:6">
      <c r="B600" s="69"/>
      <c r="F600" s="69"/>
    </row>
    <row r="601" spans="2:6">
      <c r="B601" s="69"/>
      <c r="F601" s="69"/>
    </row>
    <row r="602" spans="2:6">
      <c r="B602" s="69"/>
      <c r="F602" s="69"/>
    </row>
    <row r="603" spans="2:6">
      <c r="B603" s="69"/>
      <c r="F603" s="69"/>
    </row>
    <row r="604" spans="2:6">
      <c r="B604" s="69"/>
      <c r="F604" s="69"/>
    </row>
    <row r="605" spans="2:6">
      <c r="B605" s="69"/>
      <c r="F605" s="69"/>
    </row>
    <row r="606" spans="2:6">
      <c r="B606" s="69"/>
      <c r="F606" s="69"/>
    </row>
    <row r="607" spans="2:6">
      <c r="B607" s="69"/>
      <c r="F607" s="69"/>
    </row>
    <row r="608" spans="2:6">
      <c r="B608" s="69"/>
      <c r="F608" s="69"/>
    </row>
    <row r="609" spans="2:6">
      <c r="B609" s="69"/>
      <c r="F609" s="69"/>
    </row>
    <row r="610" spans="2:6">
      <c r="B610" s="69"/>
      <c r="F610" s="69"/>
    </row>
    <row r="611" spans="2:6">
      <c r="B611" s="69"/>
      <c r="F611" s="69"/>
    </row>
    <row r="612" spans="2:6">
      <c r="B612" s="69"/>
      <c r="F612" s="69"/>
    </row>
    <row r="613" spans="2:6">
      <c r="B613" s="69"/>
      <c r="F613" s="69"/>
    </row>
    <row r="614" spans="2:6">
      <c r="B614" s="69"/>
      <c r="F614" s="69"/>
    </row>
    <row r="615" spans="2:6">
      <c r="B615" s="69"/>
      <c r="F615" s="69"/>
    </row>
    <row r="616" spans="2:6">
      <c r="B616" s="69"/>
      <c r="F616" s="69"/>
    </row>
    <row r="617" spans="2:6">
      <c r="B617" s="69"/>
      <c r="F617" s="69"/>
    </row>
    <row r="618" spans="2:6">
      <c r="B618" s="69"/>
      <c r="F618" s="69"/>
    </row>
    <row r="619" spans="2:6">
      <c r="B619" s="69"/>
      <c r="F619" s="69"/>
    </row>
    <row r="620" spans="2:6">
      <c r="B620" s="69"/>
      <c r="F620" s="69"/>
    </row>
    <row r="621" spans="2:6">
      <c r="B621" s="69"/>
      <c r="F621" s="69"/>
    </row>
    <row r="622" spans="2:6">
      <c r="B622" s="69"/>
      <c r="F622" s="69"/>
    </row>
    <row r="623" spans="2:6">
      <c r="B623" s="69"/>
      <c r="F623" s="69"/>
    </row>
    <row r="624" spans="2:6">
      <c r="B624" s="69"/>
      <c r="F624" s="69"/>
    </row>
    <row r="625" spans="2:6">
      <c r="B625" s="69"/>
      <c r="F625" s="69"/>
    </row>
    <row r="626" spans="2:6">
      <c r="B626" s="69"/>
      <c r="F626" s="69"/>
    </row>
    <row r="627" spans="2:6">
      <c r="B627" s="69"/>
      <c r="F627" s="69"/>
    </row>
    <row r="628" spans="2:6">
      <c r="B628" s="69"/>
      <c r="F628" s="69"/>
    </row>
    <row r="629" spans="2:6">
      <c r="B629" s="69"/>
      <c r="F629" s="69"/>
    </row>
    <row r="630" spans="2:6">
      <c r="B630" s="69"/>
      <c r="F630" s="69"/>
    </row>
    <row r="631" spans="2:6">
      <c r="B631" s="69"/>
      <c r="F631" s="69"/>
    </row>
    <row r="632" spans="2:6">
      <c r="B632" s="69"/>
      <c r="F632" s="69"/>
    </row>
    <row r="633" spans="2:6">
      <c r="B633" s="69"/>
      <c r="F633" s="69"/>
    </row>
    <row r="634" spans="2:6">
      <c r="B634" s="69"/>
      <c r="F634" s="69"/>
    </row>
    <row r="635" spans="2:6">
      <c r="B635" s="69"/>
      <c r="F635" s="69"/>
    </row>
    <row r="636" spans="2:6">
      <c r="B636" s="69"/>
      <c r="F636" s="69"/>
    </row>
    <row r="637" spans="2:6">
      <c r="B637" s="69"/>
      <c r="F637" s="69"/>
    </row>
    <row r="638" spans="2:6">
      <c r="B638" s="69"/>
      <c r="F638" s="69"/>
    </row>
    <row r="639" spans="2:6">
      <c r="B639" s="69"/>
      <c r="F639" s="69"/>
    </row>
    <row r="640" spans="2:6">
      <c r="B640" s="69"/>
      <c r="F640" s="69"/>
    </row>
    <row r="641" spans="2:6">
      <c r="B641" s="69"/>
      <c r="F641" s="69"/>
    </row>
    <row r="642" spans="2:6">
      <c r="B642" s="69"/>
      <c r="F642" s="69"/>
    </row>
    <row r="643" spans="2:6">
      <c r="B643" s="69"/>
      <c r="F643" s="69"/>
    </row>
    <row r="644" spans="2:6">
      <c r="B644" s="69"/>
      <c r="F644" s="69"/>
    </row>
    <row r="645" spans="2:6">
      <c r="B645" s="69"/>
      <c r="F645" s="69"/>
    </row>
    <row r="646" spans="2:6">
      <c r="B646" s="69"/>
      <c r="F646" s="69"/>
    </row>
    <row r="647" spans="2:6">
      <c r="B647" s="69"/>
      <c r="F647" s="69"/>
    </row>
    <row r="648" spans="2:6">
      <c r="B648" s="69"/>
      <c r="F648" s="69"/>
    </row>
    <row r="649" spans="2:6">
      <c r="B649" s="69"/>
      <c r="F649" s="69"/>
    </row>
    <row r="650" spans="2:6">
      <c r="B650" s="69"/>
      <c r="F650" s="69"/>
    </row>
    <row r="651" spans="2:6">
      <c r="B651" s="69"/>
      <c r="F651" s="69"/>
    </row>
    <row r="652" spans="2:6">
      <c r="B652" s="69"/>
      <c r="F652" s="69"/>
    </row>
    <row r="653" spans="2:6">
      <c r="B653" s="69"/>
      <c r="F653" s="69"/>
    </row>
    <row r="654" spans="2:6">
      <c r="B654" s="69"/>
      <c r="F654" s="69"/>
    </row>
    <row r="655" spans="2:6">
      <c r="B655" s="69"/>
      <c r="F655" s="69"/>
    </row>
    <row r="656" spans="2:6">
      <c r="B656" s="69"/>
      <c r="F656" s="69"/>
    </row>
    <row r="657" spans="2:6">
      <c r="B657" s="69"/>
      <c r="F657" s="69"/>
    </row>
    <row r="658" spans="2:6">
      <c r="B658" s="69"/>
      <c r="F658" s="69"/>
    </row>
    <row r="659" spans="2:6">
      <c r="B659" s="69"/>
      <c r="F659" s="69"/>
    </row>
    <row r="660" spans="2:6">
      <c r="B660" s="69"/>
      <c r="F660" s="69"/>
    </row>
    <row r="661" spans="2:6">
      <c r="B661" s="69"/>
      <c r="F661" s="69"/>
    </row>
    <row r="662" spans="2:6">
      <c r="B662" s="69"/>
      <c r="F662" s="69"/>
    </row>
    <row r="663" spans="2:6">
      <c r="B663" s="69"/>
      <c r="F663" s="69"/>
    </row>
    <row r="664" spans="2:6">
      <c r="B664" s="69"/>
      <c r="F664" s="69"/>
    </row>
    <row r="665" spans="2:6">
      <c r="B665" s="69"/>
      <c r="F665" s="69"/>
    </row>
    <row r="666" spans="2:6">
      <c r="B666" s="69"/>
      <c r="F666" s="69"/>
    </row>
    <row r="667" spans="2:6">
      <c r="B667" s="69"/>
      <c r="F667" s="69"/>
    </row>
    <row r="668" spans="2:6">
      <c r="B668" s="69"/>
      <c r="F668" s="69"/>
    </row>
    <row r="669" spans="2:6">
      <c r="B669" s="69"/>
      <c r="F669" s="69"/>
    </row>
    <row r="670" spans="2:6">
      <c r="B670" s="69"/>
      <c r="F670" s="69"/>
    </row>
    <row r="671" spans="2:6">
      <c r="B671" s="69"/>
      <c r="F671" s="69"/>
    </row>
    <row r="672" spans="2:6">
      <c r="B672" s="69"/>
      <c r="F672" s="69"/>
    </row>
    <row r="673" spans="2:6">
      <c r="B673" s="69"/>
      <c r="F673" s="69"/>
    </row>
    <row r="674" spans="2:6">
      <c r="B674" s="69"/>
      <c r="F674" s="69"/>
    </row>
    <row r="675" spans="2:6">
      <c r="B675" s="69"/>
      <c r="F675" s="69"/>
    </row>
    <row r="676" spans="2:6">
      <c r="B676" s="69"/>
      <c r="F676" s="69"/>
    </row>
    <row r="677" spans="2:6">
      <c r="B677" s="69"/>
      <c r="F677" s="69"/>
    </row>
    <row r="678" spans="2:6">
      <c r="B678" s="69"/>
      <c r="F678" s="69"/>
    </row>
    <row r="679" spans="2:6">
      <c r="B679" s="69"/>
      <c r="F679" s="69"/>
    </row>
    <row r="680" spans="2:6">
      <c r="B680" s="69"/>
      <c r="F680" s="69"/>
    </row>
    <row r="681" spans="2:6">
      <c r="B681" s="69"/>
      <c r="F681" s="69"/>
    </row>
    <row r="682" spans="2:6">
      <c r="B682" s="69"/>
      <c r="F682" s="69"/>
    </row>
    <row r="683" spans="2:6">
      <c r="B683" s="69"/>
      <c r="F683" s="69"/>
    </row>
    <row r="684" spans="2:6">
      <c r="B684" s="69"/>
      <c r="F684" s="69"/>
    </row>
    <row r="685" spans="2:6">
      <c r="B685" s="69"/>
      <c r="F685" s="69"/>
    </row>
    <row r="686" spans="2:6">
      <c r="B686" s="69"/>
      <c r="F686" s="69"/>
    </row>
    <row r="687" spans="2:6">
      <c r="B687" s="69"/>
      <c r="F687" s="69"/>
    </row>
    <row r="688" spans="2:6">
      <c r="B688" s="69"/>
      <c r="F688" s="69"/>
    </row>
    <row r="689" spans="2:6">
      <c r="B689" s="69"/>
      <c r="F689" s="69"/>
    </row>
    <row r="690" spans="2:6">
      <c r="B690" s="69"/>
      <c r="F690" s="69"/>
    </row>
    <row r="691" spans="2:6">
      <c r="B691" s="69"/>
      <c r="F691" s="69"/>
    </row>
    <row r="692" spans="2:6">
      <c r="B692" s="69"/>
      <c r="F692" s="69"/>
    </row>
    <row r="693" spans="2:6">
      <c r="B693" s="69"/>
      <c r="F693" s="69"/>
    </row>
    <row r="694" spans="2:6">
      <c r="B694" s="69"/>
      <c r="F694" s="69"/>
    </row>
    <row r="695" spans="2:6">
      <c r="B695" s="69"/>
      <c r="F695" s="69"/>
    </row>
    <row r="696" spans="2:6">
      <c r="B696" s="69"/>
      <c r="F696" s="69"/>
    </row>
    <row r="697" spans="2:6">
      <c r="B697" s="69"/>
      <c r="F697" s="69"/>
    </row>
    <row r="698" spans="2:6">
      <c r="B698" s="69"/>
      <c r="F698" s="69"/>
    </row>
    <row r="699" spans="2:6">
      <c r="B699" s="69"/>
      <c r="F699" s="69"/>
    </row>
    <row r="700" spans="2:6">
      <c r="B700" s="69"/>
      <c r="F700" s="69"/>
    </row>
    <row r="701" spans="2:6">
      <c r="B701" s="69"/>
      <c r="F701" s="69"/>
    </row>
    <row r="702" spans="2:6">
      <c r="B702" s="69"/>
      <c r="F702" s="69"/>
    </row>
    <row r="703" spans="2:6">
      <c r="B703" s="69"/>
      <c r="F703" s="69"/>
    </row>
    <row r="704" spans="2:6">
      <c r="B704" s="69"/>
      <c r="F704" s="69"/>
    </row>
    <row r="705" spans="2:6">
      <c r="B705" s="69"/>
      <c r="F705" s="69"/>
    </row>
    <row r="706" spans="2:6">
      <c r="B706" s="69"/>
      <c r="F706" s="69"/>
    </row>
    <row r="707" spans="2:6">
      <c r="B707" s="69"/>
      <c r="F707" s="69"/>
    </row>
    <row r="708" spans="2:6">
      <c r="B708" s="69"/>
      <c r="F708" s="69"/>
    </row>
    <row r="709" spans="2:6">
      <c r="B709" s="69"/>
      <c r="F709" s="69"/>
    </row>
    <row r="710" spans="2:6">
      <c r="B710" s="69"/>
      <c r="F710" s="69"/>
    </row>
    <row r="711" spans="2:6">
      <c r="B711" s="69"/>
      <c r="F711" s="69"/>
    </row>
    <row r="712" spans="2:6">
      <c r="B712" s="69"/>
      <c r="F712" s="69"/>
    </row>
    <row r="713" spans="2:6">
      <c r="B713" s="69"/>
      <c r="F713" s="69"/>
    </row>
    <row r="714" spans="2:6">
      <c r="B714" s="69"/>
      <c r="F714" s="69"/>
    </row>
    <row r="715" spans="2:6">
      <c r="B715" s="69"/>
      <c r="F715" s="69"/>
    </row>
    <row r="716" spans="2:6">
      <c r="B716" s="69"/>
      <c r="F716" s="69"/>
    </row>
    <row r="717" spans="2:6">
      <c r="B717" s="69"/>
      <c r="F717" s="69"/>
    </row>
    <row r="718" spans="2:6">
      <c r="B718" s="69"/>
      <c r="F718" s="69"/>
    </row>
    <row r="719" spans="2:6">
      <c r="B719" s="69"/>
      <c r="F719" s="69"/>
    </row>
    <row r="720" spans="2:6">
      <c r="B720" s="69"/>
      <c r="F720" s="69"/>
    </row>
    <row r="721" spans="2:6">
      <c r="B721" s="69"/>
      <c r="F721" s="69"/>
    </row>
    <row r="722" spans="2:6">
      <c r="B722" s="69"/>
      <c r="F722" s="69"/>
    </row>
    <row r="723" spans="2:6">
      <c r="B723" s="69"/>
      <c r="F723" s="69"/>
    </row>
    <row r="724" spans="2:6">
      <c r="B724" s="69"/>
      <c r="F724" s="69"/>
    </row>
    <row r="725" spans="2:6">
      <c r="B725" s="69"/>
      <c r="F725" s="69"/>
    </row>
    <row r="726" spans="2:6">
      <c r="B726" s="69"/>
      <c r="F726" s="69"/>
    </row>
    <row r="727" spans="2:6">
      <c r="B727" s="69"/>
      <c r="F727" s="69"/>
    </row>
    <row r="728" spans="2:6">
      <c r="B728" s="69"/>
      <c r="F728" s="69"/>
    </row>
    <row r="729" spans="2:6">
      <c r="B729" s="69"/>
      <c r="F729" s="69"/>
    </row>
    <row r="730" spans="2:6">
      <c r="B730" s="69"/>
      <c r="F730" s="69"/>
    </row>
    <row r="731" spans="2:6">
      <c r="B731" s="69"/>
      <c r="F731" s="69"/>
    </row>
    <row r="732" spans="2:6">
      <c r="B732" s="69"/>
      <c r="F732" s="69"/>
    </row>
    <row r="733" spans="2:6">
      <c r="B733" s="69"/>
      <c r="F733" s="69"/>
    </row>
    <row r="734" spans="2:6">
      <c r="B734" s="69"/>
      <c r="F734" s="69"/>
    </row>
    <row r="735" spans="2:6">
      <c r="B735" s="69"/>
      <c r="F735" s="69"/>
    </row>
    <row r="736" spans="2:6">
      <c r="B736" s="69"/>
      <c r="F736" s="69"/>
    </row>
    <row r="737" spans="2:6">
      <c r="B737" s="69"/>
      <c r="F737" s="69"/>
    </row>
    <row r="738" spans="2:6">
      <c r="B738" s="69"/>
      <c r="F738" s="69"/>
    </row>
    <row r="739" spans="2:6">
      <c r="B739" s="69"/>
      <c r="F739" s="69"/>
    </row>
    <row r="740" spans="2:6">
      <c r="B740" s="69"/>
      <c r="F740" s="69"/>
    </row>
    <row r="741" spans="2:6">
      <c r="B741" s="69"/>
      <c r="F741" s="69"/>
    </row>
    <row r="742" spans="2:6">
      <c r="B742" s="69"/>
      <c r="F742" s="69"/>
    </row>
    <row r="743" spans="2:6">
      <c r="B743" s="69"/>
      <c r="F743" s="69"/>
    </row>
    <row r="744" spans="2:6">
      <c r="B744" s="69"/>
      <c r="F744" s="69"/>
    </row>
    <row r="745" spans="2:6">
      <c r="B745" s="69"/>
      <c r="F745" s="69"/>
    </row>
    <row r="746" spans="2:6">
      <c r="B746" s="69"/>
      <c r="F746" s="69"/>
    </row>
    <row r="747" spans="2:6">
      <c r="B747" s="69"/>
      <c r="F747" s="69"/>
    </row>
    <row r="748" spans="2:6">
      <c r="B748" s="69"/>
      <c r="F748" s="69"/>
    </row>
    <row r="749" spans="2:6">
      <c r="B749" s="69"/>
      <c r="F749" s="69"/>
    </row>
    <row r="750" spans="2:6">
      <c r="B750" s="69"/>
      <c r="F750" s="69"/>
    </row>
    <row r="751" spans="2:6">
      <c r="B751" s="69"/>
      <c r="F751" s="69"/>
    </row>
    <row r="752" spans="2:6">
      <c r="B752" s="69"/>
      <c r="F752" s="69"/>
    </row>
    <row r="753" spans="2:6">
      <c r="B753" s="69"/>
      <c r="F753" s="69"/>
    </row>
    <row r="754" spans="2:6">
      <c r="B754" s="69"/>
      <c r="F754" s="69"/>
    </row>
    <row r="755" spans="2:6">
      <c r="B755" s="69"/>
      <c r="F755" s="69"/>
    </row>
    <row r="756" spans="2:6">
      <c r="B756" s="69"/>
      <c r="F756" s="69"/>
    </row>
    <row r="757" spans="2:6">
      <c r="B757" s="69"/>
      <c r="F757" s="69"/>
    </row>
    <row r="758" spans="2:6">
      <c r="B758" s="69"/>
      <c r="F758" s="69"/>
    </row>
    <row r="759" spans="2:6">
      <c r="B759" s="69"/>
      <c r="F759" s="69"/>
    </row>
    <row r="760" spans="2:6">
      <c r="B760" s="69"/>
      <c r="F760" s="69"/>
    </row>
    <row r="761" spans="2:6">
      <c r="B761" s="69"/>
      <c r="F761" s="69"/>
    </row>
    <row r="762" spans="2:6">
      <c r="B762" s="69"/>
      <c r="F762" s="69"/>
    </row>
    <row r="763" spans="2:6">
      <c r="B763" s="69"/>
      <c r="F763" s="69"/>
    </row>
    <row r="764" spans="2:6">
      <c r="B764" s="69"/>
      <c r="F764" s="69"/>
    </row>
    <row r="765" spans="2:6">
      <c r="B765" s="69"/>
      <c r="F765" s="69"/>
    </row>
    <row r="766" spans="2:6">
      <c r="B766" s="69"/>
      <c r="F766" s="69"/>
    </row>
    <row r="767" spans="2:6">
      <c r="B767" s="69"/>
      <c r="F767" s="69"/>
    </row>
    <row r="768" spans="2:6">
      <c r="B768" s="69"/>
      <c r="F768" s="69"/>
    </row>
    <row r="769" spans="2:6">
      <c r="B769" s="69"/>
      <c r="F769" s="69"/>
    </row>
    <row r="770" spans="2:6">
      <c r="B770" s="69"/>
      <c r="F770" s="69"/>
    </row>
    <row r="771" spans="2:6">
      <c r="B771" s="69"/>
      <c r="F771" s="69"/>
    </row>
    <row r="772" spans="2:6">
      <c r="B772" s="69"/>
      <c r="F772" s="69"/>
    </row>
    <row r="773" spans="2:6">
      <c r="B773" s="69"/>
      <c r="F773" s="69"/>
    </row>
    <row r="774" spans="2:6">
      <c r="B774" s="69"/>
      <c r="F774" s="69"/>
    </row>
    <row r="775" spans="2:6">
      <c r="B775" s="69"/>
      <c r="F775" s="69"/>
    </row>
    <row r="776" spans="2:6">
      <c r="B776" s="69"/>
      <c r="F776" s="69"/>
    </row>
    <row r="777" spans="2:6">
      <c r="B777" s="69"/>
      <c r="F777" s="69"/>
    </row>
    <row r="778" spans="2:6">
      <c r="B778" s="69"/>
      <c r="F778" s="69"/>
    </row>
    <row r="779" spans="2:6">
      <c r="B779" s="69"/>
      <c r="F779" s="69"/>
    </row>
    <row r="780" spans="2:6">
      <c r="B780" s="69"/>
      <c r="F780" s="69"/>
    </row>
    <row r="781" spans="2:6">
      <c r="B781" s="69"/>
      <c r="F781" s="69"/>
    </row>
    <row r="782" spans="2:6">
      <c r="B782" s="69"/>
      <c r="F782" s="69"/>
    </row>
    <row r="783" spans="2:6">
      <c r="B783" s="69"/>
      <c r="F783" s="69"/>
    </row>
    <row r="784" spans="2:6">
      <c r="B784" s="69"/>
      <c r="F784" s="69"/>
    </row>
    <row r="785" spans="2:6">
      <c r="B785" s="69"/>
      <c r="F785" s="69"/>
    </row>
    <row r="786" spans="2:6">
      <c r="B786" s="69"/>
      <c r="F786" s="69"/>
    </row>
    <row r="787" spans="2:6">
      <c r="B787" s="69"/>
      <c r="F787" s="69"/>
    </row>
    <row r="788" spans="2:6">
      <c r="B788" s="69"/>
      <c r="F788" s="69"/>
    </row>
    <row r="789" spans="2:6">
      <c r="B789" s="69"/>
      <c r="F789" s="69"/>
    </row>
    <row r="790" spans="2:6">
      <c r="B790" s="69"/>
      <c r="F790" s="69"/>
    </row>
    <row r="791" spans="2:6">
      <c r="B791" s="69"/>
      <c r="F791" s="69"/>
    </row>
    <row r="792" spans="2:6">
      <c r="B792" s="69"/>
      <c r="F792" s="69"/>
    </row>
    <row r="793" spans="2:6">
      <c r="B793" s="69"/>
      <c r="F793" s="69"/>
    </row>
    <row r="794" spans="2:6">
      <c r="B794" s="69"/>
      <c r="F794" s="69"/>
    </row>
    <row r="795" spans="2:6">
      <c r="B795" s="69"/>
      <c r="F795" s="69"/>
    </row>
    <row r="796" spans="2:6">
      <c r="B796" s="69"/>
      <c r="F796" s="69"/>
    </row>
    <row r="797" spans="2:6">
      <c r="B797" s="69"/>
      <c r="F797" s="69"/>
    </row>
    <row r="798" spans="2:6">
      <c r="B798" s="69"/>
      <c r="F798" s="69"/>
    </row>
    <row r="799" spans="2:6">
      <c r="B799" s="69"/>
      <c r="F799" s="69"/>
    </row>
    <row r="800" spans="2:6">
      <c r="B800" s="69"/>
      <c r="F800" s="69"/>
    </row>
    <row r="801" spans="2:6">
      <c r="B801" s="69"/>
      <c r="F801" s="69"/>
    </row>
    <row r="802" spans="2:6">
      <c r="B802" s="69"/>
      <c r="F802" s="69"/>
    </row>
    <row r="803" spans="2:6">
      <c r="B803" s="69"/>
      <c r="F803" s="69"/>
    </row>
    <row r="804" spans="2:6">
      <c r="B804" s="69"/>
      <c r="F804" s="69"/>
    </row>
    <row r="805" spans="2:6">
      <c r="B805" s="69"/>
      <c r="F805" s="69"/>
    </row>
    <row r="806" spans="2:6">
      <c r="B806" s="69"/>
      <c r="F806" s="69"/>
    </row>
    <row r="807" spans="2:6">
      <c r="B807" s="69"/>
      <c r="F807" s="69"/>
    </row>
    <row r="808" spans="2:6">
      <c r="B808" s="69"/>
      <c r="F808" s="69"/>
    </row>
    <row r="809" spans="2:6">
      <c r="B809" s="69"/>
      <c r="F809" s="69"/>
    </row>
    <row r="810" spans="2:6">
      <c r="B810" s="69"/>
      <c r="F810" s="69"/>
    </row>
    <row r="811" spans="2:6">
      <c r="B811" s="69"/>
      <c r="F811" s="69"/>
    </row>
    <row r="812" spans="2:6">
      <c r="B812" s="69"/>
      <c r="F812" s="69"/>
    </row>
    <row r="813" spans="2:6">
      <c r="B813" s="69"/>
      <c r="F813" s="69"/>
    </row>
    <row r="814" spans="2:6">
      <c r="B814" s="69"/>
      <c r="F814" s="69"/>
    </row>
    <row r="815" spans="2:6">
      <c r="B815" s="69"/>
      <c r="F815" s="69"/>
    </row>
    <row r="816" spans="2:6">
      <c r="B816" s="69"/>
      <c r="F816" s="69"/>
    </row>
    <row r="817" spans="2:6">
      <c r="B817" s="69"/>
      <c r="F817" s="69"/>
    </row>
    <row r="818" spans="2:6">
      <c r="B818" s="69"/>
      <c r="F818" s="69"/>
    </row>
    <row r="819" spans="2:6">
      <c r="B819" s="69"/>
      <c r="F819" s="69"/>
    </row>
    <row r="820" spans="2:6">
      <c r="B820" s="69"/>
      <c r="F820" s="69"/>
    </row>
    <row r="821" spans="2:6">
      <c r="B821" s="69"/>
      <c r="F821" s="69"/>
    </row>
    <row r="822" spans="2:6">
      <c r="B822" s="69"/>
      <c r="F822" s="69"/>
    </row>
    <row r="823" spans="2:6">
      <c r="B823" s="69"/>
      <c r="F823" s="69"/>
    </row>
    <row r="824" spans="2:6">
      <c r="B824" s="69"/>
      <c r="F824" s="69"/>
    </row>
    <row r="825" spans="2:6">
      <c r="B825" s="69"/>
      <c r="F825" s="69"/>
    </row>
    <row r="826" spans="2:6">
      <c r="B826" s="69"/>
      <c r="F826" s="69"/>
    </row>
    <row r="827" spans="2:6">
      <c r="B827" s="69"/>
      <c r="F827" s="69"/>
    </row>
    <row r="828" spans="2:6">
      <c r="B828" s="69"/>
      <c r="F828" s="69"/>
    </row>
    <row r="829" spans="2:6">
      <c r="B829" s="69"/>
      <c r="F829" s="69"/>
    </row>
    <row r="830" spans="2:6">
      <c r="B830" s="69"/>
      <c r="F830" s="69"/>
    </row>
    <row r="831" spans="2:6">
      <c r="B831" s="69"/>
      <c r="F831" s="69"/>
    </row>
    <row r="832" spans="2:6">
      <c r="B832" s="69"/>
      <c r="F832" s="69"/>
    </row>
    <row r="833" spans="2:6">
      <c r="B833" s="69"/>
      <c r="F833" s="69"/>
    </row>
    <row r="834" spans="2:6">
      <c r="B834" s="69"/>
      <c r="F834" s="69"/>
    </row>
    <row r="835" spans="2:6">
      <c r="B835" s="69"/>
      <c r="F835" s="69"/>
    </row>
    <row r="836" spans="2:6">
      <c r="B836" s="69"/>
      <c r="F836" s="69"/>
    </row>
    <row r="837" spans="2:6">
      <c r="B837" s="69"/>
      <c r="F837" s="69"/>
    </row>
    <row r="838" spans="2:6">
      <c r="B838" s="69"/>
      <c r="F838" s="69"/>
    </row>
    <row r="839" spans="2:6">
      <c r="B839" s="69"/>
      <c r="F839" s="69"/>
    </row>
    <row r="840" spans="2:6">
      <c r="B840" s="69"/>
      <c r="F840" s="69"/>
    </row>
    <row r="841" spans="2:6">
      <c r="B841" s="69"/>
      <c r="F841" s="69"/>
    </row>
    <row r="842" spans="2:6">
      <c r="B842" s="69"/>
      <c r="F842" s="69"/>
    </row>
    <row r="843" spans="2:6">
      <c r="B843" s="69"/>
      <c r="F843" s="69"/>
    </row>
    <row r="844" spans="2:6">
      <c r="B844" s="69"/>
      <c r="F844" s="69"/>
    </row>
    <row r="845" spans="2:6">
      <c r="B845" s="69"/>
      <c r="F845" s="69"/>
    </row>
    <row r="846" spans="2:6">
      <c r="B846" s="69"/>
      <c r="F846" s="69"/>
    </row>
    <row r="847" spans="2:6">
      <c r="B847" s="69"/>
      <c r="F847" s="69"/>
    </row>
    <row r="848" spans="2:6">
      <c r="B848" s="69"/>
      <c r="F848" s="69"/>
    </row>
    <row r="849" spans="2:6">
      <c r="B849" s="69"/>
      <c r="F849" s="69"/>
    </row>
    <row r="850" spans="2:6">
      <c r="B850" s="69"/>
      <c r="F850" s="69"/>
    </row>
    <row r="851" spans="2:6">
      <c r="B851" s="69"/>
      <c r="F851" s="69"/>
    </row>
    <row r="852" spans="2:6">
      <c r="B852" s="69"/>
      <c r="F852" s="69"/>
    </row>
    <row r="853" spans="2:6">
      <c r="B853" s="69"/>
      <c r="F853" s="69"/>
    </row>
    <row r="854" spans="2:6">
      <c r="B854" s="69"/>
      <c r="F854" s="69"/>
    </row>
    <row r="855" spans="2:6">
      <c r="B855" s="69"/>
      <c r="F855" s="69"/>
    </row>
    <row r="856" spans="2:6">
      <c r="B856" s="69"/>
      <c r="F856" s="69"/>
    </row>
    <row r="857" spans="2:6">
      <c r="B857" s="69"/>
      <c r="F857" s="69"/>
    </row>
    <row r="858" spans="2:6">
      <c r="B858" s="69"/>
      <c r="F858" s="69"/>
    </row>
    <row r="859" spans="2:6">
      <c r="B859" s="69"/>
      <c r="F859" s="69"/>
    </row>
    <row r="860" spans="2:6">
      <c r="B860" s="69"/>
      <c r="F860" s="69"/>
    </row>
    <row r="861" spans="2:6">
      <c r="B861" s="69"/>
      <c r="F861" s="69"/>
    </row>
    <row r="862" spans="2:6">
      <c r="B862" s="69"/>
      <c r="F862" s="69"/>
    </row>
    <row r="863" spans="2:6">
      <c r="B863" s="69"/>
      <c r="F863" s="69"/>
    </row>
    <row r="864" spans="2:6">
      <c r="B864" s="69"/>
      <c r="F864" s="69"/>
    </row>
    <row r="865" spans="2:6">
      <c r="B865" s="69"/>
      <c r="F865" s="69"/>
    </row>
    <row r="866" spans="2:6">
      <c r="B866" s="69"/>
      <c r="F866" s="69"/>
    </row>
    <row r="867" spans="2:6">
      <c r="B867" s="69"/>
      <c r="F867" s="69"/>
    </row>
    <row r="868" spans="2:6">
      <c r="B868" s="69"/>
      <c r="F868" s="69"/>
    </row>
    <row r="869" spans="2:6">
      <c r="B869" s="69"/>
      <c r="F869" s="69"/>
    </row>
    <row r="870" spans="2:6">
      <c r="B870" s="69"/>
      <c r="F870" s="69"/>
    </row>
    <row r="871" spans="2:6">
      <c r="B871" s="69"/>
      <c r="F871" s="69"/>
    </row>
    <row r="872" spans="2:6">
      <c r="B872" s="69"/>
      <c r="F872" s="69"/>
    </row>
    <row r="873" spans="2:6">
      <c r="B873" s="69"/>
      <c r="F873" s="69"/>
    </row>
    <row r="874" spans="2:6">
      <c r="B874" s="69"/>
      <c r="F874" s="69"/>
    </row>
    <row r="875" spans="2:6">
      <c r="B875" s="69"/>
      <c r="F875" s="69"/>
    </row>
    <row r="876" spans="2:6">
      <c r="B876" s="69"/>
      <c r="F876" s="69"/>
    </row>
    <row r="877" spans="2:6">
      <c r="B877" s="69"/>
      <c r="F877" s="69"/>
    </row>
    <row r="878" spans="2:6">
      <c r="B878" s="69"/>
      <c r="F878" s="69"/>
    </row>
    <row r="879" spans="2:6">
      <c r="B879" s="69"/>
      <c r="F879" s="69"/>
    </row>
    <row r="880" spans="2:6">
      <c r="B880" s="69"/>
      <c r="F880" s="69"/>
    </row>
    <row r="881" spans="2:6">
      <c r="B881" s="69"/>
      <c r="F881" s="69"/>
    </row>
    <row r="882" spans="2:6">
      <c r="B882" s="69"/>
      <c r="F882" s="69"/>
    </row>
    <row r="883" spans="2:6">
      <c r="B883" s="69"/>
      <c r="F883" s="69"/>
    </row>
    <row r="884" spans="2:6">
      <c r="B884" s="69"/>
      <c r="F884" s="69"/>
    </row>
    <row r="885" spans="2:6">
      <c r="B885" s="69"/>
      <c r="F885" s="69"/>
    </row>
    <row r="886" spans="2:6">
      <c r="B886" s="69"/>
      <c r="F886" s="69"/>
    </row>
    <row r="887" spans="2:6">
      <c r="B887" s="69"/>
      <c r="F887" s="69"/>
    </row>
    <row r="888" spans="2:6">
      <c r="B888" s="69"/>
      <c r="F888" s="69"/>
    </row>
    <row r="889" spans="2:6">
      <c r="B889" s="69"/>
      <c r="F889" s="69"/>
    </row>
    <row r="890" spans="2:6">
      <c r="B890" s="69"/>
      <c r="F890" s="69"/>
    </row>
    <row r="891" spans="2:6">
      <c r="B891" s="69"/>
      <c r="F891" s="69"/>
    </row>
    <row r="892" spans="2:6">
      <c r="B892" s="69"/>
      <c r="F892" s="69"/>
    </row>
    <row r="893" spans="2:6">
      <c r="B893" s="69"/>
      <c r="F893" s="69"/>
    </row>
    <row r="894" spans="2:6">
      <c r="B894" s="69"/>
      <c r="F894" s="69"/>
    </row>
    <row r="895" spans="2:6">
      <c r="B895" s="69"/>
      <c r="F895" s="69"/>
    </row>
    <row r="896" spans="2:6">
      <c r="B896" s="69"/>
      <c r="F896" s="69"/>
    </row>
    <row r="897" spans="2:6">
      <c r="B897" s="69"/>
      <c r="F897" s="69"/>
    </row>
    <row r="898" spans="2:6">
      <c r="B898" s="69"/>
      <c r="F898" s="69"/>
    </row>
    <row r="899" spans="2:6">
      <c r="B899" s="69"/>
      <c r="F899" s="69"/>
    </row>
    <row r="900" spans="2:6">
      <c r="B900" s="69"/>
      <c r="F900" s="69"/>
    </row>
    <row r="901" spans="2:6">
      <c r="B901" s="69"/>
      <c r="F901" s="69"/>
    </row>
    <row r="902" spans="2:6">
      <c r="B902" s="69"/>
      <c r="F902" s="69"/>
    </row>
    <row r="903" spans="2:6">
      <c r="B903" s="69"/>
      <c r="F903" s="69"/>
    </row>
    <row r="904" spans="2:6">
      <c r="B904" s="69"/>
      <c r="F904" s="69"/>
    </row>
    <row r="905" spans="2:6">
      <c r="B905" s="69"/>
      <c r="F905" s="69"/>
    </row>
    <row r="906" spans="2:6">
      <c r="B906" s="69"/>
      <c r="F906" s="69"/>
    </row>
    <row r="907" spans="2:6">
      <c r="B907" s="69"/>
      <c r="F907" s="69"/>
    </row>
    <row r="908" spans="2:6">
      <c r="B908" s="69"/>
      <c r="F908" s="69"/>
    </row>
    <row r="909" spans="2:6">
      <c r="B909" s="69"/>
      <c r="F909" s="69"/>
    </row>
    <row r="910" spans="2:6">
      <c r="B910" s="69"/>
      <c r="F910" s="69"/>
    </row>
    <row r="911" spans="2:6">
      <c r="B911" s="69"/>
      <c r="F911" s="69"/>
    </row>
    <row r="912" spans="2:6">
      <c r="B912" s="69"/>
      <c r="F912" s="69"/>
    </row>
    <row r="913" spans="2:6">
      <c r="B913" s="69"/>
      <c r="F913" s="69"/>
    </row>
    <row r="914" spans="2:6">
      <c r="B914" s="69"/>
      <c r="F914" s="69"/>
    </row>
    <row r="915" spans="2:6">
      <c r="B915" s="69"/>
      <c r="F915" s="69"/>
    </row>
    <row r="916" spans="2:6">
      <c r="B916" s="69"/>
      <c r="F916" s="69"/>
    </row>
    <row r="917" spans="2:6">
      <c r="B917" s="69"/>
      <c r="F917" s="69"/>
    </row>
    <row r="918" spans="2:6">
      <c r="B918" s="69"/>
      <c r="F918" s="69"/>
    </row>
    <row r="919" spans="2:6">
      <c r="B919" s="69"/>
      <c r="F919" s="69"/>
    </row>
    <row r="920" spans="2:6">
      <c r="B920" s="69"/>
      <c r="F920" s="69"/>
    </row>
    <row r="921" spans="2:6">
      <c r="B921" s="69"/>
      <c r="F921" s="69"/>
    </row>
    <row r="922" spans="2:6">
      <c r="B922" s="69"/>
      <c r="F922" s="69"/>
    </row>
    <row r="923" spans="2:6">
      <c r="B923" s="69"/>
      <c r="F923" s="69"/>
    </row>
    <row r="924" spans="2:6">
      <c r="B924" s="69"/>
      <c r="F924" s="69"/>
    </row>
    <row r="925" spans="2:6">
      <c r="B925" s="69"/>
      <c r="F925" s="69"/>
    </row>
    <row r="926" spans="2:6">
      <c r="B926" s="69"/>
      <c r="F926" s="69"/>
    </row>
    <row r="927" spans="2:6">
      <c r="B927" s="69"/>
      <c r="F927" s="69"/>
    </row>
    <row r="928" spans="2:6">
      <c r="B928" s="69"/>
      <c r="F928" s="69"/>
    </row>
    <row r="929" spans="2:6">
      <c r="B929" s="69"/>
      <c r="F929" s="69"/>
    </row>
    <row r="930" spans="2:6">
      <c r="B930" s="69"/>
      <c r="F930" s="69"/>
    </row>
    <row r="931" spans="2:6">
      <c r="B931" s="69"/>
      <c r="F931" s="69"/>
    </row>
    <row r="932" spans="2:6">
      <c r="B932" s="69"/>
      <c r="F932" s="69"/>
    </row>
    <row r="933" spans="2:6">
      <c r="B933" s="69"/>
      <c r="F933" s="69"/>
    </row>
    <row r="934" spans="2:6">
      <c r="B934" s="69"/>
      <c r="F934" s="69"/>
    </row>
    <row r="935" spans="2:6">
      <c r="B935" s="69"/>
      <c r="F935" s="69"/>
    </row>
    <row r="936" spans="2:6">
      <c r="B936" s="69"/>
      <c r="F936" s="69"/>
    </row>
    <row r="937" spans="2:6">
      <c r="B937" s="69"/>
      <c r="F937" s="69"/>
    </row>
    <row r="938" spans="2:6">
      <c r="B938" s="69"/>
      <c r="F938" s="69"/>
    </row>
    <row r="939" spans="2:6">
      <c r="B939" s="69"/>
      <c r="F939" s="69"/>
    </row>
    <row r="940" spans="2:6">
      <c r="B940" s="69"/>
      <c r="F940" s="69"/>
    </row>
    <row r="941" spans="2:6">
      <c r="B941" s="69"/>
      <c r="F941" s="69"/>
    </row>
    <row r="942" spans="2:6">
      <c r="B942" s="69"/>
      <c r="F942" s="69"/>
    </row>
    <row r="943" spans="2:6">
      <c r="B943" s="69"/>
      <c r="F943" s="69"/>
    </row>
    <row r="944" spans="2:6">
      <c r="B944" s="69"/>
      <c r="F944" s="69"/>
    </row>
    <row r="945" spans="2:6">
      <c r="B945" s="69"/>
      <c r="F945" s="69"/>
    </row>
    <row r="946" spans="2:6">
      <c r="B946" s="69"/>
      <c r="F946" s="69"/>
    </row>
    <row r="947" spans="2:6">
      <c r="B947" s="69"/>
      <c r="F947" s="69"/>
    </row>
    <row r="948" spans="2:6">
      <c r="B948" s="69"/>
      <c r="F948" s="69"/>
    </row>
    <row r="949" spans="2:6">
      <c r="B949" s="69"/>
      <c r="F949" s="69"/>
    </row>
    <row r="950" spans="2:6">
      <c r="B950" s="69"/>
      <c r="F950" s="69"/>
    </row>
    <row r="951" spans="2:6">
      <c r="B951" s="69"/>
      <c r="F951" s="69"/>
    </row>
    <row r="952" spans="2:6">
      <c r="B952" s="69"/>
      <c r="F952" s="69"/>
    </row>
    <row r="953" spans="2:6">
      <c r="B953" s="69"/>
      <c r="F953" s="69"/>
    </row>
    <row r="954" spans="2:6">
      <c r="B954" s="69"/>
      <c r="F954" s="69"/>
    </row>
    <row r="955" spans="2:6">
      <c r="B955" s="69"/>
      <c r="F955" s="69"/>
    </row>
    <row r="956" spans="2:6">
      <c r="B956" s="69"/>
      <c r="F956" s="69"/>
    </row>
    <row r="957" spans="2:6">
      <c r="B957" s="69"/>
      <c r="F957" s="69"/>
    </row>
    <row r="958" spans="2:6">
      <c r="B958" s="69"/>
      <c r="F958" s="69"/>
    </row>
    <row r="959" spans="2:6">
      <c r="B959" s="69"/>
      <c r="F959" s="69"/>
    </row>
    <row r="960" spans="2:6">
      <c r="B960" s="69"/>
      <c r="F960" s="69"/>
    </row>
    <row r="961" spans="2:6">
      <c r="B961" s="69"/>
      <c r="F961" s="69"/>
    </row>
    <row r="962" spans="2:6">
      <c r="B962" s="69"/>
      <c r="F962" s="69"/>
    </row>
    <row r="963" spans="2:6">
      <c r="B963" s="69"/>
      <c r="F963" s="69"/>
    </row>
    <row r="964" spans="2:6">
      <c r="B964" s="69"/>
      <c r="F964" s="69"/>
    </row>
    <row r="965" spans="2:6">
      <c r="B965" s="69"/>
      <c r="F965" s="69"/>
    </row>
    <row r="966" spans="2:6">
      <c r="B966" s="69"/>
      <c r="F966" s="69"/>
    </row>
    <row r="967" spans="2:6">
      <c r="B967" s="69"/>
      <c r="F967" s="69"/>
    </row>
    <row r="968" spans="2:6">
      <c r="B968" s="69"/>
      <c r="F968" s="69"/>
    </row>
    <row r="969" spans="2:6">
      <c r="B969" s="69"/>
      <c r="F969" s="69"/>
    </row>
    <row r="970" spans="2:6">
      <c r="B970" s="69"/>
      <c r="F970" s="69"/>
    </row>
    <row r="971" spans="2:6">
      <c r="B971" s="69"/>
      <c r="F971" s="69"/>
    </row>
    <row r="972" spans="2:6">
      <c r="B972" s="69"/>
      <c r="F972" s="69"/>
    </row>
    <row r="973" spans="2:6">
      <c r="B973" s="69"/>
      <c r="F973" s="69"/>
    </row>
    <row r="974" spans="2:6">
      <c r="B974" s="69"/>
      <c r="F974" s="69"/>
    </row>
    <row r="975" spans="2:6">
      <c r="B975" s="69"/>
      <c r="F975" s="69"/>
    </row>
    <row r="976" spans="2:6">
      <c r="B976" s="69"/>
      <c r="F976" s="69"/>
    </row>
    <row r="977" spans="2:6">
      <c r="B977" s="69"/>
      <c r="F977" s="69"/>
    </row>
    <row r="978" spans="2:6">
      <c r="B978" s="69"/>
      <c r="F978" s="69"/>
    </row>
    <row r="979" spans="2:6">
      <c r="B979" s="69"/>
      <c r="F979" s="69"/>
    </row>
    <row r="980" spans="2:6">
      <c r="B980" s="69"/>
      <c r="F980" s="69"/>
    </row>
    <row r="981" spans="2:6">
      <c r="B981" s="69"/>
      <c r="F981" s="69"/>
    </row>
    <row r="982" spans="2:6">
      <c r="B982" s="69"/>
      <c r="F982" s="69"/>
    </row>
    <row r="983" spans="2:6">
      <c r="B983" s="69"/>
      <c r="F983" s="69"/>
    </row>
    <row r="984" spans="2:6">
      <c r="B984" s="69"/>
      <c r="F984" s="69"/>
    </row>
    <row r="985" spans="2:6">
      <c r="B985" s="69"/>
      <c r="F985" s="69"/>
    </row>
    <row r="986" spans="2:6">
      <c r="B986" s="69"/>
      <c r="F986" s="69"/>
    </row>
    <row r="987" spans="2:6">
      <c r="B987" s="69"/>
      <c r="F987" s="69"/>
    </row>
    <row r="988" spans="2:6">
      <c r="B988" s="69"/>
      <c r="F988" s="69"/>
    </row>
    <row r="989" spans="2:6">
      <c r="B989" s="69"/>
      <c r="F989" s="69"/>
    </row>
    <row r="990" spans="2:6">
      <c r="B990" s="69"/>
      <c r="F990" s="69"/>
    </row>
    <row r="991" spans="2:6">
      <c r="B991" s="69"/>
      <c r="F991" s="69"/>
    </row>
    <row r="992" spans="2:6">
      <c r="B992" s="69"/>
      <c r="F992" s="69"/>
    </row>
    <row r="993" spans="2:6">
      <c r="B993" s="69"/>
      <c r="F993" s="69"/>
    </row>
    <row r="994" spans="2:6">
      <c r="B994" s="69"/>
      <c r="F994" s="69"/>
    </row>
    <row r="995" spans="2:6">
      <c r="B995" s="69"/>
      <c r="F995" s="69"/>
    </row>
    <row r="996" spans="2:6">
      <c r="B996" s="69"/>
      <c r="F996" s="69"/>
    </row>
    <row r="997" spans="2:6">
      <c r="B997" s="69"/>
      <c r="F997" s="69"/>
    </row>
    <row r="998" spans="2:6">
      <c r="B998" s="69"/>
      <c r="F998" s="69"/>
    </row>
    <row r="999" spans="2:6">
      <c r="B999" s="69"/>
      <c r="F999" s="69"/>
    </row>
    <row r="1000" spans="2:6">
      <c r="B1000" s="69"/>
      <c r="F1000" s="69"/>
    </row>
    <row r="1001" spans="2:6">
      <c r="B1001" s="69"/>
      <c r="F1001" s="69"/>
    </row>
    <row r="1002" spans="2:6">
      <c r="B1002" s="69"/>
      <c r="F1002" s="69"/>
    </row>
    <row r="1003" spans="2:6">
      <c r="B1003" s="69"/>
      <c r="F1003" s="69"/>
    </row>
    <row r="1004" spans="2:6">
      <c r="B1004" s="69"/>
      <c r="F1004" s="69"/>
    </row>
    <row r="1005" spans="2:6">
      <c r="B1005" s="69"/>
      <c r="F1005" s="69"/>
    </row>
    <row r="1006" spans="2:6">
      <c r="B1006" s="69"/>
      <c r="F1006" s="69"/>
    </row>
    <row r="1007" spans="2:6">
      <c r="B1007" s="69"/>
      <c r="F1007" s="69"/>
    </row>
    <row r="1008" spans="2:6">
      <c r="B1008" s="69"/>
      <c r="F1008" s="69"/>
    </row>
    <row r="1009" spans="2:6">
      <c r="B1009" s="69"/>
      <c r="F1009" s="69"/>
    </row>
    <row r="1010" spans="2:6">
      <c r="B1010" s="69"/>
      <c r="F1010" s="69"/>
    </row>
    <row r="1011" spans="2:6">
      <c r="B1011" s="69"/>
      <c r="F1011" s="69"/>
    </row>
    <row r="1012" spans="2:6">
      <c r="B1012" s="69"/>
      <c r="F1012" s="69"/>
    </row>
    <row r="1013" spans="2:6">
      <c r="B1013" s="69"/>
      <c r="F1013" s="69"/>
    </row>
    <row r="1014" spans="2:6">
      <c r="B1014" s="69"/>
      <c r="F1014" s="69"/>
    </row>
    <row r="1015" spans="2:6">
      <c r="B1015" s="69"/>
      <c r="F1015" s="69"/>
    </row>
    <row r="1016" spans="2:6">
      <c r="B1016" s="69"/>
      <c r="F1016" s="69"/>
    </row>
    <row r="1017" spans="2:6">
      <c r="B1017" s="69"/>
      <c r="F1017" s="69"/>
    </row>
    <row r="1018" spans="2:6">
      <c r="B1018" s="69"/>
      <c r="F1018" s="69"/>
    </row>
    <row r="1019" spans="2:6">
      <c r="B1019" s="69"/>
      <c r="F1019" s="69"/>
    </row>
    <row r="1020" spans="2:6">
      <c r="B1020" s="69"/>
      <c r="F1020" s="69"/>
    </row>
    <row r="1021" spans="2:6">
      <c r="B1021" s="69"/>
      <c r="F1021" s="69"/>
    </row>
    <row r="1022" spans="2:6">
      <c r="B1022" s="69"/>
      <c r="F1022" s="69"/>
    </row>
    <row r="1023" spans="2:6">
      <c r="B1023" s="69"/>
      <c r="F1023" s="69"/>
    </row>
    <row r="1024" spans="2:6">
      <c r="B1024" s="69"/>
      <c r="F1024" s="69"/>
    </row>
    <row r="1025" spans="2:6">
      <c r="B1025" s="69"/>
      <c r="F1025" s="69"/>
    </row>
    <row r="1026" spans="2:6">
      <c r="B1026" s="69"/>
      <c r="F1026" s="69"/>
    </row>
    <row r="1027" spans="2:6">
      <c r="B1027" s="69"/>
      <c r="F1027" s="69"/>
    </row>
    <row r="1028" spans="2:6">
      <c r="B1028" s="69"/>
      <c r="F1028" s="69"/>
    </row>
    <row r="1029" spans="2:6">
      <c r="B1029" s="69"/>
      <c r="F1029" s="69"/>
    </row>
    <row r="1030" spans="2:6">
      <c r="B1030" s="69"/>
      <c r="F1030" s="69"/>
    </row>
    <row r="1031" spans="2:6">
      <c r="B1031" s="69"/>
      <c r="F1031" s="69"/>
    </row>
    <row r="1032" spans="2:6">
      <c r="B1032" s="69"/>
      <c r="F1032" s="69"/>
    </row>
    <row r="1033" spans="2:6">
      <c r="B1033" s="69"/>
      <c r="F1033" s="69"/>
    </row>
    <row r="1034" spans="2:6">
      <c r="B1034" s="69"/>
      <c r="F1034" s="69"/>
    </row>
    <row r="1035" spans="2:6">
      <c r="B1035" s="69"/>
      <c r="F1035" s="69"/>
    </row>
    <row r="1036" spans="2:6">
      <c r="B1036" s="69"/>
      <c r="F1036" s="69"/>
    </row>
    <row r="1037" spans="2:6">
      <c r="B1037" s="69"/>
      <c r="F1037" s="69"/>
    </row>
    <row r="1038" spans="2:6">
      <c r="B1038" s="69"/>
      <c r="F1038" s="69"/>
    </row>
    <row r="1039" spans="2:6">
      <c r="B1039" s="69"/>
      <c r="F1039" s="69"/>
    </row>
    <row r="1040" spans="2:6">
      <c r="B1040" s="69"/>
      <c r="F1040" s="69"/>
    </row>
    <row r="1041" spans="2:6">
      <c r="B1041" s="69"/>
      <c r="F1041" s="69"/>
    </row>
    <row r="1042" spans="2:6">
      <c r="B1042" s="69"/>
      <c r="F1042" s="69"/>
    </row>
    <row r="1043" spans="2:6">
      <c r="B1043" s="69"/>
      <c r="F1043" s="69"/>
    </row>
    <row r="1044" spans="2:6">
      <c r="B1044" s="69"/>
      <c r="F1044" s="69"/>
    </row>
    <row r="1045" spans="2:6">
      <c r="B1045" s="69"/>
      <c r="F1045" s="69"/>
    </row>
    <row r="1046" spans="2:6">
      <c r="B1046" s="69"/>
      <c r="F1046" s="69"/>
    </row>
    <row r="1047" spans="2:6">
      <c r="B1047" s="69"/>
      <c r="F1047" s="69"/>
    </row>
    <row r="1048" spans="2:6">
      <c r="B1048" s="69"/>
      <c r="F1048" s="69"/>
    </row>
    <row r="1049" spans="2:6">
      <c r="B1049" s="69"/>
      <c r="F1049" s="69"/>
    </row>
    <row r="1050" spans="2:6">
      <c r="B1050" s="69"/>
      <c r="F1050" s="69"/>
    </row>
    <row r="1051" spans="2:6">
      <c r="B1051" s="69"/>
      <c r="F1051" s="69"/>
    </row>
    <row r="1052" spans="2:6">
      <c r="B1052" s="69"/>
      <c r="F1052" s="69"/>
    </row>
    <row r="1053" spans="2:6">
      <c r="B1053" s="69"/>
      <c r="F1053" s="69"/>
    </row>
    <row r="1054" spans="2:6">
      <c r="B1054" s="69"/>
      <c r="F1054" s="69"/>
    </row>
    <row r="1055" spans="2:6">
      <c r="B1055" s="69"/>
      <c r="F1055" s="69"/>
    </row>
    <row r="1056" spans="2:6">
      <c r="B1056" s="69"/>
      <c r="F1056" s="69"/>
    </row>
    <row r="1057" spans="2:6">
      <c r="B1057" s="69"/>
      <c r="F1057" s="69"/>
    </row>
    <row r="1058" spans="2:6">
      <c r="B1058" s="69"/>
      <c r="F1058" s="69"/>
    </row>
    <row r="1059" spans="2:6">
      <c r="B1059" s="69"/>
      <c r="F1059" s="69"/>
    </row>
    <row r="1060" spans="2:6">
      <c r="B1060" s="69"/>
      <c r="F1060" s="69"/>
    </row>
    <row r="1061" spans="2:6">
      <c r="B1061" s="69"/>
      <c r="F1061" s="69"/>
    </row>
    <row r="1062" spans="2:6">
      <c r="B1062" s="69"/>
      <c r="F1062" s="69"/>
    </row>
    <row r="1063" spans="2:6">
      <c r="B1063" s="69"/>
      <c r="F1063" s="69"/>
    </row>
    <row r="1064" spans="2:6">
      <c r="B1064" s="69"/>
      <c r="F1064" s="69"/>
    </row>
    <row r="1065" spans="2:6">
      <c r="B1065" s="69"/>
      <c r="F1065" s="69"/>
    </row>
    <row r="1066" spans="2:6">
      <c r="B1066" s="69"/>
      <c r="F1066" s="69"/>
    </row>
    <row r="1067" spans="2:6">
      <c r="B1067" s="69"/>
      <c r="F1067" s="69"/>
    </row>
    <row r="1068" spans="2:6">
      <c r="B1068" s="69"/>
      <c r="F1068" s="69"/>
    </row>
    <row r="1069" spans="2:6">
      <c r="B1069" s="69"/>
      <c r="F1069" s="69"/>
    </row>
    <row r="1070" spans="2:6">
      <c r="B1070" s="69"/>
      <c r="F1070" s="69"/>
    </row>
    <row r="1071" spans="2:6">
      <c r="B1071" s="69"/>
      <c r="F1071" s="69"/>
    </row>
    <row r="1072" spans="2:6">
      <c r="B1072" s="69"/>
      <c r="F1072" s="69"/>
    </row>
    <row r="1073" spans="2:6">
      <c r="B1073" s="69"/>
      <c r="F1073" s="69"/>
    </row>
    <row r="1074" spans="2:6">
      <c r="B1074" s="69"/>
      <c r="F1074" s="69"/>
    </row>
    <row r="1075" spans="2:6">
      <c r="B1075" s="69"/>
      <c r="F1075" s="69"/>
    </row>
    <row r="1076" spans="2:6">
      <c r="B1076" s="69"/>
      <c r="F1076" s="69"/>
    </row>
    <row r="1077" spans="2:6">
      <c r="B1077" s="69"/>
      <c r="F1077" s="69"/>
    </row>
    <row r="1078" spans="2:6">
      <c r="B1078" s="69"/>
      <c r="F1078" s="69"/>
    </row>
    <row r="1079" spans="2:6">
      <c r="B1079" s="69"/>
      <c r="F1079" s="69"/>
    </row>
    <row r="1080" spans="2:6">
      <c r="B1080" s="69"/>
      <c r="F1080" s="69"/>
    </row>
    <row r="1081" spans="2:6">
      <c r="B1081" s="69"/>
      <c r="F1081" s="69"/>
    </row>
    <row r="1082" spans="2:6">
      <c r="B1082" s="69"/>
      <c r="F1082" s="69"/>
    </row>
    <row r="1083" spans="2:6">
      <c r="B1083" s="69"/>
      <c r="F1083" s="69"/>
    </row>
    <row r="1084" spans="2:6">
      <c r="B1084" s="69"/>
      <c r="F1084" s="69"/>
    </row>
    <row r="1085" spans="2:6">
      <c r="B1085" s="69"/>
      <c r="F1085" s="69"/>
    </row>
    <row r="1086" spans="2:6">
      <c r="B1086" s="69"/>
      <c r="F1086" s="69"/>
    </row>
    <row r="1087" spans="2:6">
      <c r="B1087" s="69"/>
      <c r="F1087" s="69"/>
    </row>
    <row r="1088" spans="2:6">
      <c r="B1088" s="69"/>
      <c r="F1088" s="69"/>
    </row>
    <row r="1089" spans="2:6">
      <c r="B1089" s="69"/>
      <c r="F1089" s="69"/>
    </row>
    <row r="1090" spans="2:6">
      <c r="B1090" s="69"/>
      <c r="F1090" s="69"/>
    </row>
    <row r="1091" spans="2:6">
      <c r="B1091" s="69"/>
      <c r="F1091" s="69"/>
    </row>
    <row r="1092" spans="2:6">
      <c r="B1092" s="69"/>
      <c r="F1092" s="69"/>
    </row>
    <row r="1093" spans="2:6">
      <c r="B1093" s="69"/>
      <c r="F1093" s="69"/>
    </row>
    <row r="1094" spans="2:6">
      <c r="B1094" s="69"/>
      <c r="F1094" s="69"/>
    </row>
    <row r="1095" spans="2:6">
      <c r="B1095" s="69"/>
      <c r="F1095" s="69"/>
    </row>
    <row r="1096" spans="2:6">
      <c r="B1096" s="69"/>
      <c r="F1096" s="69"/>
    </row>
    <row r="1097" spans="2:6">
      <c r="B1097" s="69"/>
      <c r="F1097" s="69"/>
    </row>
    <row r="1098" spans="2:6">
      <c r="B1098" s="69"/>
      <c r="F1098" s="69"/>
    </row>
    <row r="1099" spans="2:6">
      <c r="B1099" s="69"/>
      <c r="F1099" s="69"/>
    </row>
    <row r="1100" spans="2:6">
      <c r="B1100" s="69"/>
      <c r="F1100" s="69"/>
    </row>
    <row r="1101" spans="2:6">
      <c r="B1101" s="69"/>
      <c r="F1101" s="69"/>
    </row>
    <row r="1102" spans="2:6">
      <c r="B1102" s="69"/>
      <c r="F1102" s="69"/>
    </row>
    <row r="1103" spans="2:6">
      <c r="B1103" s="69"/>
      <c r="F1103" s="69"/>
    </row>
    <row r="1104" spans="2:6">
      <c r="B1104" s="69"/>
      <c r="F1104" s="69"/>
    </row>
    <row r="1105" spans="2:6">
      <c r="B1105" s="69"/>
      <c r="F1105" s="69"/>
    </row>
    <row r="1106" spans="2:6">
      <c r="B1106" s="69"/>
      <c r="F1106" s="69"/>
    </row>
    <row r="1107" spans="2:6">
      <c r="B1107" s="69"/>
      <c r="F1107" s="69"/>
    </row>
    <row r="1108" spans="2:6">
      <c r="B1108" s="69"/>
      <c r="F1108" s="69"/>
    </row>
    <row r="1109" spans="2:6">
      <c r="B1109" s="69"/>
      <c r="F1109" s="69"/>
    </row>
    <row r="1110" spans="2:6">
      <c r="B1110" s="69"/>
      <c r="F1110" s="69"/>
    </row>
    <row r="1111" spans="2:6">
      <c r="B1111" s="69"/>
      <c r="F1111" s="69"/>
    </row>
    <row r="1112" spans="2:6">
      <c r="B1112" s="69"/>
      <c r="F1112" s="69"/>
    </row>
    <row r="1113" spans="2:6">
      <c r="B1113" s="69"/>
      <c r="F1113" s="69"/>
    </row>
    <row r="1114" spans="2:6">
      <c r="B1114" s="69"/>
      <c r="F1114" s="69"/>
    </row>
    <row r="1115" spans="2:6">
      <c r="B1115" s="69"/>
      <c r="F1115" s="69"/>
    </row>
    <row r="1116" spans="2:6">
      <c r="B1116" s="69"/>
      <c r="F1116" s="69"/>
    </row>
    <row r="1117" spans="2:6">
      <c r="B1117" s="69"/>
      <c r="F1117" s="69"/>
    </row>
    <row r="1118" spans="2:6">
      <c r="B1118" s="69"/>
      <c r="F1118" s="69"/>
    </row>
    <row r="1119" spans="2:6">
      <c r="B1119" s="69"/>
      <c r="F1119" s="69"/>
    </row>
    <row r="1120" spans="2:6">
      <c r="B1120" s="69"/>
      <c r="F1120" s="69"/>
    </row>
    <row r="1121" spans="2:6">
      <c r="B1121" s="69"/>
      <c r="F1121" s="69"/>
    </row>
    <row r="1122" spans="2:6">
      <c r="B1122" s="69"/>
      <c r="F1122" s="69"/>
    </row>
    <row r="1123" spans="2:6">
      <c r="B1123" s="69"/>
      <c r="F1123" s="69"/>
    </row>
    <row r="1124" spans="2:6">
      <c r="B1124" s="69"/>
      <c r="F1124" s="69"/>
    </row>
    <row r="1125" spans="2:6">
      <c r="B1125" s="69"/>
      <c r="F1125" s="69"/>
    </row>
    <row r="1126" spans="2:6">
      <c r="B1126" s="69"/>
      <c r="F1126" s="69"/>
    </row>
    <row r="1127" spans="2:6">
      <c r="B1127" s="69"/>
      <c r="F1127" s="69"/>
    </row>
    <row r="1128" spans="2:6">
      <c r="B1128" s="69"/>
      <c r="F1128" s="69"/>
    </row>
    <row r="1129" spans="2:6">
      <c r="B1129" s="69"/>
      <c r="F1129" s="69"/>
    </row>
    <row r="1130" spans="2:6">
      <c r="B1130" s="69"/>
      <c r="F1130" s="69"/>
    </row>
    <row r="1131" spans="2:6">
      <c r="B1131" s="69"/>
      <c r="F1131" s="69"/>
    </row>
    <row r="1132" spans="2:6">
      <c r="B1132" s="69"/>
      <c r="F1132" s="69"/>
    </row>
    <row r="1133" spans="2:6">
      <c r="B1133" s="69"/>
      <c r="F1133" s="69"/>
    </row>
    <row r="1134" spans="2:6">
      <c r="B1134" s="69"/>
      <c r="F1134" s="69"/>
    </row>
    <row r="1135" spans="2:6">
      <c r="B1135" s="69"/>
      <c r="F1135" s="69"/>
    </row>
    <row r="1136" spans="2:6">
      <c r="B1136" s="69"/>
      <c r="F1136" s="69"/>
    </row>
    <row r="1137" spans="2:6">
      <c r="B1137" s="69"/>
      <c r="F1137" s="69"/>
    </row>
    <row r="1138" spans="2:6">
      <c r="B1138" s="69"/>
      <c r="F1138" s="69"/>
    </row>
    <row r="1139" spans="2:6">
      <c r="B1139" s="69"/>
      <c r="F1139" s="69"/>
    </row>
  </sheetData>
  <phoneticPr fontId="11" type="noConversion"/>
  <hyperlinks>
    <hyperlink ref="A3" r:id="rId1" xr:uid="{00000000-0004-0000-0200-000000000000}"/>
    <hyperlink ref="P11" r:id="rId2" display="http://www.konkoly.hu/cgi-bin/IBVS?187" xr:uid="{00000000-0004-0000-0200-000001000000}"/>
    <hyperlink ref="P12" r:id="rId3" display="http://www.konkoly.hu/cgi-bin/IBVS?187" xr:uid="{00000000-0004-0000-0200-000002000000}"/>
    <hyperlink ref="P13" r:id="rId4" display="http://www.konkoly.hu/cgi-bin/IBVS?187" xr:uid="{00000000-0004-0000-0200-000003000000}"/>
    <hyperlink ref="P14" r:id="rId5" display="http://www.konkoly.hu/cgi-bin/IBVS?187" xr:uid="{00000000-0004-0000-0200-000004000000}"/>
    <hyperlink ref="P15" r:id="rId6" display="http://www.konkoly.hu/cgi-bin/IBVS?221" xr:uid="{00000000-0004-0000-0200-000005000000}"/>
    <hyperlink ref="P16" r:id="rId7" display="http://www.konkoly.hu/cgi-bin/IBVS?187" xr:uid="{00000000-0004-0000-0200-000006000000}"/>
    <hyperlink ref="P17" r:id="rId8" display="http://www.konkoly.hu/cgi-bin/IBVS?795" xr:uid="{00000000-0004-0000-0200-000007000000}"/>
    <hyperlink ref="P18" r:id="rId9" display="http://www.konkoly.hu/cgi-bin/IBVS?795" xr:uid="{00000000-0004-0000-0200-000008000000}"/>
    <hyperlink ref="P19" r:id="rId10" display="http://www.konkoly.hu/cgi-bin/IBVS?795" xr:uid="{00000000-0004-0000-0200-000009000000}"/>
    <hyperlink ref="P20" r:id="rId11" display="http://www.konkoly.hu/cgi-bin/IBVS?795" xr:uid="{00000000-0004-0000-0200-00000A000000}"/>
    <hyperlink ref="P21" r:id="rId12" display="http://www.konkoly.hu/cgi-bin/IBVS?795" xr:uid="{00000000-0004-0000-0200-00000B000000}"/>
    <hyperlink ref="P22" r:id="rId13" display="http://www.konkoly.hu/cgi-bin/IBVS?795" xr:uid="{00000000-0004-0000-0200-00000C000000}"/>
    <hyperlink ref="P23" r:id="rId14" display="http://www.konkoly.hu/cgi-bin/IBVS?795" xr:uid="{00000000-0004-0000-0200-00000D000000}"/>
    <hyperlink ref="P24" r:id="rId15" display="http://www.konkoly.hu/cgi-bin/IBVS?795" xr:uid="{00000000-0004-0000-0200-00000E000000}"/>
    <hyperlink ref="P25" r:id="rId16" display="http://www.konkoly.hu/cgi-bin/IBVS?795" xr:uid="{00000000-0004-0000-0200-00000F000000}"/>
    <hyperlink ref="P26" r:id="rId17" display="http://www.konkoly.hu/cgi-bin/IBVS?328" xr:uid="{00000000-0004-0000-0200-000010000000}"/>
    <hyperlink ref="P27" r:id="rId18" display="http://www.konkoly.hu/cgi-bin/IBVS?328" xr:uid="{00000000-0004-0000-0200-000011000000}"/>
    <hyperlink ref="P28" r:id="rId19" display="http://www.konkoly.hu/cgi-bin/IBVS?795" xr:uid="{00000000-0004-0000-0200-000012000000}"/>
    <hyperlink ref="P29" r:id="rId20" display="http://www.konkoly.hu/cgi-bin/IBVS?795" xr:uid="{00000000-0004-0000-0200-000013000000}"/>
    <hyperlink ref="P30" r:id="rId21" display="http://www.konkoly.hu/cgi-bin/IBVS?328" xr:uid="{00000000-0004-0000-0200-000014000000}"/>
    <hyperlink ref="P31" r:id="rId22" display="http://www.konkoly.hu/cgi-bin/IBVS?795" xr:uid="{00000000-0004-0000-0200-000015000000}"/>
    <hyperlink ref="P32" r:id="rId23" display="http://www.konkoly.hu/cgi-bin/IBVS?795" xr:uid="{00000000-0004-0000-0200-000016000000}"/>
    <hyperlink ref="P38" r:id="rId24" display="http://www.konkoly.hu/cgi-bin/IBVS?637" xr:uid="{00000000-0004-0000-0200-000017000000}"/>
    <hyperlink ref="P40" r:id="rId25" display="http://www.konkoly.hu/cgi-bin/IBVS?954" xr:uid="{00000000-0004-0000-0200-000018000000}"/>
    <hyperlink ref="P377" r:id="rId26" display="http://www.konkoly.hu/cgi-bin/IBVS?1249" xr:uid="{00000000-0004-0000-0200-000019000000}"/>
    <hyperlink ref="P385" r:id="rId27" display="http://vsolj.cetus-net.org/no47.pdf" xr:uid="{00000000-0004-0000-0200-00001A000000}"/>
    <hyperlink ref="P392" r:id="rId28" display="http://vsolj.cetus-net.org/no47.pdf" xr:uid="{00000000-0004-0000-0200-00001B000000}"/>
    <hyperlink ref="P215" r:id="rId29" display="http://www.bav-astro.de/sfs/BAVM_link.php?BAVMnr=132" xr:uid="{00000000-0004-0000-0200-00001C000000}"/>
    <hyperlink ref="P216" r:id="rId30" display="http://www.konkoly.hu/cgi-bin/IBVS?4840" xr:uid="{00000000-0004-0000-0200-00001D000000}"/>
    <hyperlink ref="P405" r:id="rId31" display="http://var.astro.cz/oejv/issues/oejv0074.pdf" xr:uid="{00000000-0004-0000-0200-00001E000000}"/>
    <hyperlink ref="P217" r:id="rId32" display="http://www.konkoly.hu/cgi-bin/IBVS?5371" xr:uid="{00000000-0004-0000-0200-00001F000000}"/>
    <hyperlink ref="P218" r:id="rId33" display="http://www.konkoly.hu/cgi-bin/IBVS?5399" xr:uid="{00000000-0004-0000-0200-000020000000}"/>
    <hyperlink ref="P413" r:id="rId34" display="http://var.astro.cz/oejv/issues/oejv0074.pdf" xr:uid="{00000000-0004-0000-0200-000021000000}"/>
    <hyperlink ref="P219" r:id="rId35" display="http://www.bav-astro.de/sfs/BAVM_link.php?BAVMnr=172" xr:uid="{00000000-0004-0000-0200-000022000000}"/>
    <hyperlink ref="P220" r:id="rId36" display="http://www.konkoly.hu/cgi-bin/IBVS?5636" xr:uid="{00000000-0004-0000-0200-000023000000}"/>
    <hyperlink ref="P415" r:id="rId37" display="http://www.konkoly.hu/cgi-bin/IBVS?5493" xr:uid="{00000000-0004-0000-0200-000024000000}"/>
    <hyperlink ref="P221" r:id="rId38" display="http://www.konkoly.hu/cgi-bin/IBVS?5636" xr:uid="{00000000-0004-0000-0200-000025000000}"/>
    <hyperlink ref="P222" r:id="rId39" display="http://www.konkoly.hu/cgi-bin/IBVS?5636" xr:uid="{00000000-0004-0000-0200-000026000000}"/>
    <hyperlink ref="P223" r:id="rId40" display="http://www.konkoly.hu/cgi-bin/IBVS?5636" xr:uid="{00000000-0004-0000-0200-000027000000}"/>
    <hyperlink ref="P224" r:id="rId41" display="http://www.bav-astro.de/sfs/BAVM_link.php?BAVMnr=173" xr:uid="{00000000-0004-0000-0200-000028000000}"/>
    <hyperlink ref="P225" r:id="rId42" display="http://var.astro.cz/oejv/issues/oejv0003.pdf" xr:uid="{00000000-0004-0000-0200-000029000000}"/>
    <hyperlink ref="P419" r:id="rId43" display="http://vsolj.cetus-net.org/no44.pdf" xr:uid="{00000000-0004-0000-0200-00002A000000}"/>
    <hyperlink ref="P226" r:id="rId44" display="http://www.konkoly.hu/cgi-bin/IBVS?5636" xr:uid="{00000000-0004-0000-0200-00002B000000}"/>
    <hyperlink ref="P227" r:id="rId45" display="http://var.astro.cz/oejv/issues/oejv0003.pdf" xr:uid="{00000000-0004-0000-0200-00002C000000}"/>
    <hyperlink ref="P228" r:id="rId46" display="http://www.bav-astro.de/sfs/BAVM_link.php?BAVMnr=178" xr:uid="{00000000-0004-0000-0200-00002D000000}"/>
    <hyperlink ref="P229" r:id="rId47" display="http://var.astro.cz/oejv/issues/oejv0074.pdf" xr:uid="{00000000-0004-0000-0200-00002E000000}"/>
    <hyperlink ref="P425" r:id="rId48" display="http://vsolj.cetus-net.org/no45.pdf" xr:uid="{00000000-0004-0000-0200-00002F000000}"/>
    <hyperlink ref="P230" r:id="rId49" display="http://www.konkoly.hu/cgi-bin/IBVS?5746" xr:uid="{00000000-0004-0000-0200-000030000000}"/>
    <hyperlink ref="P231" r:id="rId50" display="http://www.konkoly.hu/cgi-bin/IBVS?5746" xr:uid="{00000000-0004-0000-0200-000031000000}"/>
    <hyperlink ref="P232" r:id="rId51" display="http://www.aavso.org/sites/default/files/jaavso/v36n2/171.pdf" xr:uid="{00000000-0004-0000-0200-000032000000}"/>
    <hyperlink ref="P233" r:id="rId52" display="http://www.aavso.org/sites/default/files/jaavso/v36n2/171.pdf" xr:uid="{00000000-0004-0000-0200-000033000000}"/>
    <hyperlink ref="P234" r:id="rId53" display="http://www.aavso.org/sites/default/files/jaavso/v36n2/171.pdf" xr:uid="{00000000-0004-0000-0200-000034000000}"/>
    <hyperlink ref="P235" r:id="rId54" display="http://www.konkoly.hu/cgi-bin/IBVS?5820" xr:uid="{00000000-0004-0000-0200-000035000000}"/>
    <hyperlink ref="P236" r:id="rId55" display="http://www.aavso.org/sites/default/files/jaavso/v36n2/186.pdf" xr:uid="{00000000-0004-0000-0200-000036000000}"/>
    <hyperlink ref="P237" r:id="rId56" display="http://www.aavso.org/sites/default/files/jaavso/v37n1/44.pdf" xr:uid="{00000000-0004-0000-0200-000037000000}"/>
    <hyperlink ref="P238" r:id="rId57" display="http://www.bav-astro.de/sfs/BAVM_link.php?BAVMnr=203" xr:uid="{00000000-0004-0000-0200-000038000000}"/>
    <hyperlink ref="P239" r:id="rId58" display="http://www.bav-astro.de/sfs/BAVM_link.php?BAVMnr=203" xr:uid="{00000000-0004-0000-0200-000039000000}"/>
    <hyperlink ref="P243" r:id="rId59" display="http://www.bav-astro.de/sfs/BAVM_link.php?BAVMnr=212" xr:uid="{00000000-0004-0000-0200-00003A000000}"/>
    <hyperlink ref="P247" r:id="rId60" display="http://www.konkoly.hu/cgi-bin/IBVS?5960" xr:uid="{00000000-0004-0000-0200-00003B000000}"/>
    <hyperlink ref="P249" r:id="rId61" display="http://www.bav-astro.de/sfs/BAVM_link.php?BAVMnr=225" xr:uid="{00000000-0004-0000-0200-00003C000000}"/>
    <hyperlink ref="P250" r:id="rId62" display="http://var.astro.cz/oejv/issues/oejv0160.pdf" xr:uid="{00000000-0004-0000-0200-00003D000000}"/>
    <hyperlink ref="P252" r:id="rId63" display="http://www.konkoly.hu/cgi-bin/IBVS?6007" xr:uid="{00000000-0004-0000-0200-00003E000000}"/>
    <hyperlink ref="P253" r:id="rId64" display="http://var.astro.cz/oejv/issues/oejv0160.pdf" xr:uid="{00000000-0004-0000-0200-00003F000000}"/>
    <hyperlink ref="P255" r:id="rId65" display="http://var.astro.cz/oejv/issues/oejv0160.pdf" xr:uid="{00000000-0004-0000-0200-000040000000}"/>
    <hyperlink ref="P256" r:id="rId66" display="http://var.astro.cz/oejv/issues/oejv0160.pdf" xr:uid="{00000000-0004-0000-0200-000041000000}"/>
  </hyperlinks>
  <pageMargins left="0.75" right="0.75" top="1" bottom="1" header="0.5" footer="0.5"/>
  <pageSetup orientation="portrait" horizontalDpi="300" verticalDpi="300" r:id="rId6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workbookViewId="0">
      <selection sqref="A1:A22"/>
    </sheetView>
  </sheetViews>
  <sheetFormatPr defaultRowHeight="12.75"/>
  <cols>
    <col min="1" max="16384" width="9.140625" style="21"/>
  </cols>
  <sheetData>
    <row r="1" spans="1:6">
      <c r="A1" s="21">
        <v>48894.616999999998</v>
      </c>
      <c r="B1" s="21">
        <v>11532</v>
      </c>
      <c r="C1" s="21">
        <v>4.0000000000000001E-3</v>
      </c>
      <c r="D1" s="21">
        <v>15</v>
      </c>
      <c r="E1" s="21" t="s">
        <v>50</v>
      </c>
      <c r="F1" s="21" t="s">
        <v>51</v>
      </c>
    </row>
    <row r="2" spans="1:6">
      <c r="A2" s="21">
        <v>49207.66</v>
      </c>
      <c r="B2" s="21">
        <v>11982</v>
      </c>
      <c r="C2" s="21">
        <v>1E-3</v>
      </c>
      <c r="D2" s="21">
        <v>8</v>
      </c>
      <c r="E2" s="21" t="s">
        <v>50</v>
      </c>
      <c r="F2" s="21" t="s">
        <v>51</v>
      </c>
    </row>
    <row r="3" spans="1:6">
      <c r="A3" s="21">
        <v>49333.595000000001</v>
      </c>
      <c r="B3" s="21">
        <v>12163</v>
      </c>
      <c r="C3" s="21">
        <v>2.1999999999999999E-2</v>
      </c>
      <c r="D3" s="21">
        <v>19</v>
      </c>
      <c r="E3" s="21" t="s">
        <v>52</v>
      </c>
      <c r="F3" s="21" t="s">
        <v>53</v>
      </c>
    </row>
    <row r="4" spans="1:6">
      <c r="A4" s="21">
        <v>49637.582000000002</v>
      </c>
      <c r="B4" s="21">
        <v>12600</v>
      </c>
      <c r="C4" s="21">
        <v>6.0000000000000001E-3</v>
      </c>
      <c r="D4" s="21">
        <v>16</v>
      </c>
      <c r="E4" s="21" t="s">
        <v>52</v>
      </c>
      <c r="F4" s="21" t="s">
        <v>53</v>
      </c>
    </row>
    <row r="5" spans="1:6">
      <c r="A5" s="21">
        <v>49680.709000000003</v>
      </c>
      <c r="B5" s="21">
        <v>12662</v>
      </c>
      <c r="C5" s="21">
        <v>2E-3</v>
      </c>
      <c r="D5" s="21">
        <v>10</v>
      </c>
      <c r="E5" s="21" t="s">
        <v>50</v>
      </c>
      <c r="F5" s="21" t="s">
        <v>51</v>
      </c>
    </row>
    <row r="6" spans="1:6">
      <c r="A6" s="21">
        <v>49954.794999999998</v>
      </c>
      <c r="B6" s="21">
        <v>13056</v>
      </c>
      <c r="C6" s="21">
        <v>-1E-3</v>
      </c>
      <c r="D6" s="21">
        <v>17</v>
      </c>
      <c r="E6" s="21" t="s">
        <v>50</v>
      </c>
      <c r="F6" s="21" t="s">
        <v>51</v>
      </c>
    </row>
    <row r="7" spans="1:6">
      <c r="A7" s="21">
        <v>49989.582999999999</v>
      </c>
      <c r="B7" s="21">
        <v>13106</v>
      </c>
      <c r="C7" s="21">
        <v>4.0000000000000001E-3</v>
      </c>
      <c r="D7" s="21">
        <v>15</v>
      </c>
      <c r="E7" s="21" t="s">
        <v>52</v>
      </c>
      <c r="F7" s="21" t="s">
        <v>53</v>
      </c>
    </row>
    <row r="8" spans="1:6">
      <c r="A8" s="21">
        <v>50062.58</v>
      </c>
      <c r="B8" s="21">
        <v>13211</v>
      </c>
      <c r="C8" s="21">
        <v>-4.2999999999999997E-2</v>
      </c>
      <c r="D8" s="21">
        <v>19</v>
      </c>
      <c r="E8" s="21" t="s">
        <v>54</v>
      </c>
      <c r="F8" s="21" t="s">
        <v>55</v>
      </c>
    </row>
    <row r="9" spans="1:6">
      <c r="A9" s="21">
        <v>50110.631000000001</v>
      </c>
      <c r="B9" s="21">
        <v>13280</v>
      </c>
      <c r="C9" s="21">
        <v>8.0000000000000002E-3</v>
      </c>
      <c r="D9" s="21">
        <v>14</v>
      </c>
      <c r="E9" s="21" t="s">
        <v>50</v>
      </c>
      <c r="F9" s="21" t="s">
        <v>51</v>
      </c>
    </row>
    <row r="10" spans="1:6">
      <c r="A10" s="21">
        <v>50290.805</v>
      </c>
      <c r="B10" s="21">
        <v>13539</v>
      </c>
      <c r="C10" s="21">
        <v>7.0000000000000001E-3</v>
      </c>
      <c r="D10" s="21">
        <v>16</v>
      </c>
      <c r="E10" s="21" t="s">
        <v>50</v>
      </c>
      <c r="F10" s="21" t="s">
        <v>51</v>
      </c>
    </row>
    <row r="11" spans="1:6">
      <c r="A11" s="21">
        <v>50357.589</v>
      </c>
      <c r="B11" s="21">
        <v>13635</v>
      </c>
      <c r="C11" s="21">
        <v>8.0000000000000002E-3</v>
      </c>
      <c r="D11" s="21">
        <v>15</v>
      </c>
      <c r="E11" s="21" t="s">
        <v>50</v>
      </c>
      <c r="F11" s="21" t="s">
        <v>51</v>
      </c>
    </row>
    <row r="12" spans="1:6">
      <c r="A12" s="21">
        <v>50373.586000000003</v>
      </c>
      <c r="B12" s="21">
        <v>13658</v>
      </c>
      <c r="C12" s="21">
        <v>4.0000000000000001E-3</v>
      </c>
      <c r="D12" s="21">
        <v>8</v>
      </c>
      <c r="E12" s="21" t="s">
        <v>50</v>
      </c>
      <c r="F12" s="21" t="s">
        <v>51</v>
      </c>
    </row>
    <row r="13" spans="1:6">
      <c r="A13" s="21">
        <v>50428.55</v>
      </c>
      <c r="B13" s="21">
        <v>13737</v>
      </c>
      <c r="C13" s="21">
        <v>1.2E-2</v>
      </c>
      <c r="D13" s="21">
        <v>15</v>
      </c>
      <c r="E13" s="21" t="s">
        <v>56</v>
      </c>
      <c r="F13" s="21" t="s">
        <v>57</v>
      </c>
    </row>
    <row r="14" spans="1:6">
      <c r="A14" s="21">
        <v>50743.701000000001</v>
      </c>
      <c r="B14" s="21">
        <v>14190</v>
      </c>
      <c r="C14" s="21">
        <v>0.03</v>
      </c>
      <c r="D14" s="21">
        <v>11</v>
      </c>
      <c r="E14" s="21" t="s">
        <v>58</v>
      </c>
      <c r="F14" s="21" t="s">
        <v>59</v>
      </c>
    </row>
    <row r="15" spans="1:6">
      <c r="A15" s="21">
        <v>50748.544000000002</v>
      </c>
      <c r="B15" s="21">
        <v>14197</v>
      </c>
      <c r="C15" s="21">
        <v>3.0000000000000001E-3</v>
      </c>
      <c r="D15" s="21">
        <v>11</v>
      </c>
      <c r="E15" s="21" t="s">
        <v>56</v>
      </c>
      <c r="F15" s="21" t="s">
        <v>57</v>
      </c>
    </row>
    <row r="16" spans="1:6">
      <c r="A16" s="21">
        <v>50755.516000000003</v>
      </c>
      <c r="B16" s="21">
        <v>14207</v>
      </c>
      <c r="C16" s="21">
        <v>1.7999999999999999E-2</v>
      </c>
      <c r="D16" s="21">
        <v>10</v>
      </c>
      <c r="E16" s="21" t="s">
        <v>56</v>
      </c>
      <c r="F16" s="21" t="s">
        <v>57</v>
      </c>
    </row>
    <row r="17" spans="1:6">
      <c r="A17" s="21">
        <v>50780.552000000003</v>
      </c>
      <c r="B17" s="21">
        <v>14243</v>
      </c>
      <c r="C17" s="21">
        <v>1.0999999999999999E-2</v>
      </c>
      <c r="D17" s="21">
        <v>25</v>
      </c>
      <c r="E17" s="21" t="s">
        <v>52</v>
      </c>
      <c r="F17" s="21" t="s">
        <v>60</v>
      </c>
    </row>
    <row r="18" spans="1:6">
      <c r="A18" s="21">
        <v>50812.553999999996</v>
      </c>
      <c r="B18" s="21">
        <v>14289</v>
      </c>
      <c r="C18" s="21">
        <v>1.2999999999999999E-2</v>
      </c>
      <c r="D18" s="21">
        <v>11</v>
      </c>
      <c r="E18" s="21" t="s">
        <v>56</v>
      </c>
      <c r="F18" s="21" t="s">
        <v>57</v>
      </c>
    </row>
    <row r="19" spans="1:6">
      <c r="A19" s="21">
        <v>51056.724000000002</v>
      </c>
      <c r="B19" s="21">
        <v>14640</v>
      </c>
      <c r="C19" s="21">
        <v>7.0000000000000001E-3</v>
      </c>
      <c r="D19" s="21">
        <v>15</v>
      </c>
      <c r="E19" s="21" t="s">
        <v>58</v>
      </c>
      <c r="F19" s="21" t="s">
        <v>59</v>
      </c>
    </row>
    <row r="20" spans="1:6">
      <c r="A20" s="21">
        <v>51100.565999999999</v>
      </c>
      <c r="B20" s="21">
        <v>14703</v>
      </c>
      <c r="C20" s="21">
        <v>2.1999999999999999E-2</v>
      </c>
      <c r="D20" s="21">
        <v>14</v>
      </c>
      <c r="E20" s="21" t="s">
        <v>56</v>
      </c>
      <c r="F20" s="21" t="s">
        <v>57</v>
      </c>
    </row>
    <row r="21" spans="1:6">
      <c r="A21" s="21">
        <v>51109.6011</v>
      </c>
      <c r="B21" s="21" t="s">
        <v>61</v>
      </c>
      <c r="C21" s="21">
        <v>1.3899999999999999E-2</v>
      </c>
      <c r="D21" s="21">
        <v>62</v>
      </c>
      <c r="E21" s="21" t="s">
        <v>52</v>
      </c>
      <c r="F21" s="21" t="s">
        <v>62</v>
      </c>
    </row>
    <row r="22" spans="1:6">
      <c r="A22" s="21">
        <v>51132.542000000001</v>
      </c>
      <c r="B22" s="21">
        <v>14749</v>
      </c>
      <c r="C22" s="21">
        <v>-2E-3</v>
      </c>
      <c r="D22" s="21">
        <v>8</v>
      </c>
      <c r="E22" s="21" t="s">
        <v>58</v>
      </c>
      <c r="F22" s="21" t="s">
        <v>59</v>
      </c>
    </row>
  </sheetData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Graphs 2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2002-08-10T22:58:43Z</dcterms:created>
  <dcterms:modified xsi:type="dcterms:W3CDTF">2025-01-01T06:54:16Z</dcterms:modified>
</cp:coreProperties>
</file>