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26E29EA-D79F-4514-A8F4-B8D3F1566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83" i="1" l="1"/>
  <c r="F83" i="1" s="1"/>
  <c r="G83" i="1" s="1"/>
  <c r="K83" i="1" s="1"/>
  <c r="Q83" i="1"/>
  <c r="F14" i="1"/>
  <c r="Q79" i="1"/>
  <c r="Q80" i="1"/>
  <c r="Q81" i="1"/>
  <c r="Q82" i="1"/>
  <c r="C4" i="1"/>
  <c r="D4" i="1"/>
  <c r="D9" i="1"/>
  <c r="C9" i="1"/>
  <c r="Q65" i="1"/>
  <c r="Q66" i="1"/>
  <c r="Q67" i="1"/>
  <c r="Q68" i="1"/>
  <c r="Q69" i="1"/>
  <c r="Q70" i="1"/>
  <c r="Q71" i="1"/>
  <c r="Q72" i="1"/>
  <c r="Q73" i="1"/>
  <c r="Q78" i="1"/>
  <c r="Q77" i="1"/>
  <c r="Q76" i="1"/>
  <c r="Q75" i="1"/>
  <c r="Q74" i="1"/>
  <c r="Q64" i="1"/>
  <c r="Q54" i="1"/>
  <c r="Q55" i="1"/>
  <c r="Q56" i="1"/>
  <c r="Q57" i="1"/>
  <c r="Q52" i="1"/>
  <c r="Q50" i="1"/>
  <c r="Q49" i="1"/>
  <c r="Q46" i="1"/>
  <c r="Q25" i="1"/>
  <c r="Q24" i="1"/>
  <c r="Q62" i="1"/>
  <c r="Q61" i="1"/>
  <c r="G19" i="2"/>
  <c r="C19" i="2"/>
  <c r="G18" i="2"/>
  <c r="C18" i="2"/>
  <c r="G36" i="2"/>
  <c r="C36" i="2"/>
  <c r="G35" i="2"/>
  <c r="C35" i="2"/>
  <c r="G34" i="2"/>
  <c r="C34" i="2"/>
  <c r="G33" i="2"/>
  <c r="C33" i="2"/>
  <c r="G47" i="2"/>
  <c r="C47" i="2"/>
  <c r="G32" i="2"/>
  <c r="C32" i="2"/>
  <c r="G46" i="2"/>
  <c r="C46" i="2"/>
  <c r="G45" i="2"/>
  <c r="C45" i="2"/>
  <c r="G31" i="2"/>
  <c r="C31" i="2"/>
  <c r="G30" i="2"/>
  <c r="C30" i="2"/>
  <c r="G44" i="2"/>
  <c r="C44" i="2"/>
  <c r="G29" i="2"/>
  <c r="C29" i="2"/>
  <c r="G43" i="2"/>
  <c r="C43" i="2"/>
  <c r="E43" i="2"/>
  <c r="G28" i="2"/>
  <c r="C28" i="2"/>
  <c r="G42" i="2"/>
  <c r="C42" i="2"/>
  <c r="E42" i="2"/>
  <c r="G41" i="2"/>
  <c r="C41" i="2"/>
  <c r="E41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7" i="2"/>
  <c r="C17" i="2"/>
  <c r="G40" i="2"/>
  <c r="C40" i="2"/>
  <c r="E40" i="2"/>
  <c r="G39" i="2"/>
  <c r="C39" i="2"/>
  <c r="E39" i="2"/>
  <c r="G16" i="2"/>
  <c r="C16" i="2"/>
  <c r="G15" i="2"/>
  <c r="C15" i="2"/>
  <c r="G14" i="2"/>
  <c r="C14" i="2"/>
  <c r="G38" i="2"/>
  <c r="C38" i="2"/>
  <c r="G37" i="2"/>
  <c r="C37" i="2"/>
  <c r="G13" i="2"/>
  <c r="C13" i="2"/>
  <c r="G12" i="2"/>
  <c r="C12" i="2"/>
  <c r="G11" i="2"/>
  <c r="C11" i="2"/>
  <c r="H19" i="2"/>
  <c r="B19" i="2"/>
  <c r="D19" i="2"/>
  <c r="A19" i="2"/>
  <c r="H18" i="2"/>
  <c r="B18" i="2"/>
  <c r="D18" i="2"/>
  <c r="A18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47" i="2"/>
  <c r="B47" i="2"/>
  <c r="D47" i="2"/>
  <c r="A47" i="2"/>
  <c r="H32" i="2"/>
  <c r="B32" i="2"/>
  <c r="D32" i="2"/>
  <c r="A32" i="2"/>
  <c r="H46" i="2"/>
  <c r="B46" i="2"/>
  <c r="D46" i="2"/>
  <c r="A46" i="2"/>
  <c r="H45" i="2"/>
  <c r="B45" i="2"/>
  <c r="D45" i="2"/>
  <c r="A45" i="2"/>
  <c r="H31" i="2"/>
  <c r="B31" i="2"/>
  <c r="D31" i="2"/>
  <c r="A31" i="2"/>
  <c r="H30" i="2"/>
  <c r="B30" i="2"/>
  <c r="D30" i="2"/>
  <c r="A30" i="2"/>
  <c r="H44" i="2"/>
  <c r="B44" i="2"/>
  <c r="D44" i="2"/>
  <c r="A44" i="2"/>
  <c r="H29" i="2"/>
  <c r="B29" i="2"/>
  <c r="D29" i="2"/>
  <c r="A29" i="2"/>
  <c r="H43" i="2"/>
  <c r="B43" i="2"/>
  <c r="D43" i="2"/>
  <c r="A43" i="2"/>
  <c r="H28" i="2"/>
  <c r="B28" i="2"/>
  <c r="D28" i="2"/>
  <c r="A28" i="2"/>
  <c r="H42" i="2"/>
  <c r="B42" i="2"/>
  <c r="D42" i="2"/>
  <c r="A42" i="2"/>
  <c r="H41" i="2"/>
  <c r="B41" i="2"/>
  <c r="D41" i="2"/>
  <c r="A41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7" i="2"/>
  <c r="B17" i="2"/>
  <c r="D17" i="2"/>
  <c r="A17" i="2"/>
  <c r="H40" i="2"/>
  <c r="B40" i="2"/>
  <c r="D40" i="2"/>
  <c r="A40" i="2"/>
  <c r="H39" i="2"/>
  <c r="B39" i="2"/>
  <c r="D39" i="2"/>
  <c r="A39" i="2"/>
  <c r="H16" i="2"/>
  <c r="B16" i="2"/>
  <c r="D16" i="2"/>
  <c r="A16" i="2"/>
  <c r="H15" i="2"/>
  <c r="B15" i="2"/>
  <c r="D15" i="2"/>
  <c r="A15" i="2"/>
  <c r="H14" i="2"/>
  <c r="B14" i="2"/>
  <c r="D14" i="2"/>
  <c r="A14" i="2"/>
  <c r="H38" i="2"/>
  <c r="B38" i="2"/>
  <c r="D38" i="2"/>
  <c r="A38" i="2"/>
  <c r="H37" i="2"/>
  <c r="B37" i="2"/>
  <c r="D37" i="2"/>
  <c r="A37" i="2"/>
  <c r="H13" i="2"/>
  <c r="B13" i="2"/>
  <c r="D13" i="2"/>
  <c r="A13" i="2"/>
  <c r="H12" i="2"/>
  <c r="B12" i="2"/>
  <c r="D12" i="2"/>
  <c r="A12" i="2"/>
  <c r="H11" i="2"/>
  <c r="B11" i="2"/>
  <c r="D11" i="2"/>
  <c r="A11" i="2"/>
  <c r="Q63" i="1"/>
  <c r="Q48" i="1"/>
  <c r="Q58" i="1"/>
  <c r="Q59" i="1"/>
  <c r="Q60" i="1"/>
  <c r="Q53" i="1"/>
  <c r="Q21" i="1"/>
  <c r="Q22" i="1"/>
  <c r="Q23" i="1"/>
  <c r="Q43" i="1"/>
  <c r="Q51" i="1"/>
  <c r="C17" i="1"/>
  <c r="Q47" i="1"/>
  <c r="Q45" i="1"/>
  <c r="Q29" i="1"/>
  <c r="Q30" i="1"/>
  <c r="Q31" i="1"/>
  <c r="Q38" i="1"/>
  <c r="Q40" i="1"/>
  <c r="Q41" i="1"/>
  <c r="Q42" i="1"/>
  <c r="Q44" i="1"/>
  <c r="Q26" i="1"/>
  <c r="Q27" i="1"/>
  <c r="Q28" i="1"/>
  <c r="Q33" i="1"/>
  <c r="Q34" i="1"/>
  <c r="Q35" i="1"/>
  <c r="Q36" i="1"/>
  <c r="Q37" i="1"/>
  <c r="Q39" i="1"/>
  <c r="B2" i="1"/>
  <c r="Q32" i="1"/>
  <c r="E79" i="1"/>
  <c r="F79" i="1" s="1"/>
  <c r="G79" i="1" s="1"/>
  <c r="K79" i="1" s="1"/>
  <c r="E45" i="1"/>
  <c r="F45" i="1" s="1"/>
  <c r="G45" i="1" s="1"/>
  <c r="K45" i="1" s="1"/>
  <c r="E21" i="1"/>
  <c r="E11" i="2" s="1"/>
  <c r="E27" i="1"/>
  <c r="F27" i="1" s="1"/>
  <c r="G27" i="1" s="1"/>
  <c r="K27" i="1" s="1"/>
  <c r="E35" i="1"/>
  <c r="F35" i="1"/>
  <c r="G35" i="1" s="1"/>
  <c r="K35" i="1" s="1"/>
  <c r="E75" i="1"/>
  <c r="F75" i="1"/>
  <c r="G75" i="1" s="1"/>
  <c r="K75" i="1" s="1"/>
  <c r="E46" i="1"/>
  <c r="F46" i="1" s="1"/>
  <c r="G46" i="1" s="1"/>
  <c r="K46" i="1" s="1"/>
  <c r="E68" i="1"/>
  <c r="F68" i="1"/>
  <c r="G68" i="1" s="1"/>
  <c r="K68" i="1" s="1"/>
  <c r="E60" i="1"/>
  <c r="F60" i="1" s="1"/>
  <c r="G60" i="1" s="1"/>
  <c r="J60" i="1" s="1"/>
  <c r="E51" i="1"/>
  <c r="F51" i="1" s="1"/>
  <c r="G51" i="1" s="1"/>
  <c r="K51" i="1" s="1"/>
  <c r="E43" i="1"/>
  <c r="E66" i="1"/>
  <c r="F66" i="1" s="1"/>
  <c r="G66" i="1" s="1"/>
  <c r="K66" i="1" s="1"/>
  <c r="E56" i="1"/>
  <c r="F56" i="1" s="1"/>
  <c r="G56" i="1" s="1"/>
  <c r="K56" i="1" s="1"/>
  <c r="E59" i="1"/>
  <c r="F59" i="1" s="1"/>
  <c r="G59" i="1" s="1"/>
  <c r="J59" i="1" s="1"/>
  <c r="E26" i="1"/>
  <c r="E32" i="1"/>
  <c r="F32" i="1"/>
  <c r="G32" i="1" s="1"/>
  <c r="K32" i="1" s="1"/>
  <c r="E64" i="1"/>
  <c r="F64" i="1" s="1"/>
  <c r="G64" i="1" s="1"/>
  <c r="K64" i="1" s="1"/>
  <c r="E42" i="1"/>
  <c r="F42" i="1" s="1"/>
  <c r="G42" i="1" s="1"/>
  <c r="K42" i="1" s="1"/>
  <c r="E48" i="1"/>
  <c r="F48" i="1"/>
  <c r="G48" i="1" s="1"/>
  <c r="J48" i="1" s="1"/>
  <c r="E81" i="1"/>
  <c r="F81" i="1"/>
  <c r="G81" i="1" s="1"/>
  <c r="K81" i="1" s="1"/>
  <c r="E53" i="1"/>
  <c r="E33" i="2" s="1"/>
  <c r="E23" i="1"/>
  <c r="F23" i="1" s="1"/>
  <c r="G23" i="1" s="1"/>
  <c r="J23" i="1" s="1"/>
  <c r="E29" i="1"/>
  <c r="F29" i="1"/>
  <c r="G29" i="1" s="1"/>
  <c r="K29" i="1" s="1"/>
  <c r="E37" i="1"/>
  <c r="E24" i="2" s="1"/>
  <c r="E65" i="1"/>
  <c r="F65" i="1" s="1"/>
  <c r="U65" i="1" s="1"/>
  <c r="E49" i="1"/>
  <c r="F49" i="1" s="1"/>
  <c r="G49" i="1" s="1"/>
  <c r="K49" i="1" s="1"/>
  <c r="E74" i="1"/>
  <c r="F74" i="1"/>
  <c r="G74" i="1" s="1"/>
  <c r="K74" i="1" s="1"/>
  <c r="E55" i="1"/>
  <c r="F55" i="1" s="1"/>
  <c r="G55" i="1" s="1"/>
  <c r="K55" i="1" s="1"/>
  <c r="E50" i="1"/>
  <c r="F50" i="1" s="1"/>
  <c r="G50" i="1" s="1"/>
  <c r="K50" i="1" s="1"/>
  <c r="E41" i="1"/>
  <c r="F41" i="1"/>
  <c r="E36" i="1"/>
  <c r="E67" i="1"/>
  <c r="F67" i="1"/>
  <c r="G67" i="1" s="1"/>
  <c r="K67" i="1" s="1"/>
  <c r="E28" i="1"/>
  <c r="F28" i="1" s="1"/>
  <c r="G28" i="1" s="1"/>
  <c r="K28" i="1" s="1"/>
  <c r="E34" i="1"/>
  <c r="E40" i="1"/>
  <c r="E71" i="1"/>
  <c r="F71" i="1"/>
  <c r="G71" i="1" s="1"/>
  <c r="K71" i="1" s="1"/>
  <c r="E72" i="1"/>
  <c r="F72" i="1"/>
  <c r="G72" i="1" s="1"/>
  <c r="K72" i="1" s="1"/>
  <c r="E30" i="1"/>
  <c r="F30" i="1" s="1"/>
  <c r="G30" i="1" s="1"/>
  <c r="K30" i="1" s="1"/>
  <c r="E58" i="1"/>
  <c r="E34" i="2" s="1"/>
  <c r="F58" i="1"/>
  <c r="G58" i="1" s="1"/>
  <c r="J58" i="1" s="1"/>
  <c r="E61" i="1"/>
  <c r="E18" i="2" s="1"/>
  <c r="F61" i="1"/>
  <c r="G61" i="1" s="1"/>
  <c r="J61" i="1" s="1"/>
  <c r="E25" i="1"/>
  <c r="E38" i="2" s="1"/>
  <c r="E31" i="1"/>
  <c r="E39" i="1"/>
  <c r="F39" i="1" s="1"/>
  <c r="G39" i="1" s="1"/>
  <c r="J39" i="1" s="1"/>
  <c r="E76" i="1"/>
  <c r="F76" i="1"/>
  <c r="G76" i="1" s="1"/>
  <c r="K76" i="1" s="1"/>
  <c r="E70" i="1"/>
  <c r="F70" i="1" s="1"/>
  <c r="G70" i="1" s="1"/>
  <c r="K70" i="1" s="1"/>
  <c r="E54" i="1"/>
  <c r="F54" i="1"/>
  <c r="G54" i="1" s="1"/>
  <c r="K54" i="1" s="1"/>
  <c r="E52" i="1"/>
  <c r="F52" i="1" s="1"/>
  <c r="G52" i="1" s="1"/>
  <c r="J52" i="1" s="1"/>
  <c r="E38" i="1"/>
  <c r="E80" i="1"/>
  <c r="F80" i="1" s="1"/>
  <c r="G80" i="1" s="1"/>
  <c r="K80" i="1" s="1"/>
  <c r="G41" i="1"/>
  <c r="K41" i="1" s="1"/>
  <c r="E24" i="1"/>
  <c r="E47" i="1"/>
  <c r="F47" i="1" s="1"/>
  <c r="G47" i="1" s="1"/>
  <c r="K47" i="1" s="1"/>
  <c r="E69" i="1"/>
  <c r="F69" i="1" s="1"/>
  <c r="G69" i="1" s="1"/>
  <c r="K69" i="1" s="1"/>
  <c r="E78" i="1"/>
  <c r="F78" i="1" s="1"/>
  <c r="G78" i="1" s="1"/>
  <c r="K78" i="1" s="1"/>
  <c r="E33" i="1"/>
  <c r="E20" i="2" s="1"/>
  <c r="E62" i="1"/>
  <c r="F62" i="1" s="1"/>
  <c r="G62" i="1" s="1"/>
  <c r="J62" i="1" s="1"/>
  <c r="E73" i="1"/>
  <c r="F73" i="1"/>
  <c r="G73" i="1" s="1"/>
  <c r="K73" i="1" s="1"/>
  <c r="E57" i="1"/>
  <c r="F57" i="1"/>
  <c r="G57" i="1" s="1"/>
  <c r="K57" i="1" s="1"/>
  <c r="E22" i="1"/>
  <c r="E44" i="1"/>
  <c r="F44" i="1" s="1"/>
  <c r="G44" i="1" s="1"/>
  <c r="K44" i="1" s="1"/>
  <c r="E77" i="1"/>
  <c r="F77" i="1" s="1"/>
  <c r="G77" i="1" s="1"/>
  <c r="K77" i="1" s="1"/>
  <c r="E63" i="1"/>
  <c r="F63" i="1" s="1"/>
  <c r="G63" i="1" s="1"/>
  <c r="K63" i="1" s="1"/>
  <c r="E82" i="1"/>
  <c r="F82" i="1" s="1"/>
  <c r="G82" i="1" s="1"/>
  <c r="K82" i="1" s="1"/>
  <c r="E26" i="2"/>
  <c r="E46" i="2"/>
  <c r="E29" i="2"/>
  <c r="E15" i="2"/>
  <c r="F40" i="1"/>
  <c r="G40" i="1" s="1"/>
  <c r="K40" i="1" s="1"/>
  <c r="E27" i="2"/>
  <c r="E23" i="2"/>
  <c r="F36" i="1"/>
  <c r="G36" i="1" s="1"/>
  <c r="J36" i="1" s="1"/>
  <c r="F34" i="1"/>
  <c r="G34" i="1" s="1"/>
  <c r="K34" i="1" s="1"/>
  <c r="E21" i="2"/>
  <c r="F22" i="1"/>
  <c r="G22" i="1" s="1"/>
  <c r="J22" i="1" s="1"/>
  <c r="E12" i="2"/>
  <c r="F33" i="1"/>
  <c r="G33" i="1" s="1"/>
  <c r="J33" i="1" s="1"/>
  <c r="F38" i="1"/>
  <c r="G38" i="1" s="1"/>
  <c r="K38" i="1" s="1"/>
  <c r="E25" i="2"/>
  <c r="E16" i="2"/>
  <c r="F37" i="1"/>
  <c r="G37" i="1" s="1"/>
  <c r="J37" i="1" s="1"/>
  <c r="E36" i="2"/>
  <c r="E19" i="2"/>
  <c r="E31" i="2"/>
  <c r="E35" i="2"/>
  <c r="F24" i="1"/>
  <c r="G24" i="1" s="1"/>
  <c r="J24" i="1" s="1"/>
  <c r="E37" i="2"/>
  <c r="F26" i="1"/>
  <c r="G26" i="1" s="1"/>
  <c r="K26" i="1" s="1"/>
  <c r="E14" i="2"/>
  <c r="E22" i="2"/>
  <c r="F31" i="1"/>
  <c r="G31" i="1"/>
  <c r="K31" i="1"/>
  <c r="E17" i="2"/>
  <c r="F43" i="1"/>
  <c r="G43" i="1"/>
  <c r="J43" i="1" s="1"/>
  <c r="E28" i="2"/>
  <c r="E45" i="2"/>
  <c r="E13" i="2" l="1"/>
  <c r="E47" i="2"/>
  <c r="F21" i="1"/>
  <c r="G21" i="1" s="1"/>
  <c r="J21" i="1" s="1"/>
  <c r="F25" i="1"/>
  <c r="G25" i="1" s="1"/>
  <c r="I25" i="1" s="1"/>
  <c r="E30" i="2"/>
  <c r="E32" i="2"/>
  <c r="E44" i="2"/>
  <c r="F53" i="1"/>
  <c r="G53" i="1" s="1"/>
  <c r="F15" i="1"/>
  <c r="C11" i="1"/>
  <c r="C12" i="1"/>
  <c r="O83" i="1" l="1"/>
  <c r="C16" i="1"/>
  <c r="D18" i="1" s="1"/>
  <c r="O81" i="1"/>
  <c r="O78" i="1"/>
  <c r="O48" i="1"/>
  <c r="O71" i="1"/>
  <c r="O73" i="1"/>
  <c r="O58" i="1"/>
  <c r="O66" i="1"/>
  <c r="O80" i="1"/>
  <c r="O59" i="1"/>
  <c r="O70" i="1"/>
  <c r="O51" i="1"/>
  <c r="O72" i="1"/>
  <c r="O74" i="1"/>
  <c r="O65" i="1"/>
  <c r="O62" i="1"/>
  <c r="O44" i="1"/>
  <c r="O79" i="1"/>
  <c r="O69" i="1"/>
  <c r="O24" i="1"/>
  <c r="O52" i="1"/>
  <c r="O60" i="1"/>
  <c r="O75" i="1"/>
  <c r="O50" i="1"/>
  <c r="O54" i="1"/>
  <c r="O68" i="1"/>
  <c r="O45" i="1"/>
  <c r="O76" i="1"/>
  <c r="O56" i="1"/>
  <c r="C15" i="1"/>
  <c r="F16" i="1" s="1"/>
  <c r="F18" i="1" s="1"/>
  <c r="O82" i="1"/>
  <c r="O47" i="1"/>
  <c r="O67" i="1"/>
  <c r="O63" i="1"/>
  <c r="O64" i="1"/>
  <c r="O57" i="1"/>
  <c r="O49" i="1"/>
  <c r="O46" i="1"/>
  <c r="O53" i="1"/>
  <c r="O61" i="1"/>
  <c r="O77" i="1"/>
  <c r="O55" i="1"/>
  <c r="O25" i="1"/>
  <c r="J53" i="1"/>
  <c r="C18" i="1" l="1"/>
  <c r="F17" i="1"/>
</calcChain>
</file>

<file path=xl/sharedStrings.xml><?xml version="1.0" encoding="utf-8"?>
<sst xmlns="http://schemas.openxmlformats.org/spreadsheetml/2006/main" count="504" uniqueCount="272">
  <si>
    <t>IBVS 6244</t>
  </si>
  <si>
    <t>VSB-063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</si>
  <si>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</si>
  <si>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</si>
  <si>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</si>
  <si>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</si>
  <si>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</si>
  <si>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</si>
  <si>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</si>
  <si>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</si>
  <si>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</si>
  <si>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</si>
  <si>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</si>
  <si>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</si>
  <si>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</si>
  <si>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</si>
  <si>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</si>
  <si>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</si>
  <si>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</si>
  <si>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</si>
  <si>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</si>
  <si>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</si>
  <si>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</si>
  <si>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</si>
  <si>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</si>
  <si>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</si>
  <si>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</si>
  <si>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</si>
  <si>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</si>
  <si>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</si>
  <si>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</si>
  <si>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</si>
  <si>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</si>
  <si>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</si>
  <si>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</si>
  <si>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</si>
  <si>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</si>
  <si>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</si>
  <si>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V0563 Lyr / GSC 3122-0495               </t>
  </si>
  <si>
    <t xml:space="preserve">EW        </t>
  </si>
  <si>
    <t>IBVS 5287</t>
  </si>
  <si>
    <t>IBVS 5731</t>
  </si>
  <si>
    <t>IBVS 5784</t>
  </si>
  <si>
    <t>II</t>
  </si>
  <si>
    <t>IBVS 5802</t>
  </si>
  <si>
    <t>OEJV 0074</t>
  </si>
  <si>
    <t>vis</t>
  </si>
  <si>
    <t>OEJV 0094</t>
  </si>
  <si>
    <t>IBVS 5945</t>
  </si>
  <si>
    <t>IBVS 5929</t>
  </si>
  <si>
    <t>Add cycle</t>
  </si>
  <si>
    <t>Old Cycle</t>
  </si>
  <si>
    <t>IBVS 4696</t>
  </si>
  <si>
    <t>??</t>
  </si>
  <si>
    <t>IBVS 5918</t>
  </si>
  <si>
    <t>IBVS 5997</t>
  </si>
  <si>
    <t>IBVS 5966</t>
  </si>
  <si>
    <t>IBVS 6048</t>
  </si>
  <si>
    <t>IBVS 5984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</si>
  <si>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</si>
  <si>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</si>
  <si>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</si>
  <si>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</si>
  <si>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</si>
  <si>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</si>
  <si>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</si>
  <si>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</si>
  <si>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</si>
  <si>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</si>
  <si>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</si>
  <si>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</si>
  <si>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2450700.3444 </t>
  </si>
  <si>
    <t> 08.09.1997 20:15 </t>
  </si>
  <si>
    <t> 0.0104 </t>
  </si>
  <si>
    <t>E </t>
  </si>
  <si>
    <t>?</t>
  </si>
  <si>
    <t> N.Beltraminelli et al. </t>
  </si>
  <si>
    <t>IBVS 4696 </t>
  </si>
  <si>
    <t>2451041.4344 </t>
  </si>
  <si>
    <t> 15.08.1998 22:25 </t>
  </si>
  <si>
    <t> 0.0023 </t>
  </si>
  <si>
    <t>2451051.5484 </t>
  </si>
  <si>
    <t> 26.08.1998 01:09 </t>
  </si>
  <si>
    <t> 0.0075 </t>
  </si>
  <si>
    <t>2451385.4269 </t>
  </si>
  <si>
    <t> 25.07.1999 22:14 </t>
  </si>
  <si>
    <t> 0.0085 </t>
  </si>
  <si>
    <t> E.Blättler </t>
  </si>
  <si>
    <t> BBS 121 </t>
  </si>
  <si>
    <t>2451453.3210 </t>
  </si>
  <si>
    <t> 01.10.1999 19:42 </t>
  </si>
  <si>
    <t> 0.0296 </t>
  </si>
  <si>
    <t>V </t>
  </si>
  <si>
    <t> M.Haltuf </t>
  </si>
  <si>
    <t> BRNO 32 </t>
  </si>
  <si>
    <t>2451635.5465 </t>
  </si>
  <si>
    <t> 01.04.2000 01:06 </t>
  </si>
  <si>
    <t> 0.0088 </t>
  </si>
  <si>
    <t> M.Zejda </t>
  </si>
  <si>
    <t>IBVS 5287 </t>
  </si>
  <si>
    <t>2451657.4959 </t>
  </si>
  <si>
    <t> 22.04.2000 23:54 </t>
  </si>
  <si>
    <t> 0.0077 </t>
  </si>
  <si>
    <t>2451757.4290 </t>
  </si>
  <si>
    <t> 31.07.2000 22:17 </t>
  </si>
  <si>
    <t> 0.0086 </t>
  </si>
  <si>
    <t>2451776.482 </t>
  </si>
  <si>
    <t> 19.08.2000 23:34 </t>
  </si>
  <si>
    <t> -0.001 </t>
  </si>
  <si>
    <t> O.Pejcha </t>
  </si>
  <si>
    <t>OEJV 0074 </t>
  </si>
  <si>
    <t>2452133.464 </t>
  </si>
  <si>
    <t> 11.08.2001 23:08 </t>
  </si>
  <si>
    <t> -0.002 </t>
  </si>
  <si>
    <t>2452438.46830 </t>
  </si>
  <si>
    <t> 12.06.2002 23:14 </t>
  </si>
  <si>
    <t> 0.00708 </t>
  </si>
  <si>
    <t>C </t>
  </si>
  <si>
    <t>o</t>
  </si>
  <si>
    <t> J.Šafár </t>
  </si>
  <si>
    <t>2453517.4976 </t>
  </si>
  <si>
    <t> 26.05.2005 23:56 </t>
  </si>
  <si>
    <t> -0.0004 </t>
  </si>
  <si>
    <t>-I</t>
  </si>
  <si>
    <t> Agerer </t>
  </si>
  <si>
    <t>BAVM 178 </t>
  </si>
  <si>
    <t>2453851.9636 </t>
  </si>
  <si>
    <t> 26.04.2006 11:07 </t>
  </si>
  <si>
    <t>2340</t>
  </si>
  <si>
    <t> M.Lewandowski et al. </t>
  </si>
  <si>
    <t>IBVS 5784 </t>
  </si>
  <si>
    <t>2453852.243 </t>
  </si>
  <si>
    <t> 26.04.2006 17:49 </t>
  </si>
  <si>
    <t>2340.5</t>
  </si>
  <si>
    <t> 0.001 </t>
  </si>
  <si>
    <t>2453898.4535 </t>
  </si>
  <si>
    <t> 11.06.2006 22:53 </t>
  </si>
  <si>
    <t>2420.5</t>
  </si>
  <si>
    <t> 0.0001 </t>
  </si>
  <si>
    <t> K.&amp; M.Rätz </t>
  </si>
  <si>
    <t>BAVM 186 </t>
  </si>
  <si>
    <t>2453900.4740 </t>
  </si>
  <si>
    <t> 13.06.2006 23:22 </t>
  </si>
  <si>
    <t>2424</t>
  </si>
  <si>
    <t> -0.0011 </t>
  </si>
  <si>
    <t>2453911.44960 </t>
  </si>
  <si>
    <t> 24.06.2006 22:47 </t>
  </si>
  <si>
    <t>2443</t>
  </si>
  <si>
    <t> -0.00076 </t>
  </si>
  <si>
    <t> R.Drevený </t>
  </si>
  <si>
    <t>2453985.3918 </t>
  </si>
  <si>
    <t> 06.09.2006 21:24 </t>
  </si>
  <si>
    <t>2571</t>
  </si>
  <si>
    <t> 0.0032 </t>
  </si>
  <si>
    <t>2454298.47426 </t>
  </si>
  <si>
    <t> 16.07.2007 23:22 </t>
  </si>
  <si>
    <t> 0.00322 </t>
  </si>
  <si>
    <t> F.Lomoz </t>
  </si>
  <si>
    <t>2454390.3175 </t>
  </si>
  <si>
    <t> 16.10.2007 19:37 </t>
  </si>
  <si>
    <t> 0.0013 </t>
  </si>
  <si>
    <t>R</t>
  </si>
  <si>
    <t> R.Ehrenberger </t>
  </si>
  <si>
    <t>OEJV 0094 </t>
  </si>
  <si>
    <t>2454723.3234 </t>
  </si>
  <si>
    <t> 13.09.2008 19:45 </t>
  </si>
  <si>
    <t> -0.0039 </t>
  </si>
  <si>
    <t>2454738.3467 </t>
  </si>
  <si>
    <t> 28.09.2008 20:19 </t>
  </si>
  <si>
    <t> 0.0007 </t>
  </si>
  <si>
    <t>-U;-I</t>
  </si>
  <si>
    <t> M.&amp; K.Rätz </t>
  </si>
  <si>
    <t>BAVM 209 </t>
  </si>
  <si>
    <t>2454952.9401 </t>
  </si>
  <si>
    <t> 01.05.2009 10:33 </t>
  </si>
  <si>
    <t>4246</t>
  </si>
  <si>
    <t> -0.0002 </t>
  </si>
  <si>
    <t> R.Nelson </t>
  </si>
  <si>
    <t>IBVS 5929 </t>
  </si>
  <si>
    <t>2455261.9795 </t>
  </si>
  <si>
    <t> 06.03.2010 11:30 </t>
  </si>
  <si>
    <t>4781</t>
  </si>
  <si>
    <t> 0.0003 </t>
  </si>
  <si>
    <t>IBVS 5966 </t>
  </si>
  <si>
    <t>2455317.1452 </t>
  </si>
  <si>
    <t> 30.04.2010 15:29 </t>
  </si>
  <si>
    <t>4876.5</t>
  </si>
  <si>
    <t> 0.0011 </t>
  </si>
  <si>
    <t>Rc</t>
  </si>
  <si>
    <t> K.Shiokawa </t>
  </si>
  <si>
    <t>VSB 51 </t>
  </si>
  <si>
    <t>2455340.8273 </t>
  </si>
  <si>
    <t> 24.05.2010 07:51 </t>
  </si>
  <si>
    <t>4917.5</t>
  </si>
  <si>
    <t> R.Diethelm </t>
  </si>
  <si>
    <t>IBVS 5945 </t>
  </si>
  <si>
    <t>2455379.5312 </t>
  </si>
  <si>
    <t> 02.07.2010 00:44 </t>
  </si>
  <si>
    <t>4984.5</t>
  </si>
  <si>
    <t> 0.0017 </t>
  </si>
  <si>
    <t> F.Agerer </t>
  </si>
  <si>
    <t>BAVM 215 </t>
  </si>
  <si>
    <t>2455393.1049 </t>
  </si>
  <si>
    <t> 15.07.2010 14:31 </t>
  </si>
  <si>
    <t> 0.0008 </t>
  </si>
  <si>
    <t> H.Itoh </t>
  </si>
  <si>
    <t>2455737.0917 </t>
  </si>
  <si>
    <t> 24.06.2011 14:12 </t>
  </si>
  <si>
    <t>VSB 53 </t>
  </si>
  <si>
    <t>2455737.3801 </t>
  </si>
  <si>
    <t> 24.06.2011 21:07 </t>
  </si>
  <si>
    <t> G.Marino </t>
  </si>
  <si>
    <t>IBVS 5997 </t>
  </si>
  <si>
    <t>2455850.3094 </t>
  </si>
  <si>
    <t> 15.10.2011 19:25 </t>
  </si>
  <si>
    <t> 0.0010 </t>
  </si>
  <si>
    <t> P.Frank </t>
  </si>
  <si>
    <t>BAVM 225 </t>
  </si>
  <si>
    <t>2456132.4897 </t>
  </si>
  <si>
    <t> 23.07.2012 23:45 </t>
  </si>
  <si>
    <t> 0.0028 </t>
  </si>
  <si>
    <t>BAVM 228 </t>
  </si>
  <si>
    <t>2456541.4603 </t>
  </si>
  <si>
    <t> 05.09.2013 23:02 </t>
  </si>
  <si>
    <t>BAVM 238 </t>
  </si>
  <si>
    <t>2456811.5078 </t>
  </si>
  <si>
    <t> 03.06.2014 00:11 </t>
  </si>
  <si>
    <t> 0.0018 </t>
  </si>
  <si>
    <t>2456842.4109 </t>
  </si>
  <si>
    <t> 03.07.2014 21:51 </t>
  </si>
  <si>
    <t>2457170.5186 </t>
  </si>
  <si>
    <t> 28.05.2015 00:26 </t>
  </si>
  <si>
    <t> 0.0076 </t>
  </si>
  <si>
    <t> W.Moschner &amp; P.Frank </t>
  </si>
  <si>
    <t>BAVM 241 (=IBVS 6157) </t>
  </si>
  <si>
    <t>2457179.4655 </t>
  </si>
  <si>
    <t> 05.06.2015 23:10 </t>
  </si>
  <si>
    <t>IBVS 6195</t>
  </si>
  <si>
    <t>IBVS 6196</t>
  </si>
  <si>
    <t>IBVS 6218</t>
  </si>
  <si>
    <t>RHN 2019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</si>
  <si>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</si>
  <si>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</si>
  <si>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</si>
  <si>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</si>
  <si>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</si>
  <si>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</si>
  <si>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</si>
  <si>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</si>
  <si>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</si>
  <si>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</si>
  <si>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</si>
  <si>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</si>
  <si>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</si>
  <si>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</si>
  <si>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</si>
  <si>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</si>
  <si>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</si>
  <si>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</si>
  <si>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</si>
  <si>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</si>
  <si>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</si>
  <si>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</si>
  <si>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</si>
  <si>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</si>
  <si>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OEJV 0203</t>
  </si>
  <si>
    <t>JAAVSO, 52, 243</t>
  </si>
  <si>
    <t xml:space="preserve">Mag </t>
  </si>
  <si>
    <t>Next ToM-P</t>
  </si>
  <si>
    <t>Next ToM-S</t>
  </si>
  <si>
    <t>10.96-11.47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</si>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</sst>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5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7" fillId="0" borderId="19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center" vertical="center" wrapText="1"/>
    </xf>
    <xf numFmtId="0" fontId="34" fillId="0" borderId="0" xfId="43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horizontal="left"/>
      <protection locked="0"/>
    </xf>
    <xf numFmtId="0" fontId="0" fillId="0" borderId="20" xfId="0" applyBorder="1" applyAlignment="1">
      <alignment vertical="center"/>
    </xf>
    <xf numFmtId="0" fontId="39" fillId="0" borderId="23" xfId="0" applyFont="1" applyBorder="1" applyAlignment="1">
      <alignment horizontal="right" vertical="center"/>
    </xf>
    <xf numFmtId="0" fontId="39" fillId="0" borderId="25" xfId="0" applyFont="1" applyBorder="1" applyAlignment="1">
      <alignment horizontal="right" vertical="center"/>
    </xf>
    <xf numFmtId="0" fontId="0" fillId="25" borderId="21" xfId="0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22" fontId="40" fillId="0" borderId="24" xfId="0" applyNumberFormat="1" applyFont="1" applyBorder="1" applyAlignment="1">
      <alignment horizontal="right" vertical="center"/>
    </xf>
    <xf numFmtId="22" fontId="40" fillId="0" borderId="26" xfId="0" applyNumberFormat="1" applyFont="1" applyBorder="1" applyAlignment="1">
      <alignment horizontal="right" vertical="center"/>
    </xf>
    <xf numFmtId="0" fontId="6" fillId="25" borderId="2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6" fontId="3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V563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1'!$D$21:$D$216</c:f>
                <c:numCache>
                  <c:formatCode>General</c:formatCode>
                  <c:ptCount val="19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1'!$D$21:$D$216</c:f>
                <c:numCache>
                  <c:formatCode>General</c:formatCode>
                  <c:ptCount val="19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50-46BE-957D-579F0B0C03E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  <c:pt idx="4">
                  <c:v>2.136370000516763E-2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50-46BE-957D-579F0B0C03E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0">
                  <c:v>1.5760000678710639E-5</c:v>
                </c:pt>
                <c:pt idx="1">
                  <c:v>-7.0892200019443408E-3</c:v>
                </c:pt>
                <c:pt idx="2">
                  <c:v>-1.8095199993695132E-3</c:v>
                </c:pt>
                <c:pt idx="3">
                  <c:v>9.9999997473787516E-5</c:v>
                </c:pt>
                <c:pt idx="12">
                  <c:v>-2.721559998462908E-3</c:v>
                </c:pt>
                <c:pt idx="15">
                  <c:v>-1.1665799975162372E-3</c:v>
                </c:pt>
                <c:pt idx="16">
                  <c:v>-2.4106400014716201E-3</c:v>
                </c:pt>
                <c:pt idx="18">
                  <c:v>2.1388399982242845E-3</c:v>
                </c:pt>
                <c:pt idx="22">
                  <c:v>1.7867799979285337E-3</c:v>
                </c:pt>
                <c:pt idx="27">
                  <c:v>4.5991799997864291E-3</c:v>
                </c:pt>
                <c:pt idx="31">
                  <c:v>5.2537800002028234E-3</c:v>
                </c:pt>
                <c:pt idx="32">
                  <c:v>7.8471199958585203E-3</c:v>
                </c:pt>
                <c:pt idx="37">
                  <c:v>8.5058399999979883E-3</c:v>
                </c:pt>
                <c:pt idx="38">
                  <c:v>8.763539997744374E-3</c:v>
                </c:pt>
                <c:pt idx="39">
                  <c:v>8.0614800026523881E-3</c:v>
                </c:pt>
                <c:pt idx="40">
                  <c:v>1.5582600004563574E-2</c:v>
                </c:pt>
                <c:pt idx="41">
                  <c:v>9.0446199974394403E-3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50-46BE-957D-579F0B0C03E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5">
                  <c:v>1.0777199931908399E-3</c:v>
                </c:pt>
                <c:pt idx="6">
                  <c:v>1.1364000238245353E-4</c:v>
                </c:pt>
                <c:pt idx="7">
                  <c:v>1.2929599979543127E-3</c:v>
                </c:pt>
                <c:pt idx="8">
                  <c:v>-7.1653199993306771E-3</c:v>
                </c:pt>
                <c:pt idx="9">
                  <c:v>-8.0022000038297847E-3</c:v>
                </c:pt>
                <c:pt idx="10">
                  <c:v>1.665320000029169E-3</c:v>
                </c:pt>
                <c:pt idx="11">
                  <c:v>3.6119999276706949E-4</c:v>
                </c:pt>
                <c:pt idx="13">
                  <c:v>9.0467999980319291E-3</c:v>
                </c:pt>
                <c:pt idx="14">
                  <c:v>-3.7377999979071319E-4</c:v>
                </c:pt>
                <c:pt idx="17">
                  <c:v>-1.9926800014218315E-3</c:v>
                </c:pt>
                <c:pt idx="19">
                  <c:v>3.0901200007065199E-3</c:v>
                </c:pt>
                <c:pt idx="20">
                  <c:v>1.4656800049124286E-3</c:v>
                </c:pt>
                <c:pt idx="21">
                  <c:v>-2.7530599982128479E-3</c:v>
                </c:pt>
                <c:pt idx="23">
                  <c:v>1.4908974917489104E-3</c:v>
                </c:pt>
                <c:pt idx="24">
                  <c:v>2.8752400030498393E-3</c:v>
                </c:pt>
                <c:pt idx="25">
                  <c:v>3.8444599995273165E-3</c:v>
                </c:pt>
                <c:pt idx="26">
                  <c:v>2.6568999965093099E-3</c:v>
                </c:pt>
                <c:pt idx="28">
                  <c:v>3.7319199982448481E-3</c:v>
                </c:pt>
                <c:pt idx="29">
                  <c:v>5.2211399961379357E-3</c:v>
                </c:pt>
                <c:pt idx="30">
                  <c:v>4.8005600037868135E-3</c:v>
                </c:pt>
                <c:pt idx="33">
                  <c:v>6.0108199977548793E-3</c:v>
                </c:pt>
                <c:pt idx="34">
                  <c:v>6.2667599995620549E-3</c:v>
                </c:pt>
                <c:pt idx="35">
                  <c:v>6.460959994001314E-3</c:v>
                </c:pt>
                <c:pt idx="36">
                  <c:v>6.0168999989400618E-3</c:v>
                </c:pt>
                <c:pt idx="42">
                  <c:v>1.1697359994286671E-2</c:v>
                </c:pt>
                <c:pt idx="43">
                  <c:v>1.3483699993230402E-2</c:v>
                </c:pt>
                <c:pt idx="45">
                  <c:v>1.3758699999016244E-2</c:v>
                </c:pt>
                <c:pt idx="46">
                  <c:v>1.4556639995134901E-2</c:v>
                </c:pt>
                <c:pt idx="47">
                  <c:v>1.4230540000426117E-2</c:v>
                </c:pt>
                <c:pt idx="48">
                  <c:v>1.3904439998441376E-2</c:v>
                </c:pt>
                <c:pt idx="49">
                  <c:v>1.432819999899948E-2</c:v>
                </c:pt>
                <c:pt idx="50">
                  <c:v>1.4634279999881983E-2</c:v>
                </c:pt>
                <c:pt idx="51">
                  <c:v>1.4564119999704417E-2</c:v>
                </c:pt>
                <c:pt idx="52">
                  <c:v>1.6587880003498867E-2</c:v>
                </c:pt>
                <c:pt idx="53">
                  <c:v>1.7740319999575149E-2</c:v>
                </c:pt>
                <c:pt idx="54">
                  <c:v>1.8172239993873518E-2</c:v>
                </c:pt>
                <c:pt idx="55">
                  <c:v>1.7700000003969762E-2</c:v>
                </c:pt>
                <c:pt idx="56">
                  <c:v>2.0068099998752587E-2</c:v>
                </c:pt>
                <c:pt idx="57">
                  <c:v>2.0891860003757756E-2</c:v>
                </c:pt>
                <c:pt idx="58">
                  <c:v>1.5817039995454252E-2</c:v>
                </c:pt>
                <c:pt idx="59">
                  <c:v>1.6813119997095782E-2</c:v>
                </c:pt>
                <c:pt idx="60">
                  <c:v>1.5991280000889674E-2</c:v>
                </c:pt>
                <c:pt idx="61">
                  <c:v>1.7662979997112416E-2</c:v>
                </c:pt>
                <c:pt idx="62">
                  <c:v>3.8989120002952404E-2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50-46BE-957D-579F0B0C03E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50-46BE-957D-579F0B0C03E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50-46BE-957D-579F0B0C03E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50-46BE-957D-579F0B0C03E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1'!$O$21:$O$976</c:f>
              <c:numCache>
                <c:formatCode>General</c:formatCode>
                <c:ptCount val="956"/>
                <c:pt idx="3">
                  <c:v>-1.8235142627820753E-2</c:v>
                </c:pt>
                <c:pt idx="4">
                  <c:v>-1.788346581124722E-2</c:v>
                </c:pt>
                <c:pt idx="23">
                  <c:v>2.4958945012094544E-4</c:v>
                </c:pt>
                <c:pt idx="24">
                  <c:v>1.8508413383493787E-3</c:v>
                </c:pt>
                <c:pt idx="25">
                  <c:v>2.136672282883615E-3</c:v>
                </c:pt>
                <c:pt idx="26">
                  <c:v>2.2593850444114008E-3</c:v>
                </c:pt>
                <c:pt idx="27">
                  <c:v>2.4599156547129054E-3</c:v>
                </c:pt>
                <c:pt idx="28">
                  <c:v>2.5302510180276114E-3</c:v>
                </c:pt>
                <c:pt idx="29">
                  <c:v>4.3125790543641213E-3</c:v>
                </c:pt>
                <c:pt idx="30">
                  <c:v>4.3140755514559231E-3</c:v>
                </c:pt>
                <c:pt idx="31">
                  <c:v>4.8992059143506128E-3</c:v>
                </c:pt>
                <c:pt idx="32">
                  <c:v>6.361283573041436E-3</c:v>
                </c:pt>
                <c:pt idx="33">
                  <c:v>6.7129603896149692E-3</c:v>
                </c:pt>
                <c:pt idx="34">
                  <c:v>6.7234358692575859E-3</c:v>
                </c:pt>
                <c:pt idx="35">
                  <c:v>6.7384008401756082E-3</c:v>
                </c:pt>
                <c:pt idx="36">
                  <c:v>6.7488763198182249E-3</c:v>
                </c:pt>
                <c:pt idx="37">
                  <c:v>8.4803234550334568E-3</c:v>
                </c:pt>
                <c:pt idx="38">
                  <c:v>9.8795482358685835E-3</c:v>
                </c:pt>
                <c:pt idx="39">
                  <c:v>1.0039673424691427E-2</c:v>
                </c:pt>
                <c:pt idx="40">
                  <c:v>1.1739694120978812E-2</c:v>
                </c:pt>
                <c:pt idx="41">
                  <c:v>1.1786085530824681E-2</c:v>
                </c:pt>
                <c:pt idx="42">
                  <c:v>1.3352917985941664E-2</c:v>
                </c:pt>
                <c:pt idx="43">
                  <c:v>1.3542973116600552E-2</c:v>
                </c:pt>
                <c:pt idx="44">
                  <c:v>1.3659699889761127E-2</c:v>
                </c:pt>
                <c:pt idx="45">
                  <c:v>1.5413594481353394E-2</c:v>
                </c:pt>
                <c:pt idx="46">
                  <c:v>1.5573719670176237E-2</c:v>
                </c:pt>
                <c:pt idx="47">
                  <c:v>1.5641062039307343E-2</c:v>
                </c:pt>
                <c:pt idx="48">
                  <c:v>1.5708404408438442E-2</c:v>
                </c:pt>
                <c:pt idx="49">
                  <c:v>1.5750306327008908E-2</c:v>
                </c:pt>
                <c:pt idx="50">
                  <c:v>1.578622225721216E-2</c:v>
                </c:pt>
                <c:pt idx="51">
                  <c:v>1.5864040105985879E-2</c:v>
                </c:pt>
                <c:pt idx="52">
                  <c:v>1.5905942024556346E-2</c:v>
                </c:pt>
                <c:pt idx="53">
                  <c:v>1.9021648969688682E-2</c:v>
                </c:pt>
                <c:pt idx="54">
                  <c:v>1.9135382748665653E-2</c:v>
                </c:pt>
                <c:pt idx="55">
                  <c:v>1.917728466723612E-2</c:v>
                </c:pt>
                <c:pt idx="56">
                  <c:v>1.9259592007285244E-2</c:v>
                </c:pt>
                <c:pt idx="57">
                  <c:v>1.9301493925855704E-2</c:v>
                </c:pt>
                <c:pt idx="58">
                  <c:v>1.7998044958895922E-2</c:v>
                </c:pt>
                <c:pt idx="59">
                  <c:v>1.8033960889099181E-2</c:v>
                </c:pt>
                <c:pt idx="60">
                  <c:v>1.7806493331145232E-2</c:v>
                </c:pt>
                <c:pt idx="61">
                  <c:v>1.8008520438538542E-2</c:v>
                </c:pt>
                <c:pt idx="62">
                  <c:v>2.8958389659255786E-2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50-46BE-957D-579F0B0C03E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1'!$U$21:$U$976</c:f>
              <c:numCache>
                <c:formatCode>General</c:formatCode>
                <c:ptCount val="956"/>
                <c:pt idx="44">
                  <c:v>0.12357845999940764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50-46BE-957D-579F0B0C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491912"/>
        <c:axId val="1"/>
      </c:scatterChart>
      <c:valAx>
        <c:axId val="713491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49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V563 Lyr - O-C Diagr.</a:t>
            </a:r>
          </a:p>
        </c:rich>
      </c:tx>
      <c:layout>
        <c:manualLayout>
          <c:xMode val="edge"/>
          <c:yMode val="edge"/>
          <c:x val="0.3768775074286885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1'!$D$21:$D$216</c:f>
                <c:numCache>
                  <c:formatCode>General</c:formatCode>
                  <c:ptCount val="19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1'!$D$21:$D$216</c:f>
                <c:numCache>
                  <c:formatCode>General</c:formatCode>
                  <c:ptCount val="19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8-4E84-9580-0FACD468422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  <c:pt idx="4">
                  <c:v>2.136370000516763E-2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68-4E84-9580-0FACD468422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0">
                  <c:v>1.5760000678710639E-5</c:v>
                </c:pt>
                <c:pt idx="1">
                  <c:v>-7.0892200019443408E-3</c:v>
                </c:pt>
                <c:pt idx="2">
                  <c:v>-1.8095199993695132E-3</c:v>
                </c:pt>
                <c:pt idx="3">
                  <c:v>9.9999997473787516E-5</c:v>
                </c:pt>
                <c:pt idx="12">
                  <c:v>-2.721559998462908E-3</c:v>
                </c:pt>
                <c:pt idx="15">
                  <c:v>-1.1665799975162372E-3</c:v>
                </c:pt>
                <c:pt idx="16">
                  <c:v>-2.4106400014716201E-3</c:v>
                </c:pt>
                <c:pt idx="18">
                  <c:v>2.1388399982242845E-3</c:v>
                </c:pt>
                <c:pt idx="22">
                  <c:v>1.7867799979285337E-3</c:v>
                </c:pt>
                <c:pt idx="27">
                  <c:v>4.5991799997864291E-3</c:v>
                </c:pt>
                <c:pt idx="31">
                  <c:v>5.2537800002028234E-3</c:v>
                </c:pt>
                <c:pt idx="32">
                  <c:v>7.8471199958585203E-3</c:v>
                </c:pt>
                <c:pt idx="37">
                  <c:v>8.5058399999979883E-3</c:v>
                </c:pt>
                <c:pt idx="38">
                  <c:v>8.763539997744374E-3</c:v>
                </c:pt>
                <c:pt idx="39">
                  <c:v>8.0614800026523881E-3</c:v>
                </c:pt>
                <c:pt idx="40">
                  <c:v>1.5582600004563574E-2</c:v>
                </c:pt>
                <c:pt idx="41">
                  <c:v>9.0446199974394403E-3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68-4E84-9580-0FACD468422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5">
                  <c:v>1.0777199931908399E-3</c:v>
                </c:pt>
                <c:pt idx="6">
                  <c:v>1.1364000238245353E-4</c:v>
                </c:pt>
                <c:pt idx="7">
                  <c:v>1.2929599979543127E-3</c:v>
                </c:pt>
                <c:pt idx="8">
                  <c:v>-7.1653199993306771E-3</c:v>
                </c:pt>
                <c:pt idx="9">
                  <c:v>-8.0022000038297847E-3</c:v>
                </c:pt>
                <c:pt idx="10">
                  <c:v>1.665320000029169E-3</c:v>
                </c:pt>
                <c:pt idx="11">
                  <c:v>3.6119999276706949E-4</c:v>
                </c:pt>
                <c:pt idx="13">
                  <c:v>9.0467999980319291E-3</c:v>
                </c:pt>
                <c:pt idx="14">
                  <c:v>-3.7377999979071319E-4</c:v>
                </c:pt>
                <c:pt idx="17">
                  <c:v>-1.9926800014218315E-3</c:v>
                </c:pt>
                <c:pt idx="19">
                  <c:v>3.0901200007065199E-3</c:v>
                </c:pt>
                <c:pt idx="20">
                  <c:v>1.4656800049124286E-3</c:v>
                </c:pt>
                <c:pt idx="21">
                  <c:v>-2.7530599982128479E-3</c:v>
                </c:pt>
                <c:pt idx="23">
                  <c:v>1.4908974917489104E-3</c:v>
                </c:pt>
                <c:pt idx="24">
                  <c:v>2.8752400030498393E-3</c:v>
                </c:pt>
                <c:pt idx="25">
                  <c:v>3.8444599995273165E-3</c:v>
                </c:pt>
                <c:pt idx="26">
                  <c:v>2.6568999965093099E-3</c:v>
                </c:pt>
                <c:pt idx="28">
                  <c:v>3.7319199982448481E-3</c:v>
                </c:pt>
                <c:pt idx="29">
                  <c:v>5.2211399961379357E-3</c:v>
                </c:pt>
                <c:pt idx="30">
                  <c:v>4.8005600037868135E-3</c:v>
                </c:pt>
                <c:pt idx="33">
                  <c:v>6.0108199977548793E-3</c:v>
                </c:pt>
                <c:pt idx="34">
                  <c:v>6.2667599995620549E-3</c:v>
                </c:pt>
                <c:pt idx="35">
                  <c:v>6.460959994001314E-3</c:v>
                </c:pt>
                <c:pt idx="36">
                  <c:v>6.0168999989400618E-3</c:v>
                </c:pt>
                <c:pt idx="42">
                  <c:v>1.1697359994286671E-2</c:v>
                </c:pt>
                <c:pt idx="43">
                  <c:v>1.3483699993230402E-2</c:v>
                </c:pt>
                <c:pt idx="45">
                  <c:v>1.3758699999016244E-2</c:v>
                </c:pt>
                <c:pt idx="46">
                  <c:v>1.4556639995134901E-2</c:v>
                </c:pt>
                <c:pt idx="47">
                  <c:v>1.4230540000426117E-2</c:v>
                </c:pt>
                <c:pt idx="48">
                  <c:v>1.3904439998441376E-2</c:v>
                </c:pt>
                <c:pt idx="49">
                  <c:v>1.432819999899948E-2</c:v>
                </c:pt>
                <c:pt idx="50">
                  <c:v>1.4634279999881983E-2</c:v>
                </c:pt>
                <c:pt idx="51">
                  <c:v>1.4564119999704417E-2</c:v>
                </c:pt>
                <c:pt idx="52">
                  <c:v>1.6587880003498867E-2</c:v>
                </c:pt>
                <c:pt idx="53">
                  <c:v>1.7740319999575149E-2</c:v>
                </c:pt>
                <c:pt idx="54">
                  <c:v>1.8172239993873518E-2</c:v>
                </c:pt>
                <c:pt idx="55">
                  <c:v>1.7700000003969762E-2</c:v>
                </c:pt>
                <c:pt idx="56">
                  <c:v>2.0068099998752587E-2</c:v>
                </c:pt>
                <c:pt idx="57">
                  <c:v>2.0891860003757756E-2</c:v>
                </c:pt>
                <c:pt idx="58">
                  <c:v>1.5817039995454252E-2</c:v>
                </c:pt>
                <c:pt idx="59">
                  <c:v>1.6813119997095782E-2</c:v>
                </c:pt>
                <c:pt idx="60">
                  <c:v>1.5991280000889674E-2</c:v>
                </c:pt>
                <c:pt idx="61">
                  <c:v>1.7662979997112416E-2</c:v>
                </c:pt>
                <c:pt idx="62">
                  <c:v>3.8989120002952404E-2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68-4E84-9580-0FACD468422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68-4E84-9580-0FACD468422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68-4E84-9580-0FACD468422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68-4E84-9580-0FACD468422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1'!$O$21:$O$976</c:f>
              <c:numCache>
                <c:formatCode>General</c:formatCode>
                <c:ptCount val="956"/>
                <c:pt idx="3">
                  <c:v>-1.8235142627820753E-2</c:v>
                </c:pt>
                <c:pt idx="4">
                  <c:v>-1.788346581124722E-2</c:v>
                </c:pt>
                <c:pt idx="23">
                  <c:v>2.4958945012094544E-4</c:v>
                </c:pt>
                <c:pt idx="24">
                  <c:v>1.8508413383493787E-3</c:v>
                </c:pt>
                <c:pt idx="25">
                  <c:v>2.136672282883615E-3</c:v>
                </c:pt>
                <c:pt idx="26">
                  <c:v>2.2593850444114008E-3</c:v>
                </c:pt>
                <c:pt idx="27">
                  <c:v>2.4599156547129054E-3</c:v>
                </c:pt>
                <c:pt idx="28">
                  <c:v>2.5302510180276114E-3</c:v>
                </c:pt>
                <c:pt idx="29">
                  <c:v>4.3125790543641213E-3</c:v>
                </c:pt>
                <c:pt idx="30">
                  <c:v>4.3140755514559231E-3</c:v>
                </c:pt>
                <c:pt idx="31">
                  <c:v>4.8992059143506128E-3</c:v>
                </c:pt>
                <c:pt idx="32">
                  <c:v>6.361283573041436E-3</c:v>
                </c:pt>
                <c:pt idx="33">
                  <c:v>6.7129603896149692E-3</c:v>
                </c:pt>
                <c:pt idx="34">
                  <c:v>6.7234358692575859E-3</c:v>
                </c:pt>
                <c:pt idx="35">
                  <c:v>6.7384008401756082E-3</c:v>
                </c:pt>
                <c:pt idx="36">
                  <c:v>6.7488763198182249E-3</c:v>
                </c:pt>
                <c:pt idx="37">
                  <c:v>8.4803234550334568E-3</c:v>
                </c:pt>
                <c:pt idx="38">
                  <c:v>9.8795482358685835E-3</c:v>
                </c:pt>
                <c:pt idx="39">
                  <c:v>1.0039673424691427E-2</c:v>
                </c:pt>
                <c:pt idx="40">
                  <c:v>1.1739694120978812E-2</c:v>
                </c:pt>
                <c:pt idx="41">
                  <c:v>1.1786085530824681E-2</c:v>
                </c:pt>
                <c:pt idx="42">
                  <c:v>1.3352917985941664E-2</c:v>
                </c:pt>
                <c:pt idx="43">
                  <c:v>1.3542973116600552E-2</c:v>
                </c:pt>
                <c:pt idx="44">
                  <c:v>1.3659699889761127E-2</c:v>
                </c:pt>
                <c:pt idx="45">
                  <c:v>1.5413594481353394E-2</c:v>
                </c:pt>
                <c:pt idx="46">
                  <c:v>1.5573719670176237E-2</c:v>
                </c:pt>
                <c:pt idx="47">
                  <c:v>1.5641062039307343E-2</c:v>
                </c:pt>
                <c:pt idx="48">
                  <c:v>1.5708404408438442E-2</c:v>
                </c:pt>
                <c:pt idx="49">
                  <c:v>1.5750306327008908E-2</c:v>
                </c:pt>
                <c:pt idx="50">
                  <c:v>1.578622225721216E-2</c:v>
                </c:pt>
                <c:pt idx="51">
                  <c:v>1.5864040105985879E-2</c:v>
                </c:pt>
                <c:pt idx="52">
                  <c:v>1.5905942024556346E-2</c:v>
                </c:pt>
                <c:pt idx="53">
                  <c:v>1.9021648969688682E-2</c:v>
                </c:pt>
                <c:pt idx="54">
                  <c:v>1.9135382748665653E-2</c:v>
                </c:pt>
                <c:pt idx="55">
                  <c:v>1.917728466723612E-2</c:v>
                </c:pt>
                <c:pt idx="56">
                  <c:v>1.9259592007285244E-2</c:v>
                </c:pt>
                <c:pt idx="57">
                  <c:v>1.9301493925855704E-2</c:v>
                </c:pt>
                <c:pt idx="58">
                  <c:v>1.7998044958895922E-2</c:v>
                </c:pt>
                <c:pt idx="59">
                  <c:v>1.8033960889099181E-2</c:v>
                </c:pt>
                <c:pt idx="60">
                  <c:v>1.7806493331145232E-2</c:v>
                </c:pt>
                <c:pt idx="61">
                  <c:v>1.8008520438538542E-2</c:v>
                </c:pt>
                <c:pt idx="62">
                  <c:v>2.8958389659255786E-2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68-4E84-9580-0FACD468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9968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1'!$F$21:$F$976</c15:sqref>
                        </c15:formulaRef>
                      </c:ext>
                    </c:extLst>
                    <c:numCache>
                      <c:formatCode>General</c:formatCode>
                      <c:ptCount val="956"/>
                      <c:pt idx="0">
                        <c:v>-1186</c:v>
                      </c:pt>
                      <c:pt idx="1">
                        <c:v>-595.5</c:v>
                      </c:pt>
                      <c:pt idx="2">
                        <c:v>-578</c:v>
                      </c:pt>
                      <c:pt idx="3">
                        <c:v>0</c:v>
                      </c:pt>
                      <c:pt idx="4">
                        <c:v>117.5</c:v>
                      </c:pt>
                      <c:pt idx="5">
                        <c:v>433</c:v>
                      </c:pt>
                      <c:pt idx="6">
                        <c:v>471</c:v>
                      </c:pt>
                      <c:pt idx="7">
                        <c:v>644</c:v>
                      </c:pt>
                      <c:pt idx="8">
                        <c:v>677</c:v>
                      </c:pt>
                      <c:pt idx="9">
                        <c:v>1295</c:v>
                      </c:pt>
                      <c:pt idx="10">
                        <c:v>1823</c:v>
                      </c:pt>
                      <c:pt idx="11">
                        <c:v>1930</c:v>
                      </c:pt>
                      <c:pt idx="12">
                        <c:v>3691</c:v>
                      </c:pt>
                      <c:pt idx="13">
                        <c:v>4270</c:v>
                      </c:pt>
                      <c:pt idx="14">
                        <c:v>4270.5</c:v>
                      </c:pt>
                      <c:pt idx="15">
                        <c:v>4350.5</c:v>
                      </c:pt>
                      <c:pt idx="16">
                        <c:v>4354</c:v>
                      </c:pt>
                      <c:pt idx="17">
                        <c:v>4373</c:v>
                      </c:pt>
                      <c:pt idx="18">
                        <c:v>4501</c:v>
                      </c:pt>
                      <c:pt idx="19">
                        <c:v>5043</c:v>
                      </c:pt>
                      <c:pt idx="20">
                        <c:v>5202</c:v>
                      </c:pt>
                      <c:pt idx="21">
                        <c:v>5778.5</c:v>
                      </c:pt>
                      <c:pt idx="22">
                        <c:v>5804.5</c:v>
                      </c:pt>
                      <c:pt idx="23">
                        <c:v>6176</c:v>
                      </c:pt>
                      <c:pt idx="24">
                        <c:v>6711</c:v>
                      </c:pt>
                      <c:pt idx="25">
                        <c:v>6806.5</c:v>
                      </c:pt>
                      <c:pt idx="26">
                        <c:v>6847.5</c:v>
                      </c:pt>
                      <c:pt idx="27">
                        <c:v>6914.5</c:v>
                      </c:pt>
                      <c:pt idx="28">
                        <c:v>6938</c:v>
                      </c:pt>
                      <c:pt idx="29">
                        <c:v>7533.5</c:v>
                      </c:pt>
                      <c:pt idx="30">
                        <c:v>7534</c:v>
                      </c:pt>
                      <c:pt idx="31">
                        <c:v>7729.5</c:v>
                      </c:pt>
                      <c:pt idx="32">
                        <c:v>8218</c:v>
                      </c:pt>
                      <c:pt idx="33">
                        <c:v>8335.5</c:v>
                      </c:pt>
                      <c:pt idx="34">
                        <c:v>8339</c:v>
                      </c:pt>
                      <c:pt idx="35">
                        <c:v>8344</c:v>
                      </c:pt>
                      <c:pt idx="36">
                        <c:v>8347.5</c:v>
                      </c:pt>
                      <c:pt idx="37">
                        <c:v>8926</c:v>
                      </c:pt>
                      <c:pt idx="38">
                        <c:v>9393.5</c:v>
                      </c:pt>
                      <c:pt idx="39">
                        <c:v>9447</c:v>
                      </c:pt>
                      <c:pt idx="40">
                        <c:v>10015</c:v>
                      </c:pt>
                      <c:pt idx="41">
                        <c:v>10030.5</c:v>
                      </c:pt>
                      <c:pt idx="42">
                        <c:v>10554</c:v>
                      </c:pt>
                      <c:pt idx="43">
                        <c:v>10617.5</c:v>
                      </c:pt>
                      <c:pt idx="44">
                        <c:v>10656.5</c:v>
                      </c:pt>
                      <c:pt idx="45">
                        <c:v>11242.5</c:v>
                      </c:pt>
                      <c:pt idx="46">
                        <c:v>11296</c:v>
                      </c:pt>
                      <c:pt idx="47">
                        <c:v>11318.5</c:v>
                      </c:pt>
                      <c:pt idx="48">
                        <c:v>11341</c:v>
                      </c:pt>
                      <c:pt idx="49">
                        <c:v>11355</c:v>
                      </c:pt>
                      <c:pt idx="50">
                        <c:v>11367</c:v>
                      </c:pt>
                      <c:pt idx="51">
                        <c:v>11393</c:v>
                      </c:pt>
                      <c:pt idx="52">
                        <c:v>11407</c:v>
                      </c:pt>
                      <c:pt idx="53">
                        <c:v>12448</c:v>
                      </c:pt>
                      <c:pt idx="54">
                        <c:v>12486</c:v>
                      </c:pt>
                      <c:pt idx="55">
                        <c:v>12500</c:v>
                      </c:pt>
                      <c:pt idx="56">
                        <c:v>12527.5</c:v>
                      </c:pt>
                      <c:pt idx="57">
                        <c:v>12541.5</c:v>
                      </c:pt>
                      <c:pt idx="58">
                        <c:v>12106</c:v>
                      </c:pt>
                      <c:pt idx="59">
                        <c:v>12118</c:v>
                      </c:pt>
                      <c:pt idx="60">
                        <c:v>12042</c:v>
                      </c:pt>
                      <c:pt idx="61">
                        <c:v>12109.5</c:v>
                      </c:pt>
                      <c:pt idx="62">
                        <c:v>15768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1'!$U$21:$U$976</c15:sqref>
                        </c15:formulaRef>
                      </c:ext>
                    </c:extLst>
                    <c:numCache>
                      <c:formatCode>General</c:formatCode>
                      <c:ptCount val="956"/>
                      <c:pt idx="44">
                        <c:v>0.12357845999940764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9568-4E84-9580-0FACD468422A}"/>
                  </c:ext>
                </c:extLst>
              </c15:ser>
            </c15:filteredScatterSeries>
          </c:ext>
        </c:extLst>
      </c:scatterChart>
      <c:valAx>
        <c:axId val="71029968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9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32598315983999E-2"/>
          <c:y val="4.3383947939262472E-2"/>
          <c:w val="0.87784767833656663"/>
          <c:h val="0.8112798264642082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  <c:pt idx="4">
                  <c:v>2.136370000516763E-2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4-45F9-B7B4-CF6C7B5C241D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0">
                  <c:v>1.5760000678710639E-5</c:v>
                </c:pt>
                <c:pt idx="1">
                  <c:v>-7.0892200019443408E-3</c:v>
                </c:pt>
                <c:pt idx="2">
                  <c:v>-1.8095199993695132E-3</c:v>
                </c:pt>
                <c:pt idx="3">
                  <c:v>9.9999997473787516E-5</c:v>
                </c:pt>
                <c:pt idx="12">
                  <c:v>-2.721559998462908E-3</c:v>
                </c:pt>
                <c:pt idx="15">
                  <c:v>-1.1665799975162372E-3</c:v>
                </c:pt>
                <c:pt idx="16">
                  <c:v>-2.4106400014716201E-3</c:v>
                </c:pt>
                <c:pt idx="18">
                  <c:v>2.1388399982242845E-3</c:v>
                </c:pt>
                <c:pt idx="22">
                  <c:v>1.7867799979285337E-3</c:v>
                </c:pt>
                <c:pt idx="27">
                  <c:v>4.5991799997864291E-3</c:v>
                </c:pt>
                <c:pt idx="31">
                  <c:v>5.2537800002028234E-3</c:v>
                </c:pt>
                <c:pt idx="32">
                  <c:v>7.8471199958585203E-3</c:v>
                </c:pt>
                <c:pt idx="37">
                  <c:v>8.5058399999979883E-3</c:v>
                </c:pt>
                <c:pt idx="38">
                  <c:v>8.763539997744374E-3</c:v>
                </c:pt>
                <c:pt idx="39">
                  <c:v>8.0614800026523881E-3</c:v>
                </c:pt>
                <c:pt idx="40">
                  <c:v>1.5582600004563574E-2</c:v>
                </c:pt>
                <c:pt idx="41">
                  <c:v>9.0446199974394403E-3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4-45F9-B7B4-CF6C7B5C241D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1.1000000000000001E-3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5">
                    <c:v>1.5E-3</c:v>
                  </c:pt>
                  <c:pt idx="6">
                    <c:v>8.6999999999999994E-3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4.7999999999999996E-3</c:v>
                  </c:pt>
                  <c:pt idx="12">
                    <c:v>1.2999999999999999E-3</c:v>
                  </c:pt>
                  <c:pt idx="13">
                    <c:v>8.9999999999999998E-4</c:v>
                  </c:pt>
                  <c:pt idx="14">
                    <c:v>2.0999999999999999E-3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6">
                    <c:v>2.9999999999999997E-4</c:v>
                  </c:pt>
                  <c:pt idx="27">
                    <c:v>3.3E-3</c:v>
                  </c:pt>
                  <c:pt idx="30">
                    <c:v>5.0000000000000001E-4</c:v>
                  </c:pt>
                  <c:pt idx="32">
                    <c:v>2.8999999999999998E-3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1.1000000000000001E-3</c:v>
                  </c:pt>
                  <c:pt idx="38">
                    <c:v>2.8999999999999998E-3</c:v>
                  </c:pt>
                  <c:pt idx="39">
                    <c:v>8.9999999999999998E-4</c:v>
                  </c:pt>
                  <c:pt idx="40">
                    <c:v>2.8999999999999998E-3</c:v>
                  </c:pt>
                  <c:pt idx="41">
                    <c:v>6.4000000000000003E-3</c:v>
                  </c:pt>
                  <c:pt idx="42">
                    <c:v>2.0000000000000001E-4</c:v>
                  </c:pt>
                  <c:pt idx="43">
                    <c:v>1.6000000000000001E-3</c:v>
                  </c:pt>
                  <c:pt idx="44">
                    <c:v>0</c:v>
                  </c:pt>
                  <c:pt idx="45">
                    <c:v>1.9E-3</c:v>
                  </c:pt>
                  <c:pt idx="46">
                    <c:v>2.0000000000000001E-4</c:v>
                  </c:pt>
                  <c:pt idx="47">
                    <c:v>1.9E-3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1E-3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1.2E-4</c:v>
                  </c:pt>
                  <c:pt idx="59">
                    <c:v>1.4999999999999999E-4</c:v>
                  </c:pt>
                  <c:pt idx="60">
                    <c:v>1.4999999999999999E-4</c:v>
                  </c:pt>
                  <c:pt idx="61">
                    <c:v>9.0000000000000006E-5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5">
                  <c:v>1.0777199931908399E-3</c:v>
                </c:pt>
                <c:pt idx="6">
                  <c:v>1.1364000238245353E-4</c:v>
                </c:pt>
                <c:pt idx="7">
                  <c:v>1.2929599979543127E-3</c:v>
                </c:pt>
                <c:pt idx="8">
                  <c:v>-7.1653199993306771E-3</c:v>
                </c:pt>
                <c:pt idx="9">
                  <c:v>-8.0022000038297847E-3</c:v>
                </c:pt>
                <c:pt idx="10">
                  <c:v>1.665320000029169E-3</c:v>
                </c:pt>
                <c:pt idx="11">
                  <c:v>3.6119999276706949E-4</c:v>
                </c:pt>
                <c:pt idx="13">
                  <c:v>9.0467999980319291E-3</c:v>
                </c:pt>
                <c:pt idx="14">
                  <c:v>-3.7377999979071319E-4</c:v>
                </c:pt>
                <c:pt idx="17">
                  <c:v>-1.9926800014218315E-3</c:v>
                </c:pt>
                <c:pt idx="19">
                  <c:v>3.0901200007065199E-3</c:v>
                </c:pt>
                <c:pt idx="20">
                  <c:v>1.4656800049124286E-3</c:v>
                </c:pt>
                <c:pt idx="21">
                  <c:v>-2.7530599982128479E-3</c:v>
                </c:pt>
                <c:pt idx="23">
                  <c:v>1.4908974917489104E-3</c:v>
                </c:pt>
                <c:pt idx="24">
                  <c:v>2.8752400030498393E-3</c:v>
                </c:pt>
                <c:pt idx="25">
                  <c:v>3.8444599995273165E-3</c:v>
                </c:pt>
                <c:pt idx="26">
                  <c:v>2.6568999965093099E-3</c:v>
                </c:pt>
                <c:pt idx="28">
                  <c:v>3.7319199982448481E-3</c:v>
                </c:pt>
                <c:pt idx="29">
                  <c:v>5.2211399961379357E-3</c:v>
                </c:pt>
                <c:pt idx="30">
                  <c:v>4.8005600037868135E-3</c:v>
                </c:pt>
                <c:pt idx="33">
                  <c:v>6.0108199977548793E-3</c:v>
                </c:pt>
                <c:pt idx="34">
                  <c:v>6.2667599995620549E-3</c:v>
                </c:pt>
                <c:pt idx="35">
                  <c:v>6.460959994001314E-3</c:v>
                </c:pt>
                <c:pt idx="36">
                  <c:v>6.0168999989400618E-3</c:v>
                </c:pt>
                <c:pt idx="42">
                  <c:v>1.1697359994286671E-2</c:v>
                </c:pt>
                <c:pt idx="43">
                  <c:v>1.3483699993230402E-2</c:v>
                </c:pt>
                <c:pt idx="45">
                  <c:v>1.3758699999016244E-2</c:v>
                </c:pt>
                <c:pt idx="46">
                  <c:v>1.4556639995134901E-2</c:v>
                </c:pt>
                <c:pt idx="47">
                  <c:v>1.4230540000426117E-2</c:v>
                </c:pt>
                <c:pt idx="48">
                  <c:v>1.3904439998441376E-2</c:v>
                </c:pt>
                <c:pt idx="49">
                  <c:v>1.432819999899948E-2</c:v>
                </c:pt>
                <c:pt idx="50">
                  <c:v>1.4634279999881983E-2</c:v>
                </c:pt>
                <c:pt idx="51">
                  <c:v>1.4564119999704417E-2</c:v>
                </c:pt>
                <c:pt idx="52">
                  <c:v>1.6587880003498867E-2</c:v>
                </c:pt>
                <c:pt idx="53">
                  <c:v>1.7740319999575149E-2</c:v>
                </c:pt>
                <c:pt idx="54">
                  <c:v>1.8172239993873518E-2</c:v>
                </c:pt>
                <c:pt idx="55">
                  <c:v>1.7700000003969762E-2</c:v>
                </c:pt>
                <c:pt idx="56">
                  <c:v>2.0068099998752587E-2</c:v>
                </c:pt>
                <c:pt idx="57">
                  <c:v>2.0891860003757756E-2</c:v>
                </c:pt>
                <c:pt idx="58">
                  <c:v>1.5817039995454252E-2</c:v>
                </c:pt>
                <c:pt idx="59">
                  <c:v>1.6813119997095782E-2</c:v>
                </c:pt>
                <c:pt idx="60">
                  <c:v>1.5991280000889674E-2</c:v>
                </c:pt>
                <c:pt idx="61">
                  <c:v>1.7662979997112416E-2</c:v>
                </c:pt>
                <c:pt idx="62">
                  <c:v>3.8989120002952404E-2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4-45F9-B7B4-CF6C7B5C241D}"/>
            </c:ext>
          </c:extLst>
        </c:ser>
        <c:ser>
          <c:idx val="7"/>
          <c:order val="3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-1186</c:v>
                </c:pt>
                <c:pt idx="1">
                  <c:v>-595.5</c:v>
                </c:pt>
                <c:pt idx="2">
                  <c:v>-578</c:v>
                </c:pt>
                <c:pt idx="3">
                  <c:v>0</c:v>
                </c:pt>
                <c:pt idx="4">
                  <c:v>117.5</c:v>
                </c:pt>
                <c:pt idx="5">
                  <c:v>433</c:v>
                </c:pt>
                <c:pt idx="6">
                  <c:v>471</c:v>
                </c:pt>
                <c:pt idx="7">
                  <c:v>644</c:v>
                </c:pt>
                <c:pt idx="8">
                  <c:v>677</c:v>
                </c:pt>
                <c:pt idx="9">
                  <c:v>1295</c:v>
                </c:pt>
                <c:pt idx="10">
                  <c:v>1823</c:v>
                </c:pt>
                <c:pt idx="11">
                  <c:v>1930</c:v>
                </c:pt>
                <c:pt idx="12">
                  <c:v>3691</c:v>
                </c:pt>
                <c:pt idx="13">
                  <c:v>4270</c:v>
                </c:pt>
                <c:pt idx="14">
                  <c:v>4270.5</c:v>
                </c:pt>
                <c:pt idx="15">
                  <c:v>4350.5</c:v>
                </c:pt>
                <c:pt idx="16">
                  <c:v>4354</c:v>
                </c:pt>
                <c:pt idx="17">
                  <c:v>4373</c:v>
                </c:pt>
                <c:pt idx="18">
                  <c:v>4501</c:v>
                </c:pt>
                <c:pt idx="19">
                  <c:v>5043</c:v>
                </c:pt>
                <c:pt idx="20">
                  <c:v>5202</c:v>
                </c:pt>
                <c:pt idx="21">
                  <c:v>5778.5</c:v>
                </c:pt>
                <c:pt idx="22">
                  <c:v>5804.5</c:v>
                </c:pt>
                <c:pt idx="23">
                  <c:v>6176</c:v>
                </c:pt>
                <c:pt idx="24">
                  <c:v>6711</c:v>
                </c:pt>
                <c:pt idx="25">
                  <c:v>6806.5</c:v>
                </c:pt>
                <c:pt idx="26">
                  <c:v>6847.5</c:v>
                </c:pt>
                <c:pt idx="27">
                  <c:v>6914.5</c:v>
                </c:pt>
                <c:pt idx="28">
                  <c:v>6938</c:v>
                </c:pt>
                <c:pt idx="29">
                  <c:v>7533.5</c:v>
                </c:pt>
                <c:pt idx="30">
                  <c:v>7534</c:v>
                </c:pt>
                <c:pt idx="31">
                  <c:v>7729.5</c:v>
                </c:pt>
                <c:pt idx="32">
                  <c:v>8218</c:v>
                </c:pt>
                <c:pt idx="33">
                  <c:v>8335.5</c:v>
                </c:pt>
                <c:pt idx="34">
                  <c:v>8339</c:v>
                </c:pt>
                <c:pt idx="35">
                  <c:v>8344</c:v>
                </c:pt>
                <c:pt idx="36">
                  <c:v>8347.5</c:v>
                </c:pt>
                <c:pt idx="37">
                  <c:v>8926</c:v>
                </c:pt>
                <c:pt idx="38">
                  <c:v>9393.5</c:v>
                </c:pt>
                <c:pt idx="39">
                  <c:v>9447</c:v>
                </c:pt>
                <c:pt idx="40">
                  <c:v>10015</c:v>
                </c:pt>
                <c:pt idx="41">
                  <c:v>10030.5</c:v>
                </c:pt>
                <c:pt idx="42">
                  <c:v>10554</c:v>
                </c:pt>
                <c:pt idx="43">
                  <c:v>10617.5</c:v>
                </c:pt>
                <c:pt idx="44">
                  <c:v>10656.5</c:v>
                </c:pt>
                <c:pt idx="45">
                  <c:v>11242.5</c:v>
                </c:pt>
                <c:pt idx="46">
                  <c:v>11296</c:v>
                </c:pt>
                <c:pt idx="47">
                  <c:v>11318.5</c:v>
                </c:pt>
                <c:pt idx="48">
                  <c:v>11341</c:v>
                </c:pt>
                <c:pt idx="49">
                  <c:v>11355</c:v>
                </c:pt>
                <c:pt idx="50">
                  <c:v>11367</c:v>
                </c:pt>
                <c:pt idx="51">
                  <c:v>11393</c:v>
                </c:pt>
                <c:pt idx="52">
                  <c:v>11407</c:v>
                </c:pt>
                <c:pt idx="53">
                  <c:v>12448</c:v>
                </c:pt>
                <c:pt idx="54">
                  <c:v>12486</c:v>
                </c:pt>
                <c:pt idx="55">
                  <c:v>12500</c:v>
                </c:pt>
                <c:pt idx="56">
                  <c:v>12527.5</c:v>
                </c:pt>
                <c:pt idx="57">
                  <c:v>12541.5</c:v>
                </c:pt>
                <c:pt idx="58">
                  <c:v>12106</c:v>
                </c:pt>
                <c:pt idx="59">
                  <c:v>12118</c:v>
                </c:pt>
                <c:pt idx="60">
                  <c:v>12042</c:v>
                </c:pt>
                <c:pt idx="61">
                  <c:v>12109.5</c:v>
                </c:pt>
                <c:pt idx="62">
                  <c:v>15768</c:v>
                </c:pt>
              </c:numCache>
            </c:numRef>
          </c:xVal>
          <c:yVal>
            <c:numRef>
              <c:f>'Active 1'!$O$21:$O$976</c:f>
              <c:numCache>
                <c:formatCode>General</c:formatCode>
                <c:ptCount val="956"/>
                <c:pt idx="3">
                  <c:v>-1.8235142627820753E-2</c:v>
                </c:pt>
                <c:pt idx="4">
                  <c:v>-1.788346581124722E-2</c:v>
                </c:pt>
                <c:pt idx="23">
                  <c:v>2.4958945012094544E-4</c:v>
                </c:pt>
                <c:pt idx="24">
                  <c:v>1.8508413383493787E-3</c:v>
                </c:pt>
                <c:pt idx="25">
                  <c:v>2.136672282883615E-3</c:v>
                </c:pt>
                <c:pt idx="26">
                  <c:v>2.2593850444114008E-3</c:v>
                </c:pt>
                <c:pt idx="27">
                  <c:v>2.4599156547129054E-3</c:v>
                </c:pt>
                <c:pt idx="28">
                  <c:v>2.5302510180276114E-3</c:v>
                </c:pt>
                <c:pt idx="29">
                  <c:v>4.3125790543641213E-3</c:v>
                </c:pt>
                <c:pt idx="30">
                  <c:v>4.3140755514559231E-3</c:v>
                </c:pt>
                <c:pt idx="31">
                  <c:v>4.8992059143506128E-3</c:v>
                </c:pt>
                <c:pt idx="32">
                  <c:v>6.361283573041436E-3</c:v>
                </c:pt>
                <c:pt idx="33">
                  <c:v>6.7129603896149692E-3</c:v>
                </c:pt>
                <c:pt idx="34">
                  <c:v>6.7234358692575859E-3</c:v>
                </c:pt>
                <c:pt idx="35">
                  <c:v>6.7384008401756082E-3</c:v>
                </c:pt>
                <c:pt idx="36">
                  <c:v>6.7488763198182249E-3</c:v>
                </c:pt>
                <c:pt idx="37">
                  <c:v>8.4803234550334568E-3</c:v>
                </c:pt>
                <c:pt idx="38">
                  <c:v>9.8795482358685835E-3</c:v>
                </c:pt>
                <c:pt idx="39">
                  <c:v>1.0039673424691427E-2</c:v>
                </c:pt>
                <c:pt idx="40">
                  <c:v>1.1739694120978812E-2</c:v>
                </c:pt>
                <c:pt idx="41">
                  <c:v>1.1786085530824681E-2</c:v>
                </c:pt>
                <c:pt idx="42">
                  <c:v>1.3352917985941664E-2</c:v>
                </c:pt>
                <c:pt idx="43">
                  <c:v>1.3542973116600552E-2</c:v>
                </c:pt>
                <c:pt idx="44">
                  <c:v>1.3659699889761127E-2</c:v>
                </c:pt>
                <c:pt idx="45">
                  <c:v>1.5413594481353394E-2</c:v>
                </c:pt>
                <c:pt idx="46">
                  <c:v>1.5573719670176237E-2</c:v>
                </c:pt>
                <c:pt idx="47">
                  <c:v>1.5641062039307343E-2</c:v>
                </c:pt>
                <c:pt idx="48">
                  <c:v>1.5708404408438442E-2</c:v>
                </c:pt>
                <c:pt idx="49">
                  <c:v>1.5750306327008908E-2</c:v>
                </c:pt>
                <c:pt idx="50">
                  <c:v>1.578622225721216E-2</c:v>
                </c:pt>
                <c:pt idx="51">
                  <c:v>1.5864040105985879E-2</c:v>
                </c:pt>
                <c:pt idx="52">
                  <c:v>1.5905942024556346E-2</c:v>
                </c:pt>
                <c:pt idx="53">
                  <c:v>1.9021648969688682E-2</c:v>
                </c:pt>
                <c:pt idx="54">
                  <c:v>1.9135382748665653E-2</c:v>
                </c:pt>
                <c:pt idx="55">
                  <c:v>1.917728466723612E-2</c:v>
                </c:pt>
                <c:pt idx="56">
                  <c:v>1.9259592007285244E-2</c:v>
                </c:pt>
                <c:pt idx="57">
                  <c:v>1.9301493925855704E-2</c:v>
                </c:pt>
                <c:pt idx="58">
                  <c:v>1.7998044958895922E-2</c:v>
                </c:pt>
                <c:pt idx="59">
                  <c:v>1.8033960889099181E-2</c:v>
                </c:pt>
                <c:pt idx="60">
                  <c:v>1.7806493331145232E-2</c:v>
                </c:pt>
                <c:pt idx="61">
                  <c:v>1.8008520438538542E-2</c:v>
                </c:pt>
                <c:pt idx="62">
                  <c:v>2.8958389659255786E-2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4-45F9-B7B4-CF6C7B5C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95640"/>
        <c:axId val="1"/>
      </c:scatterChart>
      <c:valAx>
        <c:axId val="4205956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87810762785079"/>
              <c:y val="0.9060772826390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07539818392266E-3"/>
              <c:y val="0.32044203802073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5956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503138194682182"/>
          <c:y val="0.93492407809110634"/>
          <c:w val="0.30952413557001018"/>
          <c:h val="4.55531453362255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0</xdr:row>
      <xdr:rowOff>0</xdr:rowOff>
    </xdr:from>
    <xdr:to>
      <xdr:col>26</xdr:col>
      <xdr:colOff>590550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2A39D63-952C-C0F3-7640-3A115B6ED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85724</xdr:colOff>
      <xdr:row>0</xdr:row>
      <xdr:rowOff>1</xdr:rowOff>
    </xdr:from>
    <xdr:to>
      <xdr:col>17</xdr:col>
      <xdr:colOff>495299</xdr:colOff>
      <xdr:row>19</xdr:row>
      <xdr:rowOff>1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392D95-D932-77FA-AC47-2A34CFFFD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15</xdr:col>
      <xdr:colOff>314325</xdr:colOff>
      <xdr:row>27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DC9257-64B3-B0E7-0BEF-DAC85FFDA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konkoly.hu/cgi-bin/IBVS?4696" TargetMode="External"/><Relationship Id="rId21" Type="http://schemas.openxmlformats.org/officeDocument/2006/relationships/hyperlink" Target="http://www.konkoly.hu/cgi-bin/IBVS?5929" TargetMode="External"/><Relationship Id="rId3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784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4696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4696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www.konkoly.hu/cgi-bin/IBVS?5784" TargetMode="External"/><Relationship Id="rId24" Type="http://schemas.openxmlformats.org/officeDocument/2006/relationships/hyperlink" Target="http://www.konkoly.hu/cgi-bin/IBVS?5945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solj.cetus-net.org/vsoljno51.pdf" TargetMode="External"/><Relationship Id="rId28" Type="http://schemas.openxmlformats.org/officeDocument/2006/relationships/hyperlink" Target="http://www.konkoly.hu/cgi-bin/IBVS?5997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var.astro.cz/oejv/issues/oejv0094.pdf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konkoly.hu/cgi-bin/IBVS?5966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www.bav-astro.de/sfs/BAVM_link.php?BAVMnr=228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6917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2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2">
        <v>52500.274599999997</v>
      </c>
      <c r="G1" s="2">
        <v>0.57764119999999997</v>
      </c>
      <c r="H1" s="2" t="s">
        <v>39</v>
      </c>
    </row>
    <row r="2" spans="1:8" s="22" customFormat="1" ht="12.95" customHeight="1" x14ac:dyDescent="0.2">
      <c r="A2" s="22" t="s">
        <v>25</v>
      </c>
      <c r="B2" s="22" t="str">
        <f>H1</f>
        <v xml:space="preserve">EW        </v>
      </c>
      <c r="C2" s="23"/>
      <c r="D2" s="23"/>
    </row>
    <row r="3" spans="1:8" s="22" customFormat="1" ht="12.95" customHeight="1" thickBot="1" x14ac:dyDescent="0.25"/>
    <row r="4" spans="1:8" s="22" customFormat="1" ht="12.95" customHeight="1" thickTop="1" thickBot="1" x14ac:dyDescent="0.25">
      <c r="A4" s="24" t="s">
        <v>37</v>
      </c>
      <c r="C4" s="25">
        <f>F1</f>
        <v>52500.274599999997</v>
      </c>
      <c r="D4" s="26">
        <f>G1</f>
        <v>0.57764119999999997</v>
      </c>
    </row>
    <row r="5" spans="1:8" s="22" customFormat="1" ht="12.95" customHeight="1" thickTop="1" x14ac:dyDescent="0.2">
      <c r="A5" s="27" t="s">
        <v>30</v>
      </c>
      <c r="C5" s="28">
        <v>-9.5</v>
      </c>
      <c r="D5" s="22" t="s">
        <v>31</v>
      </c>
    </row>
    <row r="6" spans="1:8" s="22" customFormat="1" ht="12.95" customHeight="1" x14ac:dyDescent="0.2">
      <c r="A6" s="24" t="s">
        <v>3</v>
      </c>
    </row>
    <row r="7" spans="1:8" s="22" customFormat="1" ht="12.95" customHeight="1" x14ac:dyDescent="0.2">
      <c r="A7" s="22" t="s">
        <v>4</v>
      </c>
      <c r="C7" s="22">
        <v>51385.426800000001</v>
      </c>
      <c r="D7" s="79" t="s">
        <v>271</v>
      </c>
    </row>
    <row r="8" spans="1:8" s="22" customFormat="1" ht="12.95" customHeight="1" x14ac:dyDescent="0.2">
      <c r="A8" s="22" t="s">
        <v>5</v>
      </c>
      <c r="C8" s="22">
        <v>0.57764115999999999</v>
      </c>
      <c r="D8" s="80" t="s">
        <v>271</v>
      </c>
    </row>
    <row r="9" spans="1:8" s="22" customFormat="1" ht="12.95" customHeight="1" x14ac:dyDescent="0.2">
      <c r="A9" s="29" t="s">
        <v>34</v>
      </c>
      <c r="B9" s="30">
        <v>42</v>
      </c>
      <c r="C9" s="31" t="str">
        <f>"F"&amp;B9</f>
        <v>F42</v>
      </c>
      <c r="D9" s="32" t="str">
        <f>"G"&amp;B9</f>
        <v>G42</v>
      </c>
    </row>
    <row r="10" spans="1:8" s="22" customFormat="1" ht="12.95" customHeight="1" thickBot="1" x14ac:dyDescent="0.25">
      <c r="C10" s="33" t="s">
        <v>21</v>
      </c>
      <c r="D10" s="33" t="s">
        <v>22</v>
      </c>
    </row>
    <row r="11" spans="1:8" s="22" customFormat="1" ht="12.95" customHeight="1" x14ac:dyDescent="0.2">
      <c r="A11" s="22" t="s">
        <v>17</v>
      </c>
      <c r="C11" s="32">
        <f ca="1">INTERCEPT(INDIRECT($D$9):G986,INDIRECT($C$9):F986)</f>
        <v>-1.8235142627820753E-2</v>
      </c>
      <c r="D11" s="23"/>
    </row>
    <row r="12" spans="1:8" s="22" customFormat="1" ht="12.95" customHeight="1" x14ac:dyDescent="0.2">
      <c r="A12" s="22" t="s">
        <v>18</v>
      </c>
      <c r="C12" s="32">
        <f ca="1">SLOPE(INDIRECT($D$9):G986,INDIRECT($C$9):F986)</f>
        <v>2.9929941836045496E-6</v>
      </c>
      <c r="D12" s="23"/>
      <c r="E12" s="73" t="s">
        <v>267</v>
      </c>
      <c r="F12" s="78" t="s">
        <v>270</v>
      </c>
    </row>
    <row r="13" spans="1:8" s="22" customFormat="1" ht="12.95" customHeight="1" x14ac:dyDescent="0.2">
      <c r="A13" s="22" t="s">
        <v>20</v>
      </c>
      <c r="C13" s="23" t="s">
        <v>15</v>
      </c>
      <c r="E13" s="71" t="s">
        <v>50</v>
      </c>
      <c r="F13" s="74">
        <v>1</v>
      </c>
    </row>
    <row r="14" spans="1:8" s="22" customFormat="1" ht="12.95" customHeight="1" x14ac:dyDescent="0.2">
      <c r="E14" s="71" t="s">
        <v>32</v>
      </c>
      <c r="F14" s="75">
        <f ca="1">NOW()+15018.5+$C$5/24</f>
        <v>60681.720328935182</v>
      </c>
    </row>
    <row r="15" spans="1:8" s="22" customFormat="1" ht="12.95" customHeight="1" x14ac:dyDescent="0.2">
      <c r="A15" s="34" t="s">
        <v>19</v>
      </c>
      <c r="C15" s="35">
        <f ca="1">(C7+C11)+(C8+C12)*INT(MAX(F21:F3527))</f>
        <v>60493.701569269659</v>
      </c>
      <c r="E15" s="71" t="s">
        <v>51</v>
      </c>
      <c r="F15" s="75">
        <f ca="1">ROUND(2*($F$14-$C$7)/$C$8,0)/2+$F$13</f>
        <v>16094.5</v>
      </c>
    </row>
    <row r="16" spans="1:8" s="22" customFormat="1" ht="12.95" customHeight="1" x14ac:dyDescent="0.2">
      <c r="A16" s="24" t="s">
        <v>6</v>
      </c>
      <c r="C16" s="37">
        <f ca="1">+C8+C12</f>
        <v>0.57764415299418359</v>
      </c>
      <c r="E16" s="71" t="s">
        <v>33</v>
      </c>
      <c r="F16" s="75">
        <f ca="1">ROUND(2*($F$14-$C$15)/$C$16,0)/2+$F$13</f>
        <v>326.5</v>
      </c>
    </row>
    <row r="17" spans="1:21" s="22" customFormat="1" ht="12.95" customHeight="1" thickBot="1" x14ac:dyDescent="0.25">
      <c r="A17" s="36" t="s">
        <v>29</v>
      </c>
      <c r="C17" s="22">
        <f>COUNT(C21:C2185)</f>
        <v>63</v>
      </c>
      <c r="E17" s="71" t="s">
        <v>268</v>
      </c>
      <c r="F17" s="76">
        <f ca="1">+$C$15+$C$16*$F$16-15018.5-$C$5/24</f>
        <v>45664.198218555597</v>
      </c>
    </row>
    <row r="18" spans="1:21" s="22" customFormat="1" ht="12.95" customHeight="1" thickTop="1" thickBot="1" x14ac:dyDescent="0.25">
      <c r="A18" s="24" t="s">
        <v>7</v>
      </c>
      <c r="C18" s="38">
        <f ca="1">+C15</f>
        <v>60493.701569269659</v>
      </c>
      <c r="D18" s="70">
        <f ca="1">+C16</f>
        <v>0.57764415299418359</v>
      </c>
      <c r="E18" s="72" t="s">
        <v>269</v>
      </c>
      <c r="F18" s="77">
        <f ca="1">+($C$15+$C$16*$F$16)-($C$16/2)-15018.5-$C$5/24</f>
        <v>45663.909396479103</v>
      </c>
    </row>
    <row r="19" spans="1:21" s="22" customFormat="1" ht="12.95" customHeight="1" thickTop="1" x14ac:dyDescent="0.2">
      <c r="E19" s="36"/>
      <c r="F19" s="39"/>
    </row>
    <row r="20" spans="1:21" s="22" customFormat="1" ht="12.95" customHeight="1" thickBot="1" x14ac:dyDescent="0.25">
      <c r="A20" s="33" t="s">
        <v>8</v>
      </c>
      <c r="B20" s="33" t="s">
        <v>9</v>
      </c>
      <c r="C20" s="33" t="s">
        <v>10</v>
      </c>
      <c r="D20" s="33" t="s">
        <v>14</v>
      </c>
      <c r="E20" s="33" t="s">
        <v>11</v>
      </c>
      <c r="F20" s="33" t="s">
        <v>12</v>
      </c>
      <c r="G20" s="33" t="s">
        <v>13</v>
      </c>
      <c r="H20" s="40" t="s">
        <v>68</v>
      </c>
      <c r="I20" s="40" t="s">
        <v>46</v>
      </c>
      <c r="J20" s="40" t="s">
        <v>65</v>
      </c>
      <c r="K20" s="40" t="s">
        <v>63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33" t="s">
        <v>16</v>
      </c>
      <c r="U20" s="42" t="s">
        <v>2</v>
      </c>
    </row>
    <row r="21" spans="1:21" s="22" customFormat="1" ht="12.95" customHeight="1" x14ac:dyDescent="0.2">
      <c r="A21" s="6" t="s">
        <v>52</v>
      </c>
      <c r="B21" s="8" t="s">
        <v>53</v>
      </c>
      <c r="C21" s="6">
        <v>50700.344400000002</v>
      </c>
      <c r="D21" s="6">
        <v>1.1000000000000001E-3</v>
      </c>
      <c r="E21" s="43">
        <f t="shared" ref="E21:E52" si="0">+(C21-C$7)/C$8</f>
        <v>-1185.9999727166246</v>
      </c>
      <c r="F21" s="22">
        <f t="shared" ref="F21:F52" si="1">ROUND(2*E21,0)/2</f>
        <v>-1186</v>
      </c>
      <c r="G21" s="22">
        <f t="shared" ref="G21:G64" si="2">+C21-(C$7+F21*C$8)</f>
        <v>1.5760000678710639E-5</v>
      </c>
      <c r="J21" s="22">
        <f>+G21</f>
        <v>1.5760000678710639E-5</v>
      </c>
      <c r="Q21" s="44">
        <f t="shared" ref="Q21:Q52" si="3">+C21-15018.5</f>
        <v>35681.844400000002</v>
      </c>
    </row>
    <row r="22" spans="1:21" s="22" customFormat="1" ht="12.95" customHeight="1" x14ac:dyDescent="0.2">
      <c r="A22" s="6" t="s">
        <v>52</v>
      </c>
      <c r="B22" s="8" t="s">
        <v>53</v>
      </c>
      <c r="C22" s="6">
        <v>51041.434399999998</v>
      </c>
      <c r="D22" s="6">
        <v>5.9999999999999995E-4</v>
      </c>
      <c r="E22" s="43">
        <f t="shared" si="0"/>
        <v>-595.51227270577954</v>
      </c>
      <c r="F22" s="22">
        <f t="shared" si="1"/>
        <v>-595.5</v>
      </c>
      <c r="G22" s="22">
        <f t="shared" si="2"/>
        <v>-7.0892200019443408E-3</v>
      </c>
      <c r="J22" s="22">
        <f>+G22</f>
        <v>-7.0892200019443408E-3</v>
      </c>
      <c r="Q22" s="44">
        <f t="shared" si="3"/>
        <v>36022.934399999998</v>
      </c>
    </row>
    <row r="23" spans="1:21" s="22" customFormat="1" ht="12.95" customHeight="1" x14ac:dyDescent="0.2">
      <c r="A23" s="6" t="s">
        <v>52</v>
      </c>
      <c r="B23" s="8" t="s">
        <v>53</v>
      </c>
      <c r="C23" s="6">
        <v>51051.5484</v>
      </c>
      <c r="D23" s="6">
        <v>8.9999999999999998E-4</v>
      </c>
      <c r="E23" s="43">
        <f t="shared" si="0"/>
        <v>-578.00313260225676</v>
      </c>
      <c r="F23" s="22">
        <f t="shared" si="1"/>
        <v>-578</v>
      </c>
      <c r="G23" s="22">
        <f t="shared" si="2"/>
        <v>-1.8095199993695132E-3</v>
      </c>
      <c r="J23" s="22">
        <f>+G23</f>
        <v>-1.8095199993695132E-3</v>
      </c>
      <c r="Q23" s="44">
        <f t="shared" si="3"/>
        <v>36033.0484</v>
      </c>
    </row>
    <row r="24" spans="1:21" s="22" customFormat="1" ht="12.95" customHeight="1" x14ac:dyDescent="0.2">
      <c r="A24" s="45" t="s">
        <v>88</v>
      </c>
      <c r="B24" s="46" t="s">
        <v>35</v>
      </c>
      <c r="C24" s="47">
        <v>51385.426899999999</v>
      </c>
      <c r="D24" s="48"/>
      <c r="E24" s="43">
        <f t="shared" si="0"/>
        <v>1.7311785308683251E-4</v>
      </c>
      <c r="F24" s="22">
        <f t="shared" si="1"/>
        <v>0</v>
      </c>
      <c r="G24" s="22">
        <f t="shared" si="2"/>
        <v>9.9999997473787516E-5</v>
      </c>
      <c r="J24" s="22">
        <f>+G24</f>
        <v>9.9999997473787516E-5</v>
      </c>
      <c r="O24" s="22">
        <f ca="1">+C$11+C$12*$F24</f>
        <v>-1.8235142627820753E-2</v>
      </c>
      <c r="Q24" s="44">
        <f t="shared" si="3"/>
        <v>36366.926899999999</v>
      </c>
    </row>
    <row r="25" spans="1:21" s="22" customFormat="1" ht="12.95" customHeight="1" x14ac:dyDescent="0.2">
      <c r="A25" s="45" t="s">
        <v>94</v>
      </c>
      <c r="B25" s="46" t="s">
        <v>43</v>
      </c>
      <c r="C25" s="47">
        <v>51453.321000000004</v>
      </c>
      <c r="D25" s="48"/>
      <c r="E25" s="43">
        <f t="shared" si="0"/>
        <v>117.53698437971848</v>
      </c>
      <c r="F25" s="22">
        <f t="shared" si="1"/>
        <v>117.5</v>
      </c>
      <c r="G25" s="22">
        <f t="shared" si="2"/>
        <v>2.136370000516763E-2</v>
      </c>
      <c r="I25" s="22">
        <f>+G25</f>
        <v>2.136370000516763E-2</v>
      </c>
      <c r="O25" s="22">
        <f ca="1">+C$11+C$12*$F25</f>
        <v>-1.788346581124722E-2</v>
      </c>
      <c r="Q25" s="44">
        <f t="shared" si="3"/>
        <v>36434.821000000004</v>
      </c>
    </row>
    <row r="26" spans="1:21" s="22" customFormat="1" ht="12.95" customHeight="1" x14ac:dyDescent="0.2">
      <c r="A26" s="6" t="s">
        <v>40</v>
      </c>
      <c r="B26" s="5" t="s">
        <v>35</v>
      </c>
      <c r="C26" s="7">
        <v>51635.546499999997</v>
      </c>
      <c r="D26" s="7">
        <v>1.5E-3</v>
      </c>
      <c r="E26" s="43">
        <f t="shared" si="0"/>
        <v>433.00186572576587</v>
      </c>
      <c r="F26" s="22">
        <f t="shared" si="1"/>
        <v>433</v>
      </c>
      <c r="G26" s="22">
        <f t="shared" si="2"/>
        <v>1.0777199931908399E-3</v>
      </c>
      <c r="K26" s="22">
        <f t="shared" ref="K26:K32" si="4">+G26</f>
        <v>1.0777199931908399E-3</v>
      </c>
      <c r="Q26" s="44">
        <f t="shared" si="3"/>
        <v>36617.046499999997</v>
      </c>
    </row>
    <row r="27" spans="1:21" s="22" customFormat="1" ht="12.95" customHeight="1" x14ac:dyDescent="0.2">
      <c r="A27" s="6" t="s">
        <v>40</v>
      </c>
      <c r="B27" s="5" t="s">
        <v>35</v>
      </c>
      <c r="C27" s="7">
        <v>51657.495900000002</v>
      </c>
      <c r="D27" s="7">
        <v>8.6999999999999994E-3</v>
      </c>
      <c r="E27" s="43">
        <f t="shared" si="0"/>
        <v>471.00019673113428</v>
      </c>
      <c r="F27" s="22">
        <f t="shared" si="1"/>
        <v>471</v>
      </c>
      <c r="G27" s="22">
        <f t="shared" si="2"/>
        <v>1.1364000238245353E-4</v>
      </c>
      <c r="K27" s="22">
        <f t="shared" si="4"/>
        <v>1.1364000238245353E-4</v>
      </c>
      <c r="Q27" s="44">
        <f t="shared" si="3"/>
        <v>36638.995900000002</v>
      </c>
    </row>
    <row r="28" spans="1:21" s="22" customFormat="1" ht="12.95" customHeight="1" x14ac:dyDescent="0.2">
      <c r="A28" s="6" t="s">
        <v>40</v>
      </c>
      <c r="B28" s="5" t="s">
        <v>35</v>
      </c>
      <c r="C28" s="7">
        <v>51757.428999999996</v>
      </c>
      <c r="D28" s="7">
        <v>4.8999999999999998E-3</v>
      </c>
      <c r="E28" s="43">
        <f t="shared" si="0"/>
        <v>644.0022383446418</v>
      </c>
      <c r="F28" s="22">
        <f t="shared" si="1"/>
        <v>644</v>
      </c>
      <c r="G28" s="22">
        <f t="shared" si="2"/>
        <v>1.2929599979543127E-3</v>
      </c>
      <c r="K28" s="22">
        <f t="shared" si="4"/>
        <v>1.2929599979543127E-3</v>
      </c>
      <c r="Q28" s="44">
        <f t="shared" si="3"/>
        <v>36738.928999999996</v>
      </c>
    </row>
    <row r="29" spans="1:21" s="22" customFormat="1" ht="12.95" customHeight="1" x14ac:dyDescent="0.2">
      <c r="A29" s="6" t="s">
        <v>45</v>
      </c>
      <c r="B29" s="8" t="s">
        <v>35</v>
      </c>
      <c r="C29" s="6">
        <v>51776.4827</v>
      </c>
      <c r="D29" s="6" t="s">
        <v>46</v>
      </c>
      <c r="E29" s="43">
        <f t="shared" si="0"/>
        <v>676.98759555153481</v>
      </c>
      <c r="F29" s="22">
        <f t="shared" si="1"/>
        <v>677</v>
      </c>
      <c r="G29" s="22">
        <f t="shared" si="2"/>
        <v>-7.1653199993306771E-3</v>
      </c>
      <c r="K29" s="22">
        <f t="shared" si="4"/>
        <v>-7.1653199993306771E-3</v>
      </c>
      <c r="Q29" s="44">
        <f t="shared" si="3"/>
        <v>36757.9827</v>
      </c>
    </row>
    <row r="30" spans="1:21" s="22" customFormat="1" ht="12.95" customHeight="1" x14ac:dyDescent="0.2">
      <c r="A30" s="6" t="s">
        <v>45</v>
      </c>
      <c r="B30" s="8" t="s">
        <v>35</v>
      </c>
      <c r="C30" s="6">
        <v>52133.464099999997</v>
      </c>
      <c r="D30" s="6" t="s">
        <v>46</v>
      </c>
      <c r="E30" s="43">
        <f t="shared" si="0"/>
        <v>1294.9861467628041</v>
      </c>
      <c r="F30" s="22">
        <f t="shared" si="1"/>
        <v>1295</v>
      </c>
      <c r="G30" s="22">
        <f t="shared" si="2"/>
        <v>-8.0022000038297847E-3</v>
      </c>
      <c r="K30" s="22">
        <f t="shared" si="4"/>
        <v>-8.0022000038297847E-3</v>
      </c>
      <c r="Q30" s="44">
        <f t="shared" si="3"/>
        <v>37114.964099999997</v>
      </c>
    </row>
    <row r="31" spans="1:21" s="22" customFormat="1" ht="12.95" customHeight="1" x14ac:dyDescent="0.2">
      <c r="A31" s="6" t="s">
        <v>45</v>
      </c>
      <c r="B31" s="8" t="s">
        <v>35</v>
      </c>
      <c r="C31" s="49">
        <v>52438.4683</v>
      </c>
      <c r="D31" s="49">
        <v>4.7999999999999996E-3</v>
      </c>
      <c r="E31" s="43">
        <f t="shared" si="0"/>
        <v>1823.0028829663029</v>
      </c>
      <c r="F31" s="22">
        <f t="shared" si="1"/>
        <v>1823</v>
      </c>
      <c r="G31" s="22">
        <f t="shared" si="2"/>
        <v>1.665320000029169E-3</v>
      </c>
      <c r="K31" s="22">
        <f t="shared" si="4"/>
        <v>1.665320000029169E-3</v>
      </c>
      <c r="Q31" s="44">
        <f t="shared" si="3"/>
        <v>37419.9683</v>
      </c>
    </row>
    <row r="32" spans="1:21" s="22" customFormat="1" ht="12.95" customHeight="1" x14ac:dyDescent="0.2">
      <c r="A32" s="6" t="s">
        <v>36</v>
      </c>
      <c r="B32" s="8" t="s">
        <v>35</v>
      </c>
      <c r="C32" s="6">
        <v>52500.274599999997</v>
      </c>
      <c r="D32" s="50"/>
      <c r="E32" s="22">
        <f t="shared" si="0"/>
        <v>1930.0006253016941</v>
      </c>
      <c r="F32" s="22">
        <f t="shared" si="1"/>
        <v>1930</v>
      </c>
      <c r="G32" s="22">
        <f t="shared" si="2"/>
        <v>3.6119999276706949E-4</v>
      </c>
      <c r="K32" s="22">
        <f t="shared" si="4"/>
        <v>3.6119999276706949E-4</v>
      </c>
      <c r="Q32" s="44">
        <f t="shared" si="3"/>
        <v>37481.774599999997</v>
      </c>
    </row>
    <row r="33" spans="1:29" s="22" customFormat="1" ht="12.95" customHeight="1" x14ac:dyDescent="0.2">
      <c r="A33" s="6" t="s">
        <v>41</v>
      </c>
      <c r="B33" s="5"/>
      <c r="C33" s="6">
        <v>53517.497600000002</v>
      </c>
      <c r="D33" s="6">
        <v>1.2999999999999999E-3</v>
      </c>
      <c r="E33" s="43">
        <f t="shared" si="0"/>
        <v>3690.9952884936411</v>
      </c>
      <c r="F33" s="22">
        <f t="shared" si="1"/>
        <v>3691</v>
      </c>
      <c r="G33" s="22">
        <f t="shared" si="2"/>
        <v>-2.721559998462908E-3</v>
      </c>
      <c r="J33" s="22">
        <f>+G33</f>
        <v>-2.721559998462908E-3</v>
      </c>
      <c r="Q33" s="44">
        <f t="shared" si="3"/>
        <v>38498.997600000002</v>
      </c>
    </row>
    <row r="34" spans="1:29" s="22" customFormat="1" ht="12.95" customHeight="1" x14ac:dyDescent="0.2">
      <c r="A34" s="6" t="s">
        <v>42</v>
      </c>
      <c r="B34" s="5" t="s">
        <v>35</v>
      </c>
      <c r="C34" s="7">
        <v>53851.963600000003</v>
      </c>
      <c r="D34" s="7">
        <v>8.9999999999999998E-4</v>
      </c>
      <c r="E34" s="43">
        <f t="shared" si="0"/>
        <v>4270.0156616263321</v>
      </c>
      <c r="F34" s="22">
        <f t="shared" si="1"/>
        <v>4270</v>
      </c>
      <c r="G34" s="22">
        <f t="shared" si="2"/>
        <v>9.0467999980319291E-3</v>
      </c>
      <c r="K34" s="22">
        <f>+G34</f>
        <v>9.0467999980319291E-3</v>
      </c>
      <c r="Q34" s="44">
        <f t="shared" si="3"/>
        <v>38833.463600000003</v>
      </c>
    </row>
    <row r="35" spans="1:29" s="22" customFormat="1" ht="12.95" customHeight="1" x14ac:dyDescent="0.2">
      <c r="A35" s="6" t="s">
        <v>42</v>
      </c>
      <c r="B35" s="5" t="s">
        <v>43</v>
      </c>
      <c r="C35" s="7">
        <v>53852.243000000002</v>
      </c>
      <c r="D35" s="7">
        <v>2.0999999999999999E-3</v>
      </c>
      <c r="E35" s="43">
        <f t="shared" si="0"/>
        <v>4270.4993529200747</v>
      </c>
      <c r="F35" s="22">
        <f t="shared" si="1"/>
        <v>4270.5</v>
      </c>
      <c r="G35" s="22">
        <f t="shared" si="2"/>
        <v>-3.7377999979071319E-4</v>
      </c>
      <c r="K35" s="22">
        <f>+G35</f>
        <v>-3.7377999979071319E-4</v>
      </c>
      <c r="Q35" s="44">
        <f t="shared" si="3"/>
        <v>38833.743000000002</v>
      </c>
    </row>
    <row r="36" spans="1:29" s="22" customFormat="1" ht="12.95" customHeight="1" x14ac:dyDescent="0.2">
      <c r="A36" s="6" t="s">
        <v>44</v>
      </c>
      <c r="B36" s="5"/>
      <c r="C36" s="6">
        <v>53898.453500000003</v>
      </c>
      <c r="D36" s="6">
        <v>2.9999999999999997E-4</v>
      </c>
      <c r="E36" s="43">
        <f t="shared" si="0"/>
        <v>4350.4979804417026</v>
      </c>
      <c r="F36" s="22">
        <f t="shared" si="1"/>
        <v>4350.5</v>
      </c>
      <c r="G36" s="22">
        <f t="shared" si="2"/>
        <v>-1.1665799975162372E-3</v>
      </c>
      <c r="J36" s="22">
        <f>+G36</f>
        <v>-1.1665799975162372E-3</v>
      </c>
      <c r="Q36" s="44">
        <f t="shared" si="3"/>
        <v>38879.953500000003</v>
      </c>
    </row>
    <row r="37" spans="1:29" s="22" customFormat="1" ht="12.95" customHeight="1" x14ac:dyDescent="0.2">
      <c r="A37" s="6" t="s">
        <v>44</v>
      </c>
      <c r="B37" s="5"/>
      <c r="C37" s="6">
        <v>53900.474000000002</v>
      </c>
      <c r="D37" s="6">
        <v>2.9999999999999997E-4</v>
      </c>
      <c r="E37" s="43">
        <f t="shared" si="0"/>
        <v>4353.9958267516822</v>
      </c>
      <c r="F37" s="22">
        <f t="shared" si="1"/>
        <v>4354</v>
      </c>
      <c r="G37" s="22">
        <f t="shared" si="2"/>
        <v>-2.4106400014716201E-3</v>
      </c>
      <c r="J37" s="22">
        <f>+G37</f>
        <v>-2.4106400014716201E-3</v>
      </c>
      <c r="Q37" s="44">
        <f t="shared" si="3"/>
        <v>38881.974000000002</v>
      </c>
    </row>
    <row r="38" spans="1:29" s="22" customFormat="1" ht="12.95" customHeight="1" x14ac:dyDescent="0.2">
      <c r="A38" s="6" t="s">
        <v>45</v>
      </c>
      <c r="B38" s="8" t="s">
        <v>35</v>
      </c>
      <c r="C38" s="6">
        <v>53911.4496</v>
      </c>
      <c r="D38" s="6">
        <v>2.9999999999999997E-4</v>
      </c>
      <c r="E38" s="43">
        <f t="shared" si="0"/>
        <v>4372.9965503150761</v>
      </c>
      <c r="F38" s="22">
        <f t="shared" si="1"/>
        <v>4373</v>
      </c>
      <c r="G38" s="22">
        <f t="shared" si="2"/>
        <v>-1.9926800014218315E-3</v>
      </c>
      <c r="K38" s="22">
        <f>+G38</f>
        <v>-1.9926800014218315E-3</v>
      </c>
      <c r="Q38" s="44">
        <f t="shared" si="3"/>
        <v>38892.9496</v>
      </c>
    </row>
    <row r="39" spans="1:29" s="22" customFormat="1" ht="12.95" customHeight="1" x14ac:dyDescent="0.2">
      <c r="A39" s="6" t="s">
        <v>44</v>
      </c>
      <c r="B39" s="5"/>
      <c r="C39" s="6">
        <v>53985.391799999998</v>
      </c>
      <c r="D39" s="6">
        <v>2.9999999999999997E-4</v>
      </c>
      <c r="E39" s="43">
        <f t="shared" si="0"/>
        <v>4501.003702713977</v>
      </c>
      <c r="F39" s="22">
        <f t="shared" si="1"/>
        <v>4501</v>
      </c>
      <c r="G39" s="22">
        <f t="shared" si="2"/>
        <v>2.1388399982242845E-3</v>
      </c>
      <c r="J39" s="22">
        <f>+G39</f>
        <v>2.1388399982242845E-3</v>
      </c>
      <c r="Q39" s="44">
        <f t="shared" si="3"/>
        <v>38966.891799999998</v>
      </c>
    </row>
    <row r="40" spans="1:29" s="22" customFormat="1" ht="12.95" customHeight="1" x14ac:dyDescent="0.2">
      <c r="A40" s="6" t="s">
        <v>45</v>
      </c>
      <c r="B40" s="8" t="s">
        <v>35</v>
      </c>
      <c r="C40" s="6">
        <v>54298.474260000003</v>
      </c>
      <c r="D40" s="6">
        <v>4.0000000000000002E-4</v>
      </c>
      <c r="E40" s="43">
        <f t="shared" si="0"/>
        <v>5043.0053495495395</v>
      </c>
      <c r="F40" s="22">
        <f t="shared" si="1"/>
        <v>5043</v>
      </c>
      <c r="G40" s="22">
        <f t="shared" si="2"/>
        <v>3.0901200007065199E-3</v>
      </c>
      <c r="K40" s="22">
        <f>+G40</f>
        <v>3.0901200007065199E-3</v>
      </c>
      <c r="Q40" s="44">
        <f t="shared" si="3"/>
        <v>39279.974260000003</v>
      </c>
    </row>
    <row r="41" spans="1:29" s="22" customFormat="1" ht="12.95" customHeight="1" x14ac:dyDescent="0.2">
      <c r="A41" s="6" t="s">
        <v>47</v>
      </c>
      <c r="B41" s="8" t="s">
        <v>35</v>
      </c>
      <c r="C41" s="6">
        <v>54390.317580000003</v>
      </c>
      <c r="D41" s="6">
        <v>4.0000000000000002E-4</v>
      </c>
      <c r="E41" s="43">
        <f t="shared" si="0"/>
        <v>5202.0025373538156</v>
      </c>
      <c r="F41" s="22">
        <f t="shared" si="1"/>
        <v>5202</v>
      </c>
      <c r="G41" s="22">
        <f t="shared" si="2"/>
        <v>1.4656800049124286E-3</v>
      </c>
      <c r="K41" s="22">
        <f>+G41</f>
        <v>1.4656800049124286E-3</v>
      </c>
      <c r="Q41" s="44">
        <f t="shared" si="3"/>
        <v>39371.817580000003</v>
      </c>
    </row>
    <row r="42" spans="1:29" s="22" customFormat="1" ht="12.95" customHeight="1" x14ac:dyDescent="0.2">
      <c r="A42" s="6" t="s">
        <v>47</v>
      </c>
      <c r="B42" s="8" t="s">
        <v>43</v>
      </c>
      <c r="C42" s="6">
        <v>54723.323490000002</v>
      </c>
      <c r="D42" s="6">
        <v>2.9999999999999997E-4</v>
      </c>
      <c r="E42" s="43">
        <f t="shared" si="0"/>
        <v>5778.4952339615156</v>
      </c>
      <c r="F42" s="22">
        <f t="shared" si="1"/>
        <v>5778.5</v>
      </c>
      <c r="G42" s="22">
        <f t="shared" si="2"/>
        <v>-2.7530599982128479E-3</v>
      </c>
      <c r="K42" s="22">
        <f>+G42</f>
        <v>-2.7530599982128479E-3</v>
      </c>
      <c r="Q42" s="44">
        <f t="shared" si="3"/>
        <v>39704.823490000002</v>
      </c>
    </row>
    <row r="43" spans="1:29" s="22" customFormat="1" ht="12.95" customHeight="1" x14ac:dyDescent="0.2">
      <c r="A43" s="6" t="s">
        <v>54</v>
      </c>
      <c r="B43" s="8" t="s">
        <v>35</v>
      </c>
      <c r="C43" s="6">
        <v>54738.346700000002</v>
      </c>
      <c r="D43" s="6">
        <v>2.9999999999999997E-4</v>
      </c>
      <c r="E43" s="43">
        <f t="shared" si="0"/>
        <v>5804.5030932352547</v>
      </c>
      <c r="F43" s="22">
        <f t="shared" si="1"/>
        <v>5804.5</v>
      </c>
      <c r="G43" s="22">
        <f t="shared" si="2"/>
        <v>1.7867799979285337E-3</v>
      </c>
      <c r="J43" s="22">
        <f>+G43</f>
        <v>1.7867799979285337E-3</v>
      </c>
      <c r="Q43" s="44">
        <f t="shared" si="3"/>
        <v>39719.846700000002</v>
      </c>
    </row>
    <row r="44" spans="1:29" s="22" customFormat="1" ht="12.95" customHeight="1" x14ac:dyDescent="0.2">
      <c r="A44" s="51" t="s">
        <v>49</v>
      </c>
      <c r="B44" s="43"/>
      <c r="C44" s="6">
        <v>54952.940095057493</v>
      </c>
      <c r="D44" s="6">
        <v>2.0000000000000001E-4</v>
      </c>
      <c r="E44" s="43">
        <f t="shared" si="0"/>
        <v>6176.002581009795</v>
      </c>
      <c r="F44" s="22">
        <f t="shared" si="1"/>
        <v>6176</v>
      </c>
      <c r="G44" s="22">
        <f t="shared" si="2"/>
        <v>1.4908974917489104E-3</v>
      </c>
      <c r="K44" s="22">
        <f>+G44</f>
        <v>1.4908974917489104E-3</v>
      </c>
      <c r="O44" s="22">
        <f t="shared" ref="O44:O78" ca="1" si="5">+C$11+C$12*$F44</f>
        <v>2.4958945012094544E-4</v>
      </c>
      <c r="Q44" s="44">
        <f t="shared" si="3"/>
        <v>39934.440095057493</v>
      </c>
    </row>
    <row r="45" spans="1:29" s="22" customFormat="1" ht="12.95" customHeight="1" x14ac:dyDescent="0.2">
      <c r="A45" s="51" t="s">
        <v>56</v>
      </c>
      <c r="B45" s="43"/>
      <c r="C45" s="6">
        <v>55261.979500000001</v>
      </c>
      <c r="D45" s="6">
        <v>2.0000000000000001E-4</v>
      </c>
      <c r="E45" s="43">
        <f t="shared" si="0"/>
        <v>6711.0049775538855</v>
      </c>
      <c r="F45" s="22">
        <f t="shared" si="1"/>
        <v>6711</v>
      </c>
      <c r="G45" s="22">
        <f t="shared" si="2"/>
        <v>2.8752400030498393E-3</v>
      </c>
      <c r="K45" s="22">
        <f>+G45</f>
        <v>2.8752400030498393E-3</v>
      </c>
      <c r="O45" s="22">
        <f t="shared" ca="1" si="5"/>
        <v>1.8508413383493787E-3</v>
      </c>
      <c r="Q45" s="44">
        <f t="shared" si="3"/>
        <v>40243.479500000001</v>
      </c>
      <c r="Y45" s="22">
        <v>4246</v>
      </c>
      <c r="Z45" s="22">
        <v>9.5985749794635922E-4</v>
      </c>
      <c r="AB45" s="22" t="s">
        <v>241</v>
      </c>
    </row>
    <row r="46" spans="1:29" s="22" customFormat="1" ht="12.95" customHeight="1" thickBot="1" x14ac:dyDescent="0.25">
      <c r="A46" s="45" t="s">
        <v>190</v>
      </c>
      <c r="B46" s="46" t="s">
        <v>43</v>
      </c>
      <c r="C46" s="47">
        <v>55317.145199999999</v>
      </c>
      <c r="D46" s="48"/>
      <c r="E46" s="43">
        <f t="shared" si="0"/>
        <v>6806.5066554467794</v>
      </c>
      <c r="F46" s="22">
        <f t="shared" si="1"/>
        <v>6806.5</v>
      </c>
      <c r="G46" s="22">
        <f t="shared" si="2"/>
        <v>3.8444599995273165E-3</v>
      </c>
      <c r="K46" s="22">
        <f>+G46</f>
        <v>3.8444599995273165E-3</v>
      </c>
      <c r="O46" s="22">
        <f t="shared" ca="1" si="5"/>
        <v>2.136672282883615E-3</v>
      </c>
      <c r="Q46" s="44">
        <f t="shared" si="3"/>
        <v>40298.645199999999</v>
      </c>
      <c r="Y46" s="22">
        <v>4781</v>
      </c>
      <c r="Z46" s="22">
        <v>2.3228000063681975E-3</v>
      </c>
    </row>
    <row r="47" spans="1:29" s="22" customFormat="1" ht="12.95" customHeight="1" x14ac:dyDescent="0.2">
      <c r="A47" s="6" t="s">
        <v>48</v>
      </c>
      <c r="B47" s="8" t="s">
        <v>43</v>
      </c>
      <c r="C47" s="6">
        <v>55340.827299999997</v>
      </c>
      <c r="D47" s="6">
        <v>2.9999999999999997E-4</v>
      </c>
      <c r="E47" s="43">
        <f t="shared" si="0"/>
        <v>6847.5045995683486</v>
      </c>
      <c r="F47" s="22">
        <f t="shared" si="1"/>
        <v>6847.5</v>
      </c>
      <c r="G47" s="22">
        <f t="shared" si="2"/>
        <v>2.6568999965093099E-3</v>
      </c>
      <c r="K47" s="22">
        <f>+G47</f>
        <v>2.6568999965093099E-3</v>
      </c>
      <c r="O47" s="22">
        <f t="shared" ca="1" si="5"/>
        <v>2.2593850444114008E-3</v>
      </c>
      <c r="Q47" s="44">
        <f t="shared" si="3"/>
        <v>40322.327299999997</v>
      </c>
      <c r="Y47" s="22">
        <v>4876.5</v>
      </c>
      <c r="Z47" s="22">
        <v>3.288200001406949E-3</v>
      </c>
      <c r="AB47" s="52" t="s">
        <v>242</v>
      </c>
      <c r="AC47" s="52"/>
    </row>
    <row r="48" spans="1:29" s="22" customFormat="1" ht="12.95" customHeight="1" x14ac:dyDescent="0.2">
      <c r="A48" s="43" t="s">
        <v>58</v>
      </c>
      <c r="B48" s="43"/>
      <c r="C48" s="6">
        <v>55379.531199999998</v>
      </c>
      <c r="D48" s="6">
        <v>3.3E-3</v>
      </c>
      <c r="E48" s="43">
        <f t="shared" si="0"/>
        <v>6914.5079620018705</v>
      </c>
      <c r="F48" s="22">
        <f t="shared" si="1"/>
        <v>6914.5</v>
      </c>
      <c r="G48" s="22">
        <f t="shared" si="2"/>
        <v>4.5991799997864291E-3</v>
      </c>
      <c r="J48" s="22">
        <f>+G48</f>
        <v>4.5991799997864291E-3</v>
      </c>
      <c r="O48" s="22">
        <f t="shared" ca="1" si="5"/>
        <v>2.4599156547129054E-3</v>
      </c>
      <c r="Q48" s="44">
        <f t="shared" si="3"/>
        <v>40361.031199999998</v>
      </c>
      <c r="Y48" s="22">
        <v>4917.5</v>
      </c>
      <c r="Z48" s="22">
        <v>2.0989999975427054E-3</v>
      </c>
      <c r="AB48" s="22" t="s">
        <v>243</v>
      </c>
      <c r="AC48" s="22">
        <v>0.97320122608771464</v>
      </c>
    </row>
    <row r="49" spans="1:36" s="22" customFormat="1" ht="12.95" customHeight="1" x14ac:dyDescent="0.2">
      <c r="A49" s="45" t="s">
        <v>190</v>
      </c>
      <c r="B49" s="46" t="s">
        <v>35</v>
      </c>
      <c r="C49" s="47">
        <v>55393.104899999998</v>
      </c>
      <c r="D49" s="48"/>
      <c r="E49" s="43">
        <f t="shared" si="0"/>
        <v>6938.0064606199421</v>
      </c>
      <c r="F49" s="22">
        <f t="shared" si="1"/>
        <v>6938</v>
      </c>
      <c r="G49" s="22">
        <f t="shared" si="2"/>
        <v>3.7319199982448481E-3</v>
      </c>
      <c r="K49" s="22">
        <f>+G49</f>
        <v>3.7319199982448481E-3</v>
      </c>
      <c r="O49" s="22">
        <f t="shared" ca="1" si="5"/>
        <v>2.5302510180276114E-3</v>
      </c>
      <c r="Q49" s="44">
        <f t="shared" si="3"/>
        <v>40374.604899999998</v>
      </c>
      <c r="Y49" s="22">
        <v>4984.5</v>
      </c>
      <c r="Z49" s="22">
        <v>4.0386000036960468E-3</v>
      </c>
      <c r="AB49" s="22" t="s">
        <v>244</v>
      </c>
      <c r="AC49" s="22">
        <v>0.94712062645863115</v>
      </c>
    </row>
    <row r="50" spans="1:36" s="22" customFormat="1" ht="12.95" customHeight="1" x14ac:dyDescent="0.2">
      <c r="A50" s="45" t="s">
        <v>208</v>
      </c>
      <c r="B50" s="46" t="s">
        <v>43</v>
      </c>
      <c r="C50" s="47">
        <v>55737.091699999997</v>
      </c>
      <c r="D50" s="48"/>
      <c r="E50" s="43">
        <f t="shared" si="0"/>
        <v>7533.5090387256969</v>
      </c>
      <c r="F50" s="22">
        <f t="shared" si="1"/>
        <v>7533.5</v>
      </c>
      <c r="G50" s="22">
        <f t="shared" si="2"/>
        <v>5.2211399961379357E-3</v>
      </c>
      <c r="K50" s="22">
        <f>+G50</f>
        <v>5.2211399961379357E-3</v>
      </c>
      <c r="O50" s="22">
        <f t="shared" ca="1" si="5"/>
        <v>4.3125790543641213E-3</v>
      </c>
      <c r="Q50" s="44">
        <f t="shared" si="3"/>
        <v>40718.591699999997</v>
      </c>
      <c r="Y50" s="22">
        <v>5008</v>
      </c>
      <c r="Z50" s="22">
        <v>3.1703999993624166E-3</v>
      </c>
      <c r="AB50" s="22" t="s">
        <v>245</v>
      </c>
      <c r="AC50" s="22">
        <v>0.94546814603546336</v>
      </c>
    </row>
    <row r="51" spans="1:36" s="22" customFormat="1" ht="12.95" customHeight="1" x14ac:dyDescent="0.2">
      <c r="A51" s="6" t="s">
        <v>55</v>
      </c>
      <c r="B51" s="8" t="s">
        <v>35</v>
      </c>
      <c r="C51" s="6">
        <v>55737.380100000002</v>
      </c>
      <c r="D51" s="6">
        <v>5.0000000000000001E-4</v>
      </c>
      <c r="E51" s="43">
        <f t="shared" si="0"/>
        <v>7534.0083106266202</v>
      </c>
      <c r="F51" s="22">
        <f t="shared" si="1"/>
        <v>7534</v>
      </c>
      <c r="G51" s="22">
        <f t="shared" si="2"/>
        <v>4.8005600037868135E-3</v>
      </c>
      <c r="K51" s="22">
        <f>+G51</f>
        <v>4.8005600037868135E-3</v>
      </c>
      <c r="O51" s="22">
        <f t="shared" ca="1" si="5"/>
        <v>4.3140755514559231E-3</v>
      </c>
      <c r="Q51" s="44">
        <f t="shared" si="3"/>
        <v>40718.880100000002</v>
      </c>
      <c r="Y51" s="22">
        <v>5603.5</v>
      </c>
      <c r="Z51" s="22">
        <v>4.6358000035979785E-3</v>
      </c>
      <c r="AB51" s="22" t="s">
        <v>246</v>
      </c>
      <c r="AC51" s="22">
        <v>1.2963879256051843E-3</v>
      </c>
    </row>
    <row r="52" spans="1:36" s="22" customFormat="1" ht="12.95" customHeight="1" thickBot="1" x14ac:dyDescent="0.25">
      <c r="A52" s="45" t="s">
        <v>217</v>
      </c>
      <c r="B52" s="46" t="s">
        <v>43</v>
      </c>
      <c r="C52" s="47">
        <v>55850.309399999998</v>
      </c>
      <c r="D52" s="48"/>
      <c r="E52" s="43">
        <f t="shared" si="0"/>
        <v>7729.5090952313667</v>
      </c>
      <c r="F52" s="22">
        <f t="shared" si="1"/>
        <v>7729.5</v>
      </c>
      <c r="G52" s="22">
        <f t="shared" si="2"/>
        <v>5.2537800002028234E-3</v>
      </c>
      <c r="J52" s="22">
        <f>+G52</f>
        <v>5.2537800002028234E-3</v>
      </c>
      <c r="O52" s="22">
        <f t="shared" ca="1" si="5"/>
        <v>4.8992059143506128E-3</v>
      </c>
      <c r="Q52" s="44">
        <f t="shared" si="3"/>
        <v>40831.809399999998</v>
      </c>
      <c r="Y52" s="22">
        <v>5604</v>
      </c>
      <c r="Z52" s="22">
        <v>4.2152000023634173E-3</v>
      </c>
      <c r="AB52" s="53" t="s">
        <v>247</v>
      </c>
      <c r="AC52" s="53">
        <v>34</v>
      </c>
    </row>
    <row r="53" spans="1:36" s="22" customFormat="1" ht="12.95" customHeight="1" x14ac:dyDescent="0.2">
      <c r="A53" s="43" t="s">
        <v>57</v>
      </c>
      <c r="B53" s="8" t="s">
        <v>35</v>
      </c>
      <c r="C53" s="6">
        <v>56132.489699999998</v>
      </c>
      <c r="D53" s="6">
        <v>2.8999999999999998E-3</v>
      </c>
      <c r="E53" s="43">
        <f t="shared" ref="E53:E78" si="6">+(C53-C$7)/C$8</f>
        <v>8218.0135847660113</v>
      </c>
      <c r="F53" s="22">
        <f t="shared" ref="F53:F78" si="7">ROUND(2*E53,0)/2</f>
        <v>8218</v>
      </c>
      <c r="G53" s="22">
        <f t="shared" si="2"/>
        <v>7.8471199958585203E-3</v>
      </c>
      <c r="J53" s="22">
        <f>+G53</f>
        <v>7.8471199958585203E-3</v>
      </c>
      <c r="O53" s="22">
        <f t="shared" ca="1" si="5"/>
        <v>6.361283573041436E-3</v>
      </c>
      <c r="Q53" s="44">
        <f t="shared" ref="Q53:Q78" si="8">+C53-15018.5</f>
        <v>41113.989699999998</v>
      </c>
      <c r="Y53" s="22">
        <v>5799.5</v>
      </c>
      <c r="Z53" s="22">
        <v>4.6606000032625161E-3</v>
      </c>
    </row>
    <row r="54" spans="1:36" s="22" customFormat="1" ht="12.95" customHeight="1" thickBot="1" x14ac:dyDescent="0.25">
      <c r="A54" s="54" t="s">
        <v>239</v>
      </c>
      <c r="B54" s="55" t="s">
        <v>43</v>
      </c>
      <c r="C54" s="56">
        <v>56200.360699999997</v>
      </c>
      <c r="D54" s="56">
        <v>4.0000000000000002E-4</v>
      </c>
      <c r="E54" s="43">
        <f t="shared" si="6"/>
        <v>8335.5104058027937</v>
      </c>
      <c r="F54" s="22">
        <f t="shared" si="7"/>
        <v>8335.5</v>
      </c>
      <c r="G54" s="22">
        <f t="shared" si="2"/>
        <v>6.0108199977548793E-3</v>
      </c>
      <c r="K54" s="22">
        <f>+G54</f>
        <v>6.0108199977548793E-3</v>
      </c>
      <c r="O54" s="22">
        <f t="shared" ca="1" si="5"/>
        <v>6.7129603896149692E-3</v>
      </c>
      <c r="Q54" s="44">
        <f t="shared" si="8"/>
        <v>41181.860699999997</v>
      </c>
      <c r="Y54" s="22">
        <v>6288</v>
      </c>
      <c r="Z54" s="22">
        <v>7.2344000000157394E-3</v>
      </c>
      <c r="AB54" s="22" t="s">
        <v>248</v>
      </c>
    </row>
    <row r="55" spans="1:36" s="22" customFormat="1" ht="12.95" customHeight="1" x14ac:dyDescent="0.2">
      <c r="A55" s="54" t="s">
        <v>239</v>
      </c>
      <c r="B55" s="55" t="s">
        <v>35</v>
      </c>
      <c r="C55" s="56">
        <v>56202.382700000002</v>
      </c>
      <c r="D55" s="56">
        <v>8.0000000000000004E-4</v>
      </c>
      <c r="E55" s="43">
        <f t="shared" si="6"/>
        <v>8339.0108488806454</v>
      </c>
      <c r="F55" s="22">
        <f t="shared" si="7"/>
        <v>8339</v>
      </c>
      <c r="G55" s="22">
        <f t="shared" si="2"/>
        <v>6.2667599995620549E-3</v>
      </c>
      <c r="K55" s="22">
        <f>+G55</f>
        <v>6.2667599995620549E-3</v>
      </c>
      <c r="O55" s="22">
        <f t="shared" ca="1" si="5"/>
        <v>6.7234358692575859E-3</v>
      </c>
      <c r="Q55" s="44">
        <f t="shared" si="8"/>
        <v>41183.882700000002</v>
      </c>
      <c r="Y55" s="22">
        <v>6405.5</v>
      </c>
      <c r="Z55" s="22">
        <v>5.3934000025037676E-3</v>
      </c>
      <c r="AB55" s="57"/>
      <c r="AC55" s="57" t="s">
        <v>253</v>
      </c>
      <c r="AD55" s="57" t="s">
        <v>254</v>
      </c>
      <c r="AE55" s="57" t="s">
        <v>255</v>
      </c>
      <c r="AF55" s="57" t="s">
        <v>67</v>
      </c>
      <c r="AG55" s="57" t="s">
        <v>256</v>
      </c>
    </row>
    <row r="56" spans="1:36" s="22" customFormat="1" ht="12.95" customHeight="1" x14ac:dyDescent="0.2">
      <c r="A56" s="54" t="s">
        <v>239</v>
      </c>
      <c r="B56" s="55" t="s">
        <v>35</v>
      </c>
      <c r="C56" s="56">
        <v>56205.271099999998</v>
      </c>
      <c r="D56" s="56">
        <v>5.0000000000000001E-4</v>
      </c>
      <c r="E56" s="43">
        <f t="shared" si="6"/>
        <v>8344.0111850755184</v>
      </c>
      <c r="F56" s="22">
        <f t="shared" si="7"/>
        <v>8344</v>
      </c>
      <c r="G56" s="22">
        <f t="shared" si="2"/>
        <v>6.460959994001314E-3</v>
      </c>
      <c r="K56" s="22">
        <f>+G56</f>
        <v>6.460959994001314E-3</v>
      </c>
      <c r="O56" s="22">
        <f t="shared" ca="1" si="5"/>
        <v>6.7384008401756082E-3</v>
      </c>
      <c r="Q56" s="44">
        <f t="shared" si="8"/>
        <v>41186.771099999998</v>
      </c>
      <c r="Y56" s="22">
        <v>6409</v>
      </c>
      <c r="Z56" s="22">
        <v>5.6492000076104887E-3</v>
      </c>
      <c r="AB56" s="22" t="s">
        <v>249</v>
      </c>
      <c r="AC56" s="22">
        <v>1</v>
      </c>
      <c r="AD56" s="22">
        <v>9.632497977786744E-4</v>
      </c>
      <c r="AE56" s="22">
        <v>9.632497977786744E-4</v>
      </c>
      <c r="AF56" s="22">
        <v>573.15089073371041</v>
      </c>
      <c r="AG56" s="22">
        <v>5.3658734767096686E-22</v>
      </c>
    </row>
    <row r="57" spans="1:36" s="22" customFormat="1" ht="12.95" customHeight="1" x14ac:dyDescent="0.2">
      <c r="A57" s="54" t="s">
        <v>239</v>
      </c>
      <c r="B57" s="55" t="s">
        <v>43</v>
      </c>
      <c r="C57" s="56">
        <v>56207.292399999998</v>
      </c>
      <c r="D57" s="56">
        <v>4.0000000000000002E-4</v>
      </c>
      <c r="E57" s="43">
        <f t="shared" si="6"/>
        <v>8347.5104163283613</v>
      </c>
      <c r="F57" s="22">
        <f t="shared" si="7"/>
        <v>8347.5</v>
      </c>
      <c r="G57" s="22">
        <f t="shared" si="2"/>
        <v>6.0168999989400618E-3</v>
      </c>
      <c r="K57" s="22">
        <f>+G57</f>
        <v>6.0168999989400618E-3</v>
      </c>
      <c r="O57" s="22">
        <f t="shared" ca="1" si="5"/>
        <v>6.7488763198182249E-3</v>
      </c>
      <c r="Q57" s="44">
        <f t="shared" si="8"/>
        <v>41188.792399999998</v>
      </c>
      <c r="Y57" s="22">
        <v>6414</v>
      </c>
      <c r="Z57" s="22">
        <v>5.8432000005268492E-3</v>
      </c>
      <c r="AB57" s="22" t="s">
        <v>250</v>
      </c>
      <c r="AC57" s="22">
        <v>32</v>
      </c>
      <c r="AD57" s="22">
        <v>5.3779892916957199E-5</v>
      </c>
      <c r="AE57" s="22">
        <v>1.6806216536549125E-6</v>
      </c>
    </row>
    <row r="58" spans="1:36" s="22" customFormat="1" ht="12.95" customHeight="1" thickBot="1" x14ac:dyDescent="0.25">
      <c r="A58" s="7" t="s">
        <v>59</v>
      </c>
      <c r="B58" s="5" t="s">
        <v>35</v>
      </c>
      <c r="C58" s="7">
        <v>56541.460299999999</v>
      </c>
      <c r="D58" s="7">
        <v>1.1000000000000001E-3</v>
      </c>
      <c r="E58" s="43">
        <f t="shared" si="6"/>
        <v>8926.0147251279632</v>
      </c>
      <c r="F58" s="22">
        <f t="shared" si="7"/>
        <v>8926</v>
      </c>
      <c r="G58" s="22">
        <f t="shared" si="2"/>
        <v>8.5058399999979883E-3</v>
      </c>
      <c r="J58" s="22">
        <f>+G58</f>
        <v>8.5058399999979883E-3</v>
      </c>
      <c r="O58" s="22">
        <f t="shared" ca="1" si="5"/>
        <v>8.4803234550334568E-3</v>
      </c>
      <c r="Q58" s="44">
        <f t="shared" si="8"/>
        <v>41522.960299999999</v>
      </c>
      <c r="Y58" s="22">
        <v>6417.5</v>
      </c>
      <c r="Z58" s="22">
        <v>5.3990000014891848E-3</v>
      </c>
      <c r="AB58" s="53" t="s">
        <v>251</v>
      </c>
      <c r="AC58" s="53">
        <v>33</v>
      </c>
      <c r="AD58" s="53">
        <v>1.0170296906956316E-3</v>
      </c>
      <c r="AE58" s="53"/>
      <c r="AF58" s="53"/>
      <c r="AG58" s="53"/>
    </row>
    <row r="59" spans="1:36" s="22" customFormat="1" ht="12.95" customHeight="1" thickBot="1" x14ac:dyDescent="0.25">
      <c r="A59" s="7" t="s">
        <v>59</v>
      </c>
      <c r="B59" s="5" t="s">
        <v>35</v>
      </c>
      <c r="C59" s="7">
        <v>56811.507799999999</v>
      </c>
      <c r="D59" s="7">
        <v>2.8999999999999998E-3</v>
      </c>
      <c r="E59" s="43">
        <f t="shared" si="6"/>
        <v>9393.5151712526822</v>
      </c>
      <c r="F59" s="22">
        <f t="shared" si="7"/>
        <v>9393.5</v>
      </c>
      <c r="G59" s="22">
        <f t="shared" si="2"/>
        <v>8.763539997744374E-3</v>
      </c>
      <c r="J59" s="22">
        <f>+G59</f>
        <v>8.763539997744374E-3</v>
      </c>
      <c r="O59" s="22">
        <f t="shared" ca="1" si="5"/>
        <v>9.8795482358685835E-3</v>
      </c>
      <c r="Q59" s="44">
        <f t="shared" si="8"/>
        <v>41793.007799999999</v>
      </c>
      <c r="Y59" s="22">
        <v>6996</v>
      </c>
      <c r="Z59" s="22">
        <v>7.8648000053362921E-3</v>
      </c>
    </row>
    <row r="60" spans="1:36" s="22" customFormat="1" ht="12.95" customHeight="1" x14ac:dyDescent="0.2">
      <c r="A60" s="7" t="s">
        <v>59</v>
      </c>
      <c r="B60" s="5" t="s">
        <v>35</v>
      </c>
      <c r="C60" s="7">
        <v>56842.410900000003</v>
      </c>
      <c r="D60" s="7">
        <v>8.9999999999999998E-4</v>
      </c>
      <c r="E60" s="43">
        <f t="shared" si="6"/>
        <v>9447.0139558614592</v>
      </c>
      <c r="F60" s="22">
        <f t="shared" si="7"/>
        <v>9447</v>
      </c>
      <c r="G60" s="22">
        <f t="shared" si="2"/>
        <v>8.0614800026523881E-3</v>
      </c>
      <c r="J60" s="22">
        <f>+G60</f>
        <v>8.0614800026523881E-3</v>
      </c>
      <c r="O60" s="22">
        <f t="shared" ca="1" si="5"/>
        <v>1.0039673424691427E-2</v>
      </c>
      <c r="Q60" s="44">
        <f t="shared" si="8"/>
        <v>41823.910900000003</v>
      </c>
      <c r="Y60" s="22">
        <v>7463.5</v>
      </c>
      <c r="Z60" s="22">
        <v>8.1037999989348464E-3</v>
      </c>
      <c r="AB60" s="57"/>
      <c r="AC60" s="57" t="s">
        <v>257</v>
      </c>
      <c r="AD60" s="57" t="s">
        <v>246</v>
      </c>
      <c r="AE60" s="57" t="s">
        <v>258</v>
      </c>
      <c r="AF60" s="57" t="s">
        <v>259</v>
      </c>
      <c r="AG60" s="57" t="s">
        <v>260</v>
      </c>
      <c r="AH60" s="57" t="s">
        <v>261</v>
      </c>
      <c r="AI60" s="57" t="s">
        <v>262</v>
      </c>
      <c r="AJ60" s="57" t="s">
        <v>263</v>
      </c>
    </row>
    <row r="61" spans="1:36" s="22" customFormat="1" ht="12.95" customHeight="1" x14ac:dyDescent="0.2">
      <c r="A61" s="6" t="s">
        <v>60</v>
      </c>
      <c r="B61" s="8"/>
      <c r="C61" s="6">
        <v>57170.518600000003</v>
      </c>
      <c r="D61" s="6">
        <v>2.8999999999999998E-3</v>
      </c>
      <c r="E61" s="43">
        <f t="shared" si="6"/>
        <v>10015.02697626326</v>
      </c>
      <c r="F61" s="22">
        <f t="shared" si="7"/>
        <v>10015</v>
      </c>
      <c r="G61" s="22">
        <f t="shared" si="2"/>
        <v>1.5582600004563574E-2</v>
      </c>
      <c r="J61" s="22">
        <f>+G61</f>
        <v>1.5582600004563574E-2</v>
      </c>
      <c r="O61" s="22">
        <f t="shared" ca="1" si="5"/>
        <v>1.1739694120978812E-2</v>
      </c>
      <c r="Q61" s="44">
        <f t="shared" si="8"/>
        <v>42152.018600000003</v>
      </c>
      <c r="Y61" s="22">
        <v>7517</v>
      </c>
      <c r="Z61" s="22">
        <v>7.3996000064653344E-3</v>
      </c>
      <c r="AB61" s="22" t="s">
        <v>252</v>
      </c>
      <c r="AC61" s="22">
        <v>-1.050041172775952E-2</v>
      </c>
      <c r="AD61" s="22">
        <v>8.7354443819703169E-4</v>
      </c>
      <c r="AE61" s="22">
        <v>-12.020466582595432</v>
      </c>
      <c r="AF61" s="22">
        <v>2.0962385812259605E-13</v>
      </c>
      <c r="AG61" s="22">
        <v>-1.2279762014464986E-2</v>
      </c>
      <c r="AH61" s="22">
        <v>-8.7210614410540548E-3</v>
      </c>
      <c r="AI61" s="22">
        <v>-1.2279762014464986E-2</v>
      </c>
      <c r="AJ61" s="22">
        <v>-8.7210614410540548E-3</v>
      </c>
    </row>
    <row r="62" spans="1:36" s="22" customFormat="1" ht="12.95" customHeight="1" thickBot="1" x14ac:dyDescent="0.25">
      <c r="A62" s="6" t="s">
        <v>60</v>
      </c>
      <c r="B62" s="8"/>
      <c r="C62" s="6">
        <v>57179.465499999998</v>
      </c>
      <c r="D62" s="6">
        <v>6.4000000000000003E-3</v>
      </c>
      <c r="E62" s="43">
        <f t="shared" si="6"/>
        <v>10030.515657852355</v>
      </c>
      <c r="F62" s="22">
        <f t="shared" si="7"/>
        <v>10030.5</v>
      </c>
      <c r="G62" s="22">
        <f t="shared" si="2"/>
        <v>9.0446199974394403E-3</v>
      </c>
      <c r="J62" s="22">
        <f>+G62</f>
        <v>9.0446199974394403E-3</v>
      </c>
      <c r="O62" s="22">
        <f t="shared" ca="1" si="5"/>
        <v>1.1786085530824681E-2</v>
      </c>
      <c r="Q62" s="44">
        <f t="shared" si="8"/>
        <v>42160.965499999998</v>
      </c>
      <c r="Y62" s="22">
        <v>8085</v>
      </c>
      <c r="Z62" s="22">
        <v>1.4898000008543022E-2</v>
      </c>
      <c r="AB62" s="53" t="s">
        <v>264</v>
      </c>
      <c r="AC62" s="53">
        <v>2.6309658148921059E-6</v>
      </c>
      <c r="AD62" s="53">
        <v>1.0989570497386212E-7</v>
      </c>
      <c r="AE62" s="53">
        <v>23.940569975121971</v>
      </c>
      <c r="AF62" s="53">
        <v>5.3658734767095285E-22</v>
      </c>
      <c r="AG62" s="53">
        <v>2.4071157786460562E-6</v>
      </c>
      <c r="AH62" s="53">
        <v>2.8548158511381555E-6</v>
      </c>
      <c r="AI62" s="53">
        <v>2.4071157786460562E-6</v>
      </c>
      <c r="AJ62" s="53">
        <v>2.8548158511381555E-6</v>
      </c>
    </row>
    <row r="63" spans="1:36" s="22" customFormat="1" ht="12.95" customHeight="1" x14ac:dyDescent="0.2">
      <c r="A63" s="58" t="s">
        <v>237</v>
      </c>
      <c r="B63" s="43"/>
      <c r="C63" s="6">
        <v>57481.863299999997</v>
      </c>
      <c r="D63" s="6">
        <v>2.0000000000000001E-4</v>
      </c>
      <c r="E63" s="43">
        <f t="shared" si="6"/>
        <v>10554.020250219004</v>
      </c>
      <c r="F63" s="22">
        <f t="shared" si="7"/>
        <v>10554</v>
      </c>
      <c r="G63" s="22">
        <f t="shared" si="2"/>
        <v>1.1697359994286671E-2</v>
      </c>
      <c r="K63" s="22">
        <f>+G63</f>
        <v>1.1697359994286671E-2</v>
      </c>
      <c r="O63" s="22">
        <f t="shared" ca="1" si="5"/>
        <v>1.3352917985941664E-2</v>
      </c>
      <c r="Q63" s="44">
        <f t="shared" si="8"/>
        <v>42463.363299999997</v>
      </c>
      <c r="Y63" s="22">
        <v>8100.5</v>
      </c>
      <c r="Z63" s="22">
        <v>8.3594000025186688E-3</v>
      </c>
    </row>
    <row r="64" spans="1:36" s="22" customFormat="1" ht="12.95" customHeight="1" x14ac:dyDescent="0.2">
      <c r="A64" s="54" t="s">
        <v>238</v>
      </c>
      <c r="B64" s="55" t="s">
        <v>35</v>
      </c>
      <c r="C64" s="56">
        <v>57518.545299999998</v>
      </c>
      <c r="D64" s="56">
        <v>1.6000000000000001E-3</v>
      </c>
      <c r="E64" s="43">
        <f t="shared" si="6"/>
        <v>10617.523342692541</v>
      </c>
      <c r="F64" s="22">
        <f t="shared" si="7"/>
        <v>10617.5</v>
      </c>
      <c r="G64" s="22">
        <f t="shared" si="2"/>
        <v>1.3483699993230402E-2</v>
      </c>
      <c r="K64" s="22">
        <f>+G64</f>
        <v>1.3483699993230402E-2</v>
      </c>
      <c r="O64" s="22">
        <f t="shared" ca="1" si="5"/>
        <v>1.3542973116600552E-2</v>
      </c>
      <c r="Q64" s="44">
        <f t="shared" si="8"/>
        <v>42500.045299999998</v>
      </c>
      <c r="Y64" s="22">
        <v>8624</v>
      </c>
      <c r="Z64" s="22">
        <v>1.0991200004355051E-2</v>
      </c>
    </row>
    <row r="65" spans="1:26" s="22" customFormat="1" ht="12.95" customHeight="1" x14ac:dyDescent="0.2">
      <c r="A65" s="59" t="s">
        <v>1</v>
      </c>
      <c r="B65" s="60" t="s">
        <v>35</v>
      </c>
      <c r="C65" s="59">
        <v>57541.183400000002</v>
      </c>
      <c r="D65" s="59" t="s">
        <v>188</v>
      </c>
      <c r="E65" s="43">
        <f t="shared" si="6"/>
        <v>10656.713936382235</v>
      </c>
      <c r="F65" s="22">
        <f t="shared" si="7"/>
        <v>10656.5</v>
      </c>
      <c r="O65" s="22">
        <f t="shared" ca="1" si="5"/>
        <v>1.3659699889761127E-2</v>
      </c>
      <c r="Q65" s="44">
        <f t="shared" si="8"/>
        <v>42522.683400000002</v>
      </c>
      <c r="U65" s="22">
        <f>+C65-(C$7+F65*C$8)</f>
        <v>0.12357845999940764</v>
      </c>
      <c r="Y65" s="22">
        <v>8687.5</v>
      </c>
      <c r="Z65" s="22">
        <v>1.2775000002875458E-2</v>
      </c>
    </row>
    <row r="66" spans="1:26" s="22" customFormat="1" ht="12.95" customHeight="1" x14ac:dyDescent="0.2">
      <c r="A66" s="59" t="s">
        <v>0</v>
      </c>
      <c r="B66" s="61" t="s">
        <v>35</v>
      </c>
      <c r="C66" s="62">
        <v>57879.571300000003</v>
      </c>
      <c r="D66" s="62">
        <v>1.9E-3</v>
      </c>
      <c r="E66" s="43">
        <f t="shared" si="6"/>
        <v>11242.523818766658</v>
      </c>
      <c r="F66" s="22">
        <f t="shared" si="7"/>
        <v>11242.5</v>
      </c>
      <c r="G66" s="22">
        <f t="shared" ref="G66:G78" si="9">+C66-(C$7+F66*C$8)</f>
        <v>1.3758699999016244E-2</v>
      </c>
      <c r="K66" s="22">
        <f t="shared" ref="K66:K78" si="10">+G66</f>
        <v>1.3758699999016244E-2</v>
      </c>
      <c r="O66" s="22">
        <f t="shared" ca="1" si="5"/>
        <v>1.5413594481353394E-2</v>
      </c>
      <c r="Q66" s="44">
        <f t="shared" si="8"/>
        <v>42861.071300000003</v>
      </c>
      <c r="Y66" s="22">
        <v>9312.5</v>
      </c>
      <c r="Z66" s="22">
        <v>1.3025000007473864E-2</v>
      </c>
    </row>
    <row r="67" spans="1:26" s="22" customFormat="1" ht="12.95" customHeight="1" x14ac:dyDescent="0.2">
      <c r="A67" s="59" t="s">
        <v>0</v>
      </c>
      <c r="B67" s="61" t="s">
        <v>35</v>
      </c>
      <c r="C67" s="62">
        <v>57910.475899999998</v>
      </c>
      <c r="D67" s="62">
        <v>2.0000000000000001E-4</v>
      </c>
      <c r="E67" s="43">
        <f t="shared" si="6"/>
        <v>11296.02520014328</v>
      </c>
      <c r="F67" s="22">
        <f t="shared" si="7"/>
        <v>11296</v>
      </c>
      <c r="G67" s="22">
        <f t="shared" si="9"/>
        <v>1.4556639995134901E-2</v>
      </c>
      <c r="K67" s="22">
        <f t="shared" si="10"/>
        <v>1.4556639995134901E-2</v>
      </c>
      <c r="O67" s="22">
        <f t="shared" ca="1" si="5"/>
        <v>1.5573719670176237E-2</v>
      </c>
      <c r="Q67" s="44">
        <f t="shared" si="8"/>
        <v>42891.975899999998</v>
      </c>
      <c r="Y67" s="22">
        <v>9366</v>
      </c>
      <c r="Z67" s="22">
        <v>1.3820799998939037E-2</v>
      </c>
    </row>
    <row r="68" spans="1:26" s="22" customFormat="1" ht="12.95" customHeight="1" x14ac:dyDescent="0.2">
      <c r="A68" s="59" t="s">
        <v>0</v>
      </c>
      <c r="B68" s="61" t="s">
        <v>43</v>
      </c>
      <c r="C68" s="62">
        <v>57923.472500000003</v>
      </c>
      <c r="D68" s="62">
        <v>1.9E-3</v>
      </c>
      <c r="E68" s="43">
        <f t="shared" si="6"/>
        <v>11318.524635605958</v>
      </c>
      <c r="F68" s="22">
        <f t="shared" si="7"/>
        <v>11318.5</v>
      </c>
      <c r="G68" s="22">
        <f t="shared" si="9"/>
        <v>1.4230540000426117E-2</v>
      </c>
      <c r="K68" s="22">
        <f t="shared" si="10"/>
        <v>1.4230540000426117E-2</v>
      </c>
      <c r="O68" s="22">
        <f t="shared" ca="1" si="5"/>
        <v>1.5641062039307343E-2</v>
      </c>
      <c r="Q68" s="44">
        <f t="shared" si="8"/>
        <v>42904.972500000003</v>
      </c>
      <c r="Y68" s="22">
        <v>9388.5</v>
      </c>
      <c r="Z68" s="22">
        <v>1.3493800004653167E-2</v>
      </c>
    </row>
    <row r="69" spans="1:26" s="22" customFormat="1" ht="12.95" customHeight="1" x14ac:dyDescent="0.2">
      <c r="A69" s="59" t="s">
        <v>0</v>
      </c>
      <c r="B69" s="61" t="s">
        <v>35</v>
      </c>
      <c r="C69" s="62">
        <v>57936.469100000002</v>
      </c>
      <c r="D69" s="62">
        <v>2.9999999999999997E-4</v>
      </c>
      <c r="E69" s="43">
        <f t="shared" si="6"/>
        <v>11341.024071068621</v>
      </c>
      <c r="F69" s="22">
        <f t="shared" si="7"/>
        <v>11341</v>
      </c>
      <c r="G69" s="22">
        <f t="shared" si="9"/>
        <v>1.3904439998441376E-2</v>
      </c>
      <c r="K69" s="22">
        <f t="shared" si="10"/>
        <v>1.3904439998441376E-2</v>
      </c>
      <c r="O69" s="22">
        <f t="shared" ca="1" si="5"/>
        <v>1.5708404408438442E-2</v>
      </c>
      <c r="Q69" s="44">
        <f t="shared" si="8"/>
        <v>42917.969100000002</v>
      </c>
      <c r="Y69" s="22">
        <v>9411</v>
      </c>
      <c r="Z69" s="22">
        <v>1.3166800003091339E-2</v>
      </c>
    </row>
    <row r="70" spans="1:26" s="22" customFormat="1" ht="12.95" customHeight="1" x14ac:dyDescent="0.2">
      <c r="A70" s="59" t="s">
        <v>0</v>
      </c>
      <c r="B70" s="61" t="s">
        <v>35</v>
      </c>
      <c r="C70" s="62">
        <v>57944.556499999999</v>
      </c>
      <c r="D70" s="62">
        <v>2.9999999999999997E-4</v>
      </c>
      <c r="E70" s="43">
        <f t="shared" si="6"/>
        <v>11355.024804672848</v>
      </c>
      <c r="F70" s="22">
        <f t="shared" si="7"/>
        <v>11355</v>
      </c>
      <c r="G70" s="22">
        <f t="shared" si="9"/>
        <v>1.432819999899948E-2</v>
      </c>
      <c r="K70" s="22">
        <f t="shared" si="10"/>
        <v>1.432819999899948E-2</v>
      </c>
      <c r="O70" s="22">
        <f t="shared" ca="1" si="5"/>
        <v>1.5750306327008908E-2</v>
      </c>
      <c r="Q70" s="44">
        <f t="shared" si="8"/>
        <v>42926.056499999999</v>
      </c>
      <c r="Y70" s="22">
        <v>9425</v>
      </c>
      <c r="Z70" s="22">
        <v>1.359000000229571E-2</v>
      </c>
    </row>
    <row r="71" spans="1:26" s="22" customFormat="1" ht="12.95" customHeight="1" x14ac:dyDescent="0.2">
      <c r="A71" s="59" t="s">
        <v>0</v>
      </c>
      <c r="B71" s="61" t="s">
        <v>35</v>
      </c>
      <c r="C71" s="62">
        <v>57951.488499999999</v>
      </c>
      <c r="D71" s="62">
        <v>2.0000000000000001E-4</v>
      </c>
      <c r="E71" s="43">
        <f t="shared" si="6"/>
        <v>11367.025334551989</v>
      </c>
      <c r="F71" s="22">
        <f t="shared" si="7"/>
        <v>11367</v>
      </c>
      <c r="G71" s="22">
        <f t="shared" si="9"/>
        <v>1.4634279999881983E-2</v>
      </c>
      <c r="K71" s="22">
        <f t="shared" si="10"/>
        <v>1.4634279999881983E-2</v>
      </c>
      <c r="O71" s="22">
        <f t="shared" ca="1" si="5"/>
        <v>1.578622225721216E-2</v>
      </c>
      <c r="Q71" s="44">
        <f t="shared" si="8"/>
        <v>42932.988499999999</v>
      </c>
      <c r="Y71" s="22">
        <v>9437</v>
      </c>
      <c r="Z71" s="22">
        <v>1.3895600000978447E-2</v>
      </c>
    </row>
    <row r="72" spans="1:26" s="22" customFormat="1" ht="12.95" customHeight="1" x14ac:dyDescent="0.2">
      <c r="A72" s="59" t="s">
        <v>0</v>
      </c>
      <c r="B72" s="61" t="s">
        <v>35</v>
      </c>
      <c r="C72" s="62">
        <v>57966.507100000003</v>
      </c>
      <c r="D72" s="62">
        <v>2.9999999999999997E-4</v>
      </c>
      <c r="E72" s="43">
        <f t="shared" si="6"/>
        <v>11393.025213092506</v>
      </c>
      <c r="F72" s="22">
        <f t="shared" si="7"/>
        <v>11393</v>
      </c>
      <c r="G72" s="22">
        <f t="shared" si="9"/>
        <v>1.4564119999704417E-2</v>
      </c>
      <c r="K72" s="22">
        <f t="shared" si="10"/>
        <v>1.4564119999704417E-2</v>
      </c>
      <c r="O72" s="22">
        <f t="shared" ca="1" si="5"/>
        <v>1.5864040105985879E-2</v>
      </c>
      <c r="Q72" s="44">
        <f t="shared" si="8"/>
        <v>42948.007100000003</v>
      </c>
      <c r="Y72" s="22">
        <v>9463</v>
      </c>
      <c r="Z72" s="22">
        <v>1.3824400004523341E-2</v>
      </c>
    </row>
    <row r="73" spans="1:26" s="22" customFormat="1" ht="12.95" customHeight="1" x14ac:dyDescent="0.2">
      <c r="A73" s="59" t="s">
        <v>0</v>
      </c>
      <c r="B73" s="61" t="s">
        <v>35</v>
      </c>
      <c r="C73" s="62">
        <v>57974.596100000002</v>
      </c>
      <c r="D73" s="62">
        <v>2E-3</v>
      </c>
      <c r="E73" s="43">
        <f t="shared" si="6"/>
        <v>11407.028716582457</v>
      </c>
      <c r="F73" s="22">
        <f t="shared" si="7"/>
        <v>11407</v>
      </c>
      <c r="G73" s="22">
        <f t="shared" si="9"/>
        <v>1.6587880003498867E-2</v>
      </c>
      <c r="K73" s="22">
        <f t="shared" si="10"/>
        <v>1.6587880003498867E-2</v>
      </c>
      <c r="O73" s="22">
        <f t="shared" ca="1" si="5"/>
        <v>1.5905942024556346E-2</v>
      </c>
      <c r="Q73" s="44">
        <f t="shared" si="8"/>
        <v>42956.096100000002</v>
      </c>
      <c r="Y73" s="22">
        <v>9477</v>
      </c>
      <c r="Z73" s="22">
        <v>1.5847600006964058E-2</v>
      </c>
    </row>
    <row r="74" spans="1:26" s="22" customFormat="1" ht="12.95" customHeight="1" x14ac:dyDescent="0.2">
      <c r="A74" s="63" t="s">
        <v>240</v>
      </c>
      <c r="B74" s="55" t="s">
        <v>35</v>
      </c>
      <c r="C74" s="6">
        <v>58575.921699999999</v>
      </c>
      <c r="D74" s="6">
        <v>2.9999999999999997E-4</v>
      </c>
      <c r="E74" s="43">
        <f t="shared" si="6"/>
        <v>12448.030711661888</v>
      </c>
      <c r="F74" s="22">
        <f t="shared" si="7"/>
        <v>12448</v>
      </c>
      <c r="G74" s="22">
        <f t="shared" si="9"/>
        <v>1.7740319999575149E-2</v>
      </c>
      <c r="K74" s="22">
        <f t="shared" si="10"/>
        <v>1.7740319999575149E-2</v>
      </c>
      <c r="O74" s="22">
        <f t="shared" ca="1" si="5"/>
        <v>1.9021648969688682E-2</v>
      </c>
      <c r="Q74" s="44">
        <f t="shared" si="8"/>
        <v>43557.421699999999</v>
      </c>
      <c r="Y74" s="22">
        <v>10518</v>
      </c>
      <c r="Z74" s="22">
        <v>1.6958400003204588E-2</v>
      </c>
    </row>
    <row r="75" spans="1:26" s="22" customFormat="1" ht="12.95" customHeight="1" x14ac:dyDescent="0.2">
      <c r="A75" s="24" t="s">
        <v>240</v>
      </c>
      <c r="B75" s="55" t="s">
        <v>35</v>
      </c>
      <c r="C75" s="48">
        <v>58597.872495999996</v>
      </c>
      <c r="D75" s="48">
        <v>5.0000000000000001E-4</v>
      </c>
      <c r="E75" s="43">
        <f t="shared" si="6"/>
        <v>12486.031459392532</v>
      </c>
      <c r="F75" s="22">
        <f t="shared" si="7"/>
        <v>12486</v>
      </c>
      <c r="G75" s="22">
        <f t="shared" si="9"/>
        <v>1.8172239993873518E-2</v>
      </c>
      <c r="K75" s="22">
        <f t="shared" si="10"/>
        <v>1.8172239993873518E-2</v>
      </c>
      <c r="O75" s="22">
        <f t="shared" ca="1" si="5"/>
        <v>1.9135382748665653E-2</v>
      </c>
      <c r="Q75" s="44">
        <f t="shared" si="8"/>
        <v>43579.372495999996</v>
      </c>
      <c r="Y75" s="22">
        <v>10556</v>
      </c>
      <c r="Z75" s="22">
        <v>1.738879999902565E-2</v>
      </c>
    </row>
    <row r="76" spans="1:26" s="22" customFormat="1" ht="12.95" customHeight="1" x14ac:dyDescent="0.2">
      <c r="A76" s="24" t="s">
        <v>240</v>
      </c>
      <c r="B76" s="55" t="s">
        <v>35</v>
      </c>
      <c r="C76" s="48">
        <v>58605.959000000003</v>
      </c>
      <c r="D76" s="48">
        <v>1E-3</v>
      </c>
      <c r="E76" s="43">
        <f t="shared" si="6"/>
        <v>12500.030641860772</v>
      </c>
      <c r="F76" s="22">
        <f t="shared" si="7"/>
        <v>12500</v>
      </c>
      <c r="G76" s="22">
        <f t="shared" si="9"/>
        <v>1.7700000003969762E-2</v>
      </c>
      <c r="K76" s="22">
        <f t="shared" si="10"/>
        <v>1.7700000003969762E-2</v>
      </c>
      <c r="O76" s="22">
        <f t="shared" ca="1" si="5"/>
        <v>1.917728466723612E-2</v>
      </c>
      <c r="Q76" s="44">
        <f t="shared" si="8"/>
        <v>43587.459000000003</v>
      </c>
      <c r="Y76" s="22">
        <v>10570</v>
      </c>
      <c r="Z76" s="22">
        <v>1.6916000007768162E-2</v>
      </c>
    </row>
    <row r="77" spans="1:26" s="22" customFormat="1" ht="12.95" customHeight="1" x14ac:dyDescent="0.2">
      <c r="A77" s="24" t="s">
        <v>240</v>
      </c>
      <c r="B77" s="23" t="s">
        <v>43</v>
      </c>
      <c r="C77" s="48">
        <v>58621.8465</v>
      </c>
      <c r="D77" s="48">
        <v>5.0000000000000001E-4</v>
      </c>
      <c r="E77" s="43">
        <f t="shared" si="6"/>
        <v>12527.534741464751</v>
      </c>
      <c r="F77" s="22">
        <f t="shared" si="7"/>
        <v>12527.5</v>
      </c>
      <c r="G77" s="22">
        <f t="shared" si="9"/>
        <v>2.0068099998752587E-2</v>
      </c>
      <c r="K77" s="22">
        <f t="shared" si="10"/>
        <v>2.0068099998752587E-2</v>
      </c>
      <c r="O77" s="22">
        <f t="shared" ca="1" si="5"/>
        <v>1.9259592007285244E-2</v>
      </c>
      <c r="Q77" s="44">
        <f t="shared" si="8"/>
        <v>43603.3465</v>
      </c>
      <c r="Y77" s="22">
        <v>10597.5</v>
      </c>
      <c r="Z77" s="22">
        <v>1.9283000001451001E-2</v>
      </c>
    </row>
    <row r="78" spans="1:26" s="22" customFormat="1" ht="12.95" customHeight="1" x14ac:dyDescent="0.2">
      <c r="A78" s="24" t="s">
        <v>240</v>
      </c>
      <c r="B78" s="23" t="s">
        <v>43</v>
      </c>
      <c r="C78" s="48">
        <v>58629.934300000001</v>
      </c>
      <c r="D78" s="48">
        <v>5.0000000000000001E-4</v>
      </c>
      <c r="E78" s="43">
        <f t="shared" si="6"/>
        <v>12541.536167540415</v>
      </c>
      <c r="F78" s="22">
        <f t="shared" si="7"/>
        <v>12541.5</v>
      </c>
      <c r="G78" s="22">
        <f t="shared" si="9"/>
        <v>2.0891860003757756E-2</v>
      </c>
      <c r="K78" s="22">
        <f t="shared" si="10"/>
        <v>2.0891860003757756E-2</v>
      </c>
      <c r="O78" s="22">
        <f t="shared" ca="1" si="5"/>
        <v>1.9301493925855704E-2</v>
      </c>
      <c r="Q78" s="44">
        <f t="shared" si="8"/>
        <v>43611.434300000001</v>
      </c>
      <c r="Y78" s="22">
        <v>10611.5</v>
      </c>
      <c r="Z78" s="22">
        <v>2.0106200005102437E-2</v>
      </c>
    </row>
    <row r="79" spans="1:26" s="22" customFormat="1" ht="12.95" customHeight="1" x14ac:dyDescent="0.2">
      <c r="A79" s="64" t="s">
        <v>265</v>
      </c>
      <c r="B79" s="65" t="s">
        <v>35</v>
      </c>
      <c r="C79" s="66">
        <v>58378.366499999996</v>
      </c>
      <c r="D79" s="66">
        <v>1.2E-4</v>
      </c>
      <c r="E79" s="43">
        <f>+(C79-C$7)/C$8</f>
        <v>12106.027382120754</v>
      </c>
      <c r="F79" s="22">
        <f>ROUND(2*E79,0)/2</f>
        <v>12106</v>
      </c>
      <c r="G79" s="22">
        <f>+C79-(C$7+F79*C$8)</f>
        <v>1.5817039995454252E-2</v>
      </c>
      <c r="K79" s="22">
        <f>+G79</f>
        <v>1.5817039995454252E-2</v>
      </c>
      <c r="O79" s="22">
        <f ca="1">+C$11+C$12*$F79</f>
        <v>1.7998044958895922E-2</v>
      </c>
      <c r="Q79" s="44">
        <f>+C79-15018.5</f>
        <v>43359.866499999996</v>
      </c>
      <c r="Y79" s="22">
        <v>10611.5</v>
      </c>
      <c r="Z79" s="22">
        <v>2.0106200005102437E-2</v>
      </c>
    </row>
    <row r="80" spans="1:26" s="22" customFormat="1" ht="12.95" customHeight="1" x14ac:dyDescent="0.2">
      <c r="A80" s="64" t="s">
        <v>265</v>
      </c>
      <c r="B80" s="65" t="s">
        <v>35</v>
      </c>
      <c r="C80" s="66">
        <v>58385.299189999998</v>
      </c>
      <c r="D80" s="66">
        <v>1.4999999999999999E-4</v>
      </c>
      <c r="E80" s="43">
        <f>+(C80-C$7)/C$8</f>
        <v>12118.029106513111</v>
      </c>
      <c r="F80" s="22">
        <f>ROUND(2*E80,0)/2</f>
        <v>12118</v>
      </c>
      <c r="G80" s="22">
        <f>+C80-(C$7+F80*C$8)</f>
        <v>1.6813119997095782E-2</v>
      </c>
      <c r="K80" s="22">
        <f>+G80</f>
        <v>1.6813119997095782E-2</v>
      </c>
      <c r="O80" s="22">
        <f ca="1">+C$11+C$12*$F80</f>
        <v>1.8033960889099181E-2</v>
      </c>
      <c r="Q80" s="44">
        <f>+C80-15018.5</f>
        <v>43366.799189999998</v>
      </c>
      <c r="Y80" s="22">
        <v>10611.5</v>
      </c>
      <c r="Z80" s="22">
        <v>2.0106200005102437E-2</v>
      </c>
    </row>
    <row r="81" spans="1:26" s="22" customFormat="1" ht="12.95" customHeight="1" x14ac:dyDescent="0.2">
      <c r="A81" s="64" t="s">
        <v>265</v>
      </c>
      <c r="B81" s="65" t="s">
        <v>35</v>
      </c>
      <c r="C81" s="66">
        <v>58341.397640000003</v>
      </c>
      <c r="D81" s="66">
        <v>1.4999999999999999E-4</v>
      </c>
      <c r="E81" s="43">
        <f>+(C81-C$7)/C$8</f>
        <v>12042.02768376132</v>
      </c>
      <c r="F81" s="22">
        <f>ROUND(2*E81,0)/2</f>
        <v>12042</v>
      </c>
      <c r="G81" s="22">
        <f>+C81-(C$7+F81*C$8)</f>
        <v>1.5991280000889674E-2</v>
      </c>
      <c r="K81" s="22">
        <f>+G81</f>
        <v>1.5991280000889674E-2</v>
      </c>
      <c r="O81" s="22">
        <f ca="1">+C$11+C$12*$F81</f>
        <v>1.7806493331145232E-2</v>
      </c>
      <c r="Q81" s="44">
        <f>+C81-15018.5</f>
        <v>43322.897640000003</v>
      </c>
      <c r="Y81" s="22">
        <v>10611.5</v>
      </c>
      <c r="Z81" s="22">
        <v>2.0106200005102437E-2</v>
      </c>
    </row>
    <row r="82" spans="1:26" s="22" customFormat="1" ht="12.95" customHeight="1" x14ac:dyDescent="0.2">
      <c r="A82" s="64" t="s">
        <v>265</v>
      </c>
      <c r="B82" s="65" t="s">
        <v>43</v>
      </c>
      <c r="C82" s="66">
        <v>58380.390090000001</v>
      </c>
      <c r="D82" s="66">
        <v>9.0000000000000006E-5</v>
      </c>
      <c r="E82" s="43">
        <f>+(C82-C$7)/C$8</f>
        <v>12109.530577772539</v>
      </c>
      <c r="F82" s="22">
        <f>ROUND(2*E82,0)/2</f>
        <v>12109.5</v>
      </c>
      <c r="G82" s="22">
        <f>+C82-(C$7+F82*C$8)</f>
        <v>1.7662979997112416E-2</v>
      </c>
      <c r="K82" s="22">
        <f>+G82</f>
        <v>1.7662979997112416E-2</v>
      </c>
      <c r="O82" s="22">
        <f ca="1">+C$11+C$12*$F82</f>
        <v>1.8008520438538542E-2</v>
      </c>
      <c r="Q82" s="44">
        <f>+C82-15018.5</f>
        <v>43361.890090000001</v>
      </c>
      <c r="Y82" s="22">
        <v>10611.5</v>
      </c>
      <c r="Z82" s="22">
        <v>2.0106200005102437E-2</v>
      </c>
    </row>
    <row r="83" spans="1:26" s="22" customFormat="1" ht="12.95" customHeight="1" x14ac:dyDescent="0.2">
      <c r="A83" s="67" t="s">
        <v>266</v>
      </c>
      <c r="B83" s="68" t="s">
        <v>35</v>
      </c>
      <c r="C83" s="81">
        <v>60493.711600000002</v>
      </c>
      <c r="D83" s="69">
        <v>2.9999999999999997E-4</v>
      </c>
      <c r="E83" s="43">
        <f>+(C83-C$7)/C$8</f>
        <v>15768.067497129188</v>
      </c>
      <c r="F83" s="22">
        <f>ROUND(2*E83,0)/2</f>
        <v>15768</v>
      </c>
      <c r="G83" s="22">
        <f>+C83-(C$7+F83*C$8)</f>
        <v>3.8989120002952404E-2</v>
      </c>
      <c r="K83" s="22">
        <f>+G83</f>
        <v>3.8989120002952404E-2</v>
      </c>
      <c r="O83" s="22">
        <f ca="1">+C$11+C$12*$F83</f>
        <v>2.8958389659255786E-2</v>
      </c>
      <c r="Q83" s="44">
        <f>+C83-15018.5</f>
        <v>45475.211600000002</v>
      </c>
      <c r="Y83" s="22">
        <v>10611.5</v>
      </c>
      <c r="Z83" s="22">
        <v>2.0106200005102437E-2</v>
      </c>
    </row>
    <row r="84" spans="1:26" s="22" customFormat="1" ht="12.95" customHeight="1" x14ac:dyDescent="0.2">
      <c r="C84" s="48"/>
      <c r="D84" s="48"/>
    </row>
    <row r="85" spans="1:26" s="22" customFormat="1" ht="12.95" customHeight="1" x14ac:dyDescent="0.2">
      <c r="C85" s="48"/>
      <c r="D85" s="48"/>
    </row>
    <row r="86" spans="1:26" s="22" customFormat="1" ht="12.95" customHeight="1" x14ac:dyDescent="0.2">
      <c r="C86" s="48"/>
      <c r="D86" s="48"/>
    </row>
    <row r="87" spans="1:26" s="22" customFormat="1" ht="12.95" customHeight="1" x14ac:dyDescent="0.2">
      <c r="C87" s="48"/>
      <c r="D87" s="48"/>
    </row>
    <row r="88" spans="1:26" s="22" customFormat="1" ht="12.95" customHeight="1" x14ac:dyDescent="0.2">
      <c r="C88" s="48"/>
      <c r="D88" s="48"/>
    </row>
    <row r="89" spans="1:26" s="22" customFormat="1" ht="12.95" customHeight="1" x14ac:dyDescent="0.2">
      <c r="C89" s="48"/>
      <c r="D89" s="48"/>
    </row>
    <row r="90" spans="1:26" s="22" customFormat="1" ht="12.95" customHeight="1" x14ac:dyDescent="0.2">
      <c r="C90" s="48"/>
      <c r="D90" s="48"/>
    </row>
    <row r="91" spans="1:26" s="22" customFormat="1" ht="12.95" customHeight="1" x14ac:dyDescent="0.2">
      <c r="C91" s="48"/>
      <c r="D91" s="48"/>
    </row>
    <row r="92" spans="1:26" s="22" customFormat="1" ht="12.95" customHeight="1" x14ac:dyDescent="0.2">
      <c r="C92" s="48"/>
      <c r="D92" s="48"/>
    </row>
    <row r="93" spans="1:26" s="22" customFormat="1" ht="12.95" customHeight="1" x14ac:dyDescent="0.2">
      <c r="C93" s="48"/>
      <c r="D93" s="48"/>
    </row>
    <row r="94" spans="1:26" s="22" customFormat="1" ht="12.95" customHeight="1" x14ac:dyDescent="0.2">
      <c r="C94" s="48"/>
      <c r="D94" s="48"/>
    </row>
    <row r="95" spans="1:26" s="22" customFormat="1" ht="12.95" customHeight="1" x14ac:dyDescent="0.2">
      <c r="C95" s="48"/>
      <c r="D95" s="48"/>
    </row>
    <row r="96" spans="1:26" s="22" customFormat="1" ht="12.95" customHeight="1" x14ac:dyDescent="0.2">
      <c r="C96" s="48"/>
      <c r="D96" s="48"/>
    </row>
    <row r="97" spans="3:4" s="22" customFormat="1" ht="12.95" customHeight="1" x14ac:dyDescent="0.2">
      <c r="C97" s="48"/>
      <c r="D97" s="48"/>
    </row>
    <row r="98" spans="3:4" s="22" customFormat="1" ht="12.95" customHeight="1" x14ac:dyDescent="0.2">
      <c r="C98" s="48"/>
      <c r="D98" s="48"/>
    </row>
    <row r="99" spans="3:4" s="22" customFormat="1" ht="12.95" customHeight="1" x14ac:dyDescent="0.2">
      <c r="C99" s="48"/>
      <c r="D99" s="48"/>
    </row>
    <row r="100" spans="3:4" s="22" customFormat="1" ht="12.95" customHeight="1" x14ac:dyDescent="0.2">
      <c r="C100" s="48"/>
      <c r="D100" s="48"/>
    </row>
    <row r="101" spans="3:4" s="22" customFormat="1" ht="12.95" customHeight="1" x14ac:dyDescent="0.2">
      <c r="C101" s="48"/>
      <c r="D101" s="48"/>
    </row>
    <row r="102" spans="3:4" s="22" customFormat="1" ht="12.95" customHeight="1" x14ac:dyDescent="0.2">
      <c r="C102" s="48"/>
      <c r="D102" s="48"/>
    </row>
    <row r="103" spans="3:4" s="22" customFormat="1" ht="12.95" customHeight="1" x14ac:dyDescent="0.2">
      <c r="C103" s="48"/>
      <c r="D103" s="48"/>
    </row>
    <row r="104" spans="3:4" s="22" customFormat="1" ht="12.95" customHeight="1" x14ac:dyDescent="0.2">
      <c r="C104" s="48"/>
      <c r="D104" s="48"/>
    </row>
    <row r="105" spans="3:4" s="22" customFormat="1" ht="12.95" customHeight="1" x14ac:dyDescent="0.2">
      <c r="C105" s="48"/>
      <c r="D105" s="48"/>
    </row>
    <row r="106" spans="3:4" s="22" customFormat="1" ht="12.95" customHeight="1" x14ac:dyDescent="0.2">
      <c r="C106" s="48"/>
      <c r="D106" s="48"/>
    </row>
    <row r="107" spans="3:4" s="22" customFormat="1" ht="12.95" customHeight="1" x14ac:dyDescent="0.2">
      <c r="C107" s="48"/>
      <c r="D107" s="48"/>
    </row>
    <row r="108" spans="3:4" s="22" customFormat="1" ht="12.95" customHeight="1" x14ac:dyDescent="0.2">
      <c r="C108" s="48"/>
      <c r="D108" s="48"/>
    </row>
    <row r="109" spans="3:4" s="22" customFormat="1" ht="12.95" customHeight="1" x14ac:dyDescent="0.2">
      <c r="C109" s="48"/>
      <c r="D109" s="48"/>
    </row>
    <row r="110" spans="3:4" s="22" customFormat="1" ht="12.95" customHeight="1" x14ac:dyDescent="0.2">
      <c r="C110" s="48"/>
      <c r="D110" s="48"/>
    </row>
    <row r="111" spans="3:4" s="22" customFormat="1" ht="12.95" customHeight="1" x14ac:dyDescent="0.2">
      <c r="C111" s="48"/>
      <c r="D111" s="48"/>
    </row>
    <row r="112" spans="3:4" s="22" customFormat="1" ht="12.95" customHeight="1" x14ac:dyDescent="0.2">
      <c r="C112" s="48"/>
      <c r="D112" s="48"/>
    </row>
    <row r="113" spans="3:4" s="22" customFormat="1" ht="12.95" customHeight="1" x14ac:dyDescent="0.2">
      <c r="C113" s="48"/>
      <c r="D113" s="48"/>
    </row>
    <row r="114" spans="3:4" s="22" customFormat="1" ht="12.95" customHeight="1" x14ac:dyDescent="0.2">
      <c r="C114" s="48"/>
      <c r="D114" s="48"/>
    </row>
    <row r="115" spans="3:4" s="22" customFormat="1" ht="12.95" customHeight="1" x14ac:dyDescent="0.2">
      <c r="C115" s="48"/>
      <c r="D115" s="48"/>
    </row>
    <row r="116" spans="3:4" s="22" customFormat="1" ht="12.95" customHeight="1" x14ac:dyDescent="0.2">
      <c r="C116" s="48"/>
      <c r="D116" s="48"/>
    </row>
    <row r="117" spans="3:4" s="22" customFormat="1" ht="12.95" customHeight="1" x14ac:dyDescent="0.2">
      <c r="C117" s="48"/>
      <c r="D117" s="48"/>
    </row>
    <row r="118" spans="3:4" s="22" customFormat="1" ht="12.95" customHeight="1" x14ac:dyDescent="0.2">
      <c r="C118" s="48"/>
      <c r="D118" s="48"/>
    </row>
    <row r="119" spans="3:4" s="22" customFormat="1" ht="12.95" customHeight="1" x14ac:dyDescent="0.2">
      <c r="C119" s="48"/>
      <c r="D119" s="48"/>
    </row>
    <row r="120" spans="3:4" s="22" customFormat="1" ht="12.95" customHeight="1" x14ac:dyDescent="0.2">
      <c r="C120" s="48"/>
      <c r="D120" s="48"/>
    </row>
    <row r="121" spans="3:4" s="22" customFormat="1" ht="12.95" customHeight="1" x14ac:dyDescent="0.2">
      <c r="C121" s="48"/>
      <c r="D121" s="48"/>
    </row>
    <row r="122" spans="3:4" s="22" customFormat="1" ht="12.95" customHeight="1" x14ac:dyDescent="0.2">
      <c r="C122" s="48"/>
      <c r="D122" s="48"/>
    </row>
    <row r="123" spans="3:4" s="22" customFormat="1" ht="12.95" customHeight="1" x14ac:dyDescent="0.2">
      <c r="C123" s="48"/>
      <c r="D123" s="48"/>
    </row>
    <row r="124" spans="3:4" s="22" customFormat="1" ht="12.95" customHeight="1" x14ac:dyDescent="0.2">
      <c r="C124" s="48"/>
      <c r="D124" s="48"/>
    </row>
    <row r="125" spans="3:4" s="22" customFormat="1" ht="12.95" customHeight="1" x14ac:dyDescent="0.2">
      <c r="C125" s="48"/>
      <c r="D125" s="48"/>
    </row>
    <row r="126" spans="3:4" s="22" customFormat="1" ht="12.95" customHeight="1" x14ac:dyDescent="0.2">
      <c r="C126" s="48"/>
      <c r="D126" s="48"/>
    </row>
    <row r="127" spans="3:4" s="22" customFormat="1" ht="12.95" customHeight="1" x14ac:dyDescent="0.2">
      <c r="C127" s="48"/>
      <c r="D127" s="48"/>
    </row>
    <row r="128" spans="3:4" s="22" customFormat="1" ht="12.95" customHeight="1" x14ac:dyDescent="0.2">
      <c r="C128" s="48"/>
      <c r="D128" s="48"/>
    </row>
    <row r="129" spans="3:4" s="22" customFormat="1" ht="12.95" customHeight="1" x14ac:dyDescent="0.2">
      <c r="C129" s="48"/>
      <c r="D129" s="48"/>
    </row>
    <row r="130" spans="3:4" s="22" customFormat="1" ht="12.95" customHeight="1" x14ac:dyDescent="0.2">
      <c r="C130" s="48"/>
      <c r="D130" s="48"/>
    </row>
    <row r="131" spans="3:4" s="22" customFormat="1" ht="12.95" customHeight="1" x14ac:dyDescent="0.2">
      <c r="C131" s="48"/>
      <c r="D131" s="48"/>
    </row>
    <row r="132" spans="3:4" s="22" customFormat="1" ht="12.95" customHeight="1" x14ac:dyDescent="0.2">
      <c r="C132" s="48"/>
      <c r="D132" s="48"/>
    </row>
    <row r="133" spans="3:4" s="22" customFormat="1" ht="12.95" customHeight="1" x14ac:dyDescent="0.2">
      <c r="C133" s="48"/>
      <c r="D133" s="48"/>
    </row>
    <row r="134" spans="3:4" s="22" customFormat="1" ht="12.95" customHeight="1" x14ac:dyDescent="0.2">
      <c r="C134" s="48"/>
      <c r="D134" s="48"/>
    </row>
    <row r="135" spans="3:4" s="22" customFormat="1" ht="12.95" customHeight="1" x14ac:dyDescent="0.2">
      <c r="C135" s="48"/>
      <c r="D135" s="48"/>
    </row>
    <row r="136" spans="3:4" s="22" customFormat="1" ht="12.95" customHeight="1" x14ac:dyDescent="0.2">
      <c r="C136" s="48"/>
      <c r="D136" s="48"/>
    </row>
    <row r="137" spans="3:4" s="22" customFormat="1" ht="12.95" customHeight="1" x14ac:dyDescent="0.2">
      <c r="C137" s="48"/>
      <c r="D137" s="48"/>
    </row>
    <row r="138" spans="3:4" s="22" customFormat="1" ht="12.95" customHeight="1" x14ac:dyDescent="0.2">
      <c r="C138" s="48"/>
      <c r="D138" s="48"/>
    </row>
    <row r="139" spans="3:4" s="22" customFormat="1" ht="12.95" customHeight="1" x14ac:dyDescent="0.2">
      <c r="C139" s="48"/>
      <c r="D139" s="48"/>
    </row>
    <row r="140" spans="3:4" s="22" customFormat="1" ht="12.95" customHeight="1" x14ac:dyDescent="0.2">
      <c r="C140" s="48"/>
      <c r="D140" s="48"/>
    </row>
    <row r="141" spans="3:4" s="22" customFormat="1" ht="12.95" customHeight="1" x14ac:dyDescent="0.2">
      <c r="C141" s="48"/>
      <c r="D141" s="48"/>
    </row>
    <row r="142" spans="3:4" s="22" customFormat="1" ht="12.95" customHeight="1" x14ac:dyDescent="0.2">
      <c r="C142" s="48"/>
      <c r="D142" s="48"/>
    </row>
    <row r="143" spans="3:4" s="22" customFormat="1" ht="12.95" customHeight="1" x14ac:dyDescent="0.2">
      <c r="C143" s="48"/>
      <c r="D143" s="48"/>
    </row>
    <row r="144" spans="3:4" s="22" customFormat="1" ht="12.95" customHeight="1" x14ac:dyDescent="0.2">
      <c r="C144" s="48"/>
      <c r="D144" s="48"/>
    </row>
    <row r="145" spans="3:4" s="22" customFormat="1" ht="12.95" customHeight="1" x14ac:dyDescent="0.2">
      <c r="C145" s="48"/>
      <c r="D145" s="48"/>
    </row>
    <row r="146" spans="3:4" s="22" customFormat="1" ht="12.95" customHeight="1" x14ac:dyDescent="0.2">
      <c r="C146" s="48"/>
      <c r="D146" s="48"/>
    </row>
    <row r="147" spans="3:4" s="22" customFormat="1" ht="12.95" customHeight="1" x14ac:dyDescent="0.2">
      <c r="C147" s="48"/>
      <c r="D147" s="48"/>
    </row>
    <row r="148" spans="3:4" s="22" customFormat="1" ht="12.95" customHeight="1" x14ac:dyDescent="0.2">
      <c r="C148" s="48"/>
      <c r="D148" s="48"/>
    </row>
    <row r="149" spans="3:4" s="22" customFormat="1" ht="12.95" customHeight="1" x14ac:dyDescent="0.2">
      <c r="C149" s="48"/>
      <c r="D149" s="48"/>
    </row>
    <row r="150" spans="3:4" s="22" customFormat="1" ht="12.95" customHeight="1" x14ac:dyDescent="0.2">
      <c r="C150" s="48"/>
      <c r="D150" s="48"/>
    </row>
    <row r="151" spans="3:4" s="22" customFormat="1" ht="12.95" customHeight="1" x14ac:dyDescent="0.2">
      <c r="C151" s="48"/>
      <c r="D151" s="48"/>
    </row>
    <row r="152" spans="3:4" s="22" customFormat="1" ht="12.95" customHeight="1" x14ac:dyDescent="0.2">
      <c r="C152" s="48"/>
      <c r="D152" s="48"/>
    </row>
    <row r="153" spans="3:4" s="22" customFormat="1" ht="12.95" customHeight="1" x14ac:dyDescent="0.2">
      <c r="C153" s="48"/>
      <c r="D153" s="48"/>
    </row>
    <row r="154" spans="3:4" s="22" customFormat="1" ht="12.95" customHeight="1" x14ac:dyDescent="0.2">
      <c r="C154" s="48"/>
      <c r="D154" s="48"/>
    </row>
    <row r="155" spans="3:4" s="22" customFormat="1" ht="12.95" customHeight="1" x14ac:dyDescent="0.2">
      <c r="C155" s="48"/>
      <c r="D155" s="48"/>
    </row>
    <row r="156" spans="3:4" s="22" customFormat="1" ht="12.95" customHeight="1" x14ac:dyDescent="0.2">
      <c r="C156" s="48"/>
      <c r="D156" s="48"/>
    </row>
    <row r="157" spans="3:4" s="22" customFormat="1" ht="12.95" customHeight="1" x14ac:dyDescent="0.2">
      <c r="C157" s="48"/>
      <c r="D157" s="48"/>
    </row>
    <row r="158" spans="3:4" s="22" customFormat="1" ht="12.95" customHeight="1" x14ac:dyDescent="0.2">
      <c r="C158" s="48"/>
      <c r="D158" s="48"/>
    </row>
    <row r="159" spans="3:4" s="22" customFormat="1" ht="12.95" customHeight="1" x14ac:dyDescent="0.2">
      <c r="C159" s="48"/>
      <c r="D159" s="48"/>
    </row>
    <row r="160" spans="3:4" s="22" customFormat="1" ht="12.95" customHeight="1" x14ac:dyDescent="0.2">
      <c r="C160" s="48"/>
      <c r="D160" s="48"/>
    </row>
    <row r="161" spans="3:4" s="22" customFormat="1" ht="12.95" customHeight="1" x14ac:dyDescent="0.2">
      <c r="C161" s="48"/>
      <c r="D161" s="48"/>
    </row>
    <row r="162" spans="3:4" s="22" customFormat="1" ht="12.95" customHeight="1" x14ac:dyDescent="0.2">
      <c r="C162" s="48"/>
      <c r="D162" s="48"/>
    </row>
    <row r="163" spans="3:4" s="22" customFormat="1" ht="12.95" customHeight="1" x14ac:dyDescent="0.2">
      <c r="C163" s="48"/>
      <c r="D163" s="48"/>
    </row>
    <row r="164" spans="3:4" s="22" customFormat="1" ht="12.95" customHeight="1" x14ac:dyDescent="0.2">
      <c r="C164" s="48"/>
      <c r="D164" s="48"/>
    </row>
    <row r="165" spans="3:4" s="22" customFormat="1" ht="12.95" customHeight="1" x14ac:dyDescent="0.2">
      <c r="C165" s="48"/>
      <c r="D165" s="48"/>
    </row>
    <row r="166" spans="3:4" s="22" customFormat="1" ht="12.95" customHeight="1" x14ac:dyDescent="0.2">
      <c r="C166" s="48"/>
      <c r="D166" s="48"/>
    </row>
    <row r="167" spans="3:4" s="22" customFormat="1" ht="12.95" customHeight="1" x14ac:dyDescent="0.2">
      <c r="C167" s="48"/>
      <c r="D167" s="48"/>
    </row>
    <row r="168" spans="3:4" s="22" customFormat="1" ht="12.95" customHeight="1" x14ac:dyDescent="0.2">
      <c r="C168" s="48"/>
      <c r="D168" s="48"/>
    </row>
    <row r="169" spans="3:4" s="22" customFormat="1" ht="12.95" customHeight="1" x14ac:dyDescent="0.2">
      <c r="C169" s="48"/>
      <c r="D169" s="48"/>
    </row>
    <row r="170" spans="3:4" s="22" customFormat="1" ht="12.95" customHeight="1" x14ac:dyDescent="0.2">
      <c r="C170" s="48"/>
      <c r="D170" s="48"/>
    </row>
    <row r="171" spans="3:4" s="22" customFormat="1" ht="12.95" customHeight="1" x14ac:dyDescent="0.2">
      <c r="C171" s="48"/>
      <c r="D171" s="48"/>
    </row>
    <row r="172" spans="3:4" s="22" customFormat="1" ht="12.95" customHeight="1" x14ac:dyDescent="0.2">
      <c r="C172" s="48"/>
      <c r="D172" s="48"/>
    </row>
    <row r="173" spans="3:4" s="22" customFormat="1" ht="12.95" customHeight="1" x14ac:dyDescent="0.2">
      <c r="C173" s="48"/>
      <c r="D173" s="48"/>
    </row>
    <row r="174" spans="3:4" s="22" customFormat="1" ht="12.95" customHeight="1" x14ac:dyDescent="0.2">
      <c r="C174" s="48"/>
      <c r="D174" s="48"/>
    </row>
    <row r="175" spans="3:4" s="22" customFormat="1" ht="12.95" customHeight="1" x14ac:dyDescent="0.2">
      <c r="C175" s="48"/>
      <c r="D175" s="48"/>
    </row>
    <row r="176" spans="3:4" s="22" customFormat="1" ht="12.95" customHeight="1" x14ac:dyDescent="0.2">
      <c r="C176" s="48"/>
      <c r="D176" s="48"/>
    </row>
    <row r="177" spans="3:4" s="22" customFormat="1" ht="12.95" customHeight="1" x14ac:dyDescent="0.2">
      <c r="C177" s="48"/>
      <c r="D177" s="48"/>
    </row>
    <row r="178" spans="3:4" s="22" customFormat="1" ht="12.95" customHeight="1" x14ac:dyDescent="0.2">
      <c r="C178" s="48"/>
      <c r="D178" s="48"/>
    </row>
    <row r="179" spans="3:4" s="22" customFormat="1" ht="12.95" customHeight="1" x14ac:dyDescent="0.2">
      <c r="C179" s="48"/>
      <c r="D179" s="48"/>
    </row>
    <row r="180" spans="3:4" s="22" customFormat="1" ht="12.95" customHeight="1" x14ac:dyDescent="0.2">
      <c r="C180" s="48"/>
      <c r="D180" s="48"/>
    </row>
    <row r="181" spans="3:4" s="22" customFormat="1" ht="12.95" customHeight="1" x14ac:dyDescent="0.2">
      <c r="C181" s="48"/>
      <c r="D181" s="48"/>
    </row>
    <row r="182" spans="3:4" s="22" customFormat="1" ht="12.95" customHeight="1" x14ac:dyDescent="0.2">
      <c r="C182" s="48"/>
      <c r="D182" s="48"/>
    </row>
    <row r="183" spans="3:4" s="22" customFormat="1" ht="12.95" customHeight="1" x14ac:dyDescent="0.2">
      <c r="C183" s="48"/>
      <c r="D183" s="48"/>
    </row>
    <row r="184" spans="3:4" s="22" customFormat="1" ht="12.95" customHeight="1" x14ac:dyDescent="0.2">
      <c r="C184" s="48"/>
      <c r="D184" s="48"/>
    </row>
    <row r="185" spans="3:4" s="22" customFormat="1" ht="12.95" customHeight="1" x14ac:dyDescent="0.2">
      <c r="C185" s="48"/>
      <c r="D185" s="48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</sheetData>
  <protectedRanges>
    <protectedRange sqref="A79:D82" name="Range1"/>
  </protectedRanges>
  <phoneticPr fontId="8" type="noConversion"/>
  <hyperlinks>
    <hyperlink ref="H63793" r:id="rId1" display="http://vsolj.cetus-net.org/bulletin.html" xr:uid="{00000000-0004-0000-0000-000000000000}"/>
    <hyperlink ref="H63786" r:id="rId2" display="https://www.aavso.org/ejaavso" xr:uid="{00000000-0004-0000-0000-000001000000}"/>
    <hyperlink ref="I63793" r:id="rId3" display="http://vsolj.cetus-net.org/bulletin.html" xr:uid="{00000000-0004-0000-0000-000002000000}"/>
    <hyperlink ref="AQ57444" r:id="rId4" display="http://cdsbib.u-strasbg.fr/cgi-bin/cdsbib?1990RMxAA..21..381G" xr:uid="{00000000-0004-0000-0000-000003000000}"/>
    <hyperlink ref="H63790" r:id="rId5" display="https://www.aavso.org/ejaavso" xr:uid="{00000000-0004-0000-0000-000004000000}"/>
    <hyperlink ref="AP4808" r:id="rId6" display="http://cdsbib.u-strasbg.fr/cgi-bin/cdsbib?1990RMxAA..21..381G" xr:uid="{00000000-0004-0000-0000-000005000000}"/>
    <hyperlink ref="AP4811" r:id="rId7" display="http://cdsbib.u-strasbg.fr/cgi-bin/cdsbib?1990RMxAA..21..381G" xr:uid="{00000000-0004-0000-0000-000006000000}"/>
    <hyperlink ref="AP4809" r:id="rId8" display="http://cdsbib.u-strasbg.fr/cgi-bin/cdsbib?1990RMxAA..21..381G" xr:uid="{00000000-0004-0000-0000-000007000000}"/>
    <hyperlink ref="AP4793" r:id="rId9" display="http://cdsbib.u-strasbg.fr/cgi-bin/cdsbib?1990RMxAA..21..381G" xr:uid="{00000000-0004-0000-0000-000008000000}"/>
    <hyperlink ref="AQ5022" r:id="rId10" display="http://cdsbib.u-strasbg.fr/cgi-bin/cdsbib?1990RMxAA..21..381G" xr:uid="{00000000-0004-0000-0000-000009000000}"/>
    <hyperlink ref="AQ5026" r:id="rId11" display="http://cdsbib.u-strasbg.fr/cgi-bin/cdsbib?1990RMxAA..21..381G" xr:uid="{00000000-0004-0000-0000-00000A000000}"/>
    <hyperlink ref="AQ64706" r:id="rId12" display="http://cdsbib.u-strasbg.fr/cgi-bin/cdsbib?1990RMxAA..21..381G" xr:uid="{00000000-0004-0000-0000-00000B000000}"/>
    <hyperlink ref="I1914" r:id="rId13" display="http://vsolj.cetus-net.org/bulletin.html" xr:uid="{00000000-0004-0000-0000-00000C000000}"/>
    <hyperlink ref="H1914" r:id="rId14" display="http://vsolj.cetus-net.org/bulletin.html" xr:uid="{00000000-0004-0000-0000-00000D000000}"/>
    <hyperlink ref="AQ65367" r:id="rId15" display="http://cdsbib.u-strasbg.fr/cgi-bin/cdsbib?1990RMxAA..21..381G" xr:uid="{00000000-0004-0000-0000-00000E000000}"/>
    <hyperlink ref="AQ65366" r:id="rId16" display="http://cdsbib.u-strasbg.fr/cgi-bin/cdsbib?1990RMxAA..21..381G" xr:uid="{00000000-0004-0000-0000-00000F000000}"/>
    <hyperlink ref="AP3084" r:id="rId17" display="http://cdsbib.u-strasbg.fr/cgi-bin/cdsbib?1990RMxAA..21..381G" xr:uid="{00000000-0004-0000-0000-000010000000}"/>
    <hyperlink ref="AP3102" r:id="rId18" display="http://cdsbib.u-strasbg.fr/cgi-bin/cdsbib?1990RMxAA..21..381G" xr:uid="{00000000-0004-0000-0000-000011000000}"/>
    <hyperlink ref="AP3103" r:id="rId19" display="http://cdsbib.u-strasbg.fr/cgi-bin/cdsbib?1990RMxAA..21..381G" xr:uid="{00000000-0004-0000-0000-000012000000}"/>
    <hyperlink ref="AP309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857"/>
  <sheetViews>
    <sheetView workbookViewId="0">
      <selection activeCell="A37" sqref="A37:C4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61</v>
      </c>
      <c r="I1" s="10" t="s">
        <v>62</v>
      </c>
      <c r="J1" s="11" t="s">
        <v>63</v>
      </c>
    </row>
    <row r="2" spans="1:16" x14ac:dyDescent="0.2">
      <c r="I2" s="12" t="s">
        <v>64</v>
      </c>
      <c r="J2" s="13" t="s">
        <v>65</v>
      </c>
    </row>
    <row r="3" spans="1:16" x14ac:dyDescent="0.2">
      <c r="A3" s="14" t="s">
        <v>66</v>
      </c>
      <c r="I3" s="12" t="s">
        <v>67</v>
      </c>
      <c r="J3" s="13" t="s">
        <v>68</v>
      </c>
    </row>
    <row r="4" spans="1:16" x14ac:dyDescent="0.2">
      <c r="I4" s="12" t="s">
        <v>69</v>
      </c>
      <c r="J4" s="13" t="s">
        <v>68</v>
      </c>
    </row>
    <row r="5" spans="1:16" ht="13.5" thickBot="1" x14ac:dyDescent="0.25">
      <c r="I5" s="15" t="s">
        <v>70</v>
      </c>
      <c r="J5" s="16" t="s">
        <v>46</v>
      </c>
    </row>
    <row r="10" spans="1:16" ht="13.5" thickBot="1" x14ac:dyDescent="0.25"/>
    <row r="11" spans="1:16" ht="12.75" customHeight="1" thickBot="1" x14ac:dyDescent="0.25">
      <c r="A11" s="3" t="str">
        <f t="shared" ref="A11:A47" si="0">P11</f>
        <v>IBVS 4696 </v>
      </c>
      <c r="B11" s="2" t="str">
        <f t="shared" ref="B11:B47" si="1">IF(H11=INT(H11),"I","II")</f>
        <v>I</v>
      </c>
      <c r="C11" s="3">
        <f t="shared" ref="C11:C47" si="2">1*G11</f>
        <v>50700.344400000002</v>
      </c>
      <c r="D11" s="4" t="str">
        <f t="shared" ref="D11:D47" si="3">VLOOKUP(F11,I$1:J$5,2,FALSE)</f>
        <v>vis</v>
      </c>
      <c r="E11" s="17">
        <f>VLOOKUP(C11,'Active 1'!C$21:E$968,3,FALSE)</f>
        <v>-1185.9999727166246</v>
      </c>
      <c r="F11" s="2" t="s">
        <v>70</v>
      </c>
      <c r="G11" s="4" t="str">
        <f t="shared" ref="G11:G47" si="4">MID(I11,3,LEN(I11)-3)</f>
        <v>50700.3444</v>
      </c>
      <c r="H11" s="3">
        <f t="shared" ref="H11:H47" si="5">1*K11</f>
        <v>-3116</v>
      </c>
      <c r="I11" s="18" t="s">
        <v>71</v>
      </c>
      <c r="J11" s="19" t="s">
        <v>72</v>
      </c>
      <c r="K11" s="18">
        <v>-3116</v>
      </c>
      <c r="L11" s="18" t="s">
        <v>73</v>
      </c>
      <c r="M11" s="19" t="s">
        <v>74</v>
      </c>
      <c r="N11" s="19" t="s">
        <v>75</v>
      </c>
      <c r="O11" s="20" t="s">
        <v>76</v>
      </c>
      <c r="P11" s="21" t="s">
        <v>77</v>
      </c>
    </row>
    <row r="12" spans="1:16" ht="12.75" customHeight="1" thickBot="1" x14ac:dyDescent="0.25">
      <c r="A12" s="3" t="str">
        <f t="shared" si="0"/>
        <v>IBVS 4696 </v>
      </c>
      <c r="B12" s="2" t="str">
        <f t="shared" si="1"/>
        <v>II</v>
      </c>
      <c r="C12" s="3">
        <f t="shared" si="2"/>
        <v>51041.434399999998</v>
      </c>
      <c r="D12" s="4" t="str">
        <f t="shared" si="3"/>
        <v>vis</v>
      </c>
      <c r="E12" s="17">
        <f>VLOOKUP(C12,'Active 1'!C$21:E$968,3,FALSE)</f>
        <v>-595.51227270577954</v>
      </c>
      <c r="F12" s="2" t="s">
        <v>70</v>
      </c>
      <c r="G12" s="4" t="str">
        <f t="shared" si="4"/>
        <v>51041.4344</v>
      </c>
      <c r="H12" s="3">
        <f t="shared" si="5"/>
        <v>-2525.5</v>
      </c>
      <c r="I12" s="18" t="s">
        <v>78</v>
      </c>
      <c r="J12" s="19" t="s">
        <v>79</v>
      </c>
      <c r="K12" s="18">
        <v>-2525.5</v>
      </c>
      <c r="L12" s="18" t="s">
        <v>80</v>
      </c>
      <c r="M12" s="19" t="s">
        <v>74</v>
      </c>
      <c r="N12" s="19" t="s">
        <v>75</v>
      </c>
      <c r="O12" s="20" t="s">
        <v>76</v>
      </c>
      <c r="P12" s="21" t="s">
        <v>77</v>
      </c>
    </row>
    <row r="13" spans="1:16" ht="12.75" customHeight="1" thickBot="1" x14ac:dyDescent="0.25">
      <c r="A13" s="3" t="str">
        <f t="shared" si="0"/>
        <v>IBVS 4696 </v>
      </c>
      <c r="B13" s="2" t="str">
        <f t="shared" si="1"/>
        <v>I</v>
      </c>
      <c r="C13" s="3">
        <f t="shared" si="2"/>
        <v>51051.5484</v>
      </c>
      <c r="D13" s="4" t="str">
        <f t="shared" si="3"/>
        <v>vis</v>
      </c>
      <c r="E13" s="17">
        <f>VLOOKUP(C13,'Active 1'!C$21:E$968,3,FALSE)</f>
        <v>-578.00313260225676</v>
      </c>
      <c r="F13" s="2" t="s">
        <v>70</v>
      </c>
      <c r="G13" s="4" t="str">
        <f t="shared" si="4"/>
        <v>51051.5484</v>
      </c>
      <c r="H13" s="3">
        <f t="shared" si="5"/>
        <v>-2508</v>
      </c>
      <c r="I13" s="18" t="s">
        <v>81</v>
      </c>
      <c r="J13" s="19" t="s">
        <v>82</v>
      </c>
      <c r="K13" s="18">
        <v>-2508</v>
      </c>
      <c r="L13" s="18" t="s">
        <v>83</v>
      </c>
      <c r="M13" s="19" t="s">
        <v>74</v>
      </c>
      <c r="N13" s="19" t="s">
        <v>75</v>
      </c>
      <c r="O13" s="20" t="s">
        <v>76</v>
      </c>
      <c r="P13" s="21" t="s">
        <v>77</v>
      </c>
    </row>
    <row r="14" spans="1:16" ht="12.75" customHeight="1" thickBot="1" x14ac:dyDescent="0.25">
      <c r="A14" s="3" t="str">
        <f t="shared" si="0"/>
        <v>IBVS 5287 </v>
      </c>
      <c r="B14" s="2" t="str">
        <f t="shared" si="1"/>
        <v>I</v>
      </c>
      <c r="C14" s="3">
        <f t="shared" si="2"/>
        <v>51635.546499999997</v>
      </c>
      <c r="D14" s="4" t="str">
        <f t="shared" si="3"/>
        <v>vis</v>
      </c>
      <c r="E14" s="17">
        <f>VLOOKUP(C14,'Active 1'!C$21:E$968,3,FALSE)</f>
        <v>433.00186572576587</v>
      </c>
      <c r="F14" s="2" t="s">
        <v>70</v>
      </c>
      <c r="G14" s="4" t="str">
        <f t="shared" si="4"/>
        <v>51635.5465</v>
      </c>
      <c r="H14" s="3">
        <f t="shared" si="5"/>
        <v>-1497</v>
      </c>
      <c r="I14" s="18" t="s">
        <v>95</v>
      </c>
      <c r="J14" s="19" t="s">
        <v>96</v>
      </c>
      <c r="K14" s="18">
        <v>-1497</v>
      </c>
      <c r="L14" s="18" t="s">
        <v>97</v>
      </c>
      <c r="M14" s="19" t="s">
        <v>74</v>
      </c>
      <c r="N14" s="19" t="s">
        <v>75</v>
      </c>
      <c r="O14" s="20" t="s">
        <v>98</v>
      </c>
      <c r="P14" s="21" t="s">
        <v>99</v>
      </c>
    </row>
    <row r="15" spans="1:16" ht="12.75" customHeight="1" thickBot="1" x14ac:dyDescent="0.25">
      <c r="A15" s="3" t="str">
        <f t="shared" si="0"/>
        <v>IBVS 5287 </v>
      </c>
      <c r="B15" s="2" t="str">
        <f t="shared" si="1"/>
        <v>I</v>
      </c>
      <c r="C15" s="3">
        <f t="shared" si="2"/>
        <v>51657.495900000002</v>
      </c>
      <c r="D15" s="4" t="str">
        <f t="shared" si="3"/>
        <v>vis</v>
      </c>
      <c r="E15" s="17">
        <f>VLOOKUP(C15,'Active 1'!C$21:E$968,3,FALSE)</f>
        <v>471.00019673113428</v>
      </c>
      <c r="F15" s="2" t="s">
        <v>70</v>
      </c>
      <c r="G15" s="4" t="str">
        <f t="shared" si="4"/>
        <v>51657.4959</v>
      </c>
      <c r="H15" s="3">
        <f t="shared" si="5"/>
        <v>-1459</v>
      </c>
      <c r="I15" s="18" t="s">
        <v>100</v>
      </c>
      <c r="J15" s="19" t="s">
        <v>101</v>
      </c>
      <c r="K15" s="18">
        <v>-1459</v>
      </c>
      <c r="L15" s="18" t="s">
        <v>102</v>
      </c>
      <c r="M15" s="19" t="s">
        <v>74</v>
      </c>
      <c r="N15" s="19" t="s">
        <v>75</v>
      </c>
      <c r="O15" s="20" t="s">
        <v>98</v>
      </c>
      <c r="P15" s="21" t="s">
        <v>99</v>
      </c>
    </row>
    <row r="16" spans="1:16" ht="12.75" customHeight="1" thickBot="1" x14ac:dyDescent="0.25">
      <c r="A16" s="3" t="str">
        <f t="shared" si="0"/>
        <v>IBVS 5287 </v>
      </c>
      <c r="B16" s="2" t="str">
        <f t="shared" si="1"/>
        <v>I</v>
      </c>
      <c r="C16" s="3">
        <f t="shared" si="2"/>
        <v>51757.428999999996</v>
      </c>
      <c r="D16" s="4" t="str">
        <f t="shared" si="3"/>
        <v>vis</v>
      </c>
      <c r="E16" s="17">
        <f>VLOOKUP(C16,'Active 1'!C$21:E$968,3,FALSE)</f>
        <v>644.0022383446418</v>
      </c>
      <c r="F16" s="2" t="s">
        <v>70</v>
      </c>
      <c r="G16" s="4" t="str">
        <f t="shared" si="4"/>
        <v>51757.4290</v>
      </c>
      <c r="H16" s="3">
        <f t="shared" si="5"/>
        <v>-1286</v>
      </c>
      <c r="I16" s="18" t="s">
        <v>103</v>
      </c>
      <c r="J16" s="19" t="s">
        <v>104</v>
      </c>
      <c r="K16" s="18">
        <v>-1286</v>
      </c>
      <c r="L16" s="18" t="s">
        <v>105</v>
      </c>
      <c r="M16" s="19" t="s">
        <v>74</v>
      </c>
      <c r="N16" s="19" t="s">
        <v>75</v>
      </c>
      <c r="O16" s="20" t="s">
        <v>98</v>
      </c>
      <c r="P16" s="21" t="s">
        <v>99</v>
      </c>
    </row>
    <row r="17" spans="1:16" ht="12.75" customHeight="1" thickBot="1" x14ac:dyDescent="0.25">
      <c r="A17" s="3" t="str">
        <f t="shared" si="0"/>
        <v>OEJV 0074 </v>
      </c>
      <c r="B17" s="2" t="str">
        <f t="shared" si="1"/>
        <v>I</v>
      </c>
      <c r="C17" s="3">
        <f t="shared" si="2"/>
        <v>52438.4683</v>
      </c>
      <c r="D17" s="4" t="str">
        <f t="shared" si="3"/>
        <v>vis</v>
      </c>
      <c r="E17" s="17">
        <f>VLOOKUP(C17,'Active 1'!C$21:E$968,3,FALSE)</f>
        <v>1823.0028829663029</v>
      </c>
      <c r="F17" s="2" t="s">
        <v>70</v>
      </c>
      <c r="G17" s="4" t="str">
        <f t="shared" si="4"/>
        <v>52438.46830</v>
      </c>
      <c r="H17" s="3">
        <f t="shared" si="5"/>
        <v>-107</v>
      </c>
      <c r="I17" s="18" t="s">
        <v>114</v>
      </c>
      <c r="J17" s="19" t="s">
        <v>115</v>
      </c>
      <c r="K17" s="18">
        <v>-107</v>
      </c>
      <c r="L17" s="18" t="s">
        <v>116</v>
      </c>
      <c r="M17" s="19" t="s">
        <v>117</v>
      </c>
      <c r="N17" s="19" t="s">
        <v>118</v>
      </c>
      <c r="O17" s="20" t="s">
        <v>119</v>
      </c>
      <c r="P17" s="21" t="s">
        <v>110</v>
      </c>
    </row>
    <row r="18" spans="1:16" ht="12.75" customHeight="1" thickBot="1" x14ac:dyDescent="0.25">
      <c r="A18" s="3" t="str">
        <f t="shared" si="0"/>
        <v>BAVM 241 (=IBVS 6157) </v>
      </c>
      <c r="B18" s="2" t="str">
        <f t="shared" si="1"/>
        <v>I</v>
      </c>
      <c r="C18" s="3">
        <f t="shared" si="2"/>
        <v>57170.518600000003</v>
      </c>
      <c r="D18" s="4" t="str">
        <f t="shared" si="3"/>
        <v>vis</v>
      </c>
      <c r="E18" s="17">
        <f>VLOOKUP(C18,'Active 1'!C$21:E$968,3,FALSE)</f>
        <v>10015.02697626326</v>
      </c>
      <c r="F18" s="2" t="s">
        <v>70</v>
      </c>
      <c r="G18" s="4" t="str">
        <f t="shared" si="4"/>
        <v>57170.5186</v>
      </c>
      <c r="H18" s="3">
        <f t="shared" si="5"/>
        <v>8085</v>
      </c>
      <c r="I18" s="18" t="s">
        <v>230</v>
      </c>
      <c r="J18" s="19" t="s">
        <v>231</v>
      </c>
      <c r="K18" s="18">
        <v>8085</v>
      </c>
      <c r="L18" s="18" t="s">
        <v>232</v>
      </c>
      <c r="M18" s="19" t="s">
        <v>117</v>
      </c>
      <c r="N18" s="19" t="s">
        <v>70</v>
      </c>
      <c r="O18" s="20" t="s">
        <v>233</v>
      </c>
      <c r="P18" s="21" t="s">
        <v>234</v>
      </c>
    </row>
    <row r="19" spans="1:16" ht="12.75" customHeight="1" thickBot="1" x14ac:dyDescent="0.25">
      <c r="A19" s="3" t="str">
        <f t="shared" si="0"/>
        <v>BAVM 241 (=IBVS 6157) </v>
      </c>
      <c r="B19" s="2" t="str">
        <f t="shared" si="1"/>
        <v>II</v>
      </c>
      <c r="C19" s="3">
        <f t="shared" si="2"/>
        <v>57179.465499999998</v>
      </c>
      <c r="D19" s="4" t="str">
        <f t="shared" si="3"/>
        <v>vis</v>
      </c>
      <c r="E19" s="17">
        <f>VLOOKUP(C19,'Active 1'!C$21:E$968,3,FALSE)</f>
        <v>10030.515657852355</v>
      </c>
      <c r="F19" s="2" t="s">
        <v>70</v>
      </c>
      <c r="G19" s="4" t="str">
        <f t="shared" si="4"/>
        <v>57179.4655</v>
      </c>
      <c r="H19" s="3">
        <f t="shared" si="5"/>
        <v>8100.5</v>
      </c>
      <c r="I19" s="18" t="s">
        <v>235</v>
      </c>
      <c r="J19" s="19" t="s">
        <v>236</v>
      </c>
      <c r="K19" s="18">
        <v>8100.5</v>
      </c>
      <c r="L19" s="18" t="s">
        <v>215</v>
      </c>
      <c r="M19" s="19" t="s">
        <v>117</v>
      </c>
      <c r="N19" s="19">
        <v>0</v>
      </c>
      <c r="O19" s="20" t="s">
        <v>200</v>
      </c>
      <c r="P19" s="21" t="s">
        <v>234</v>
      </c>
    </row>
    <row r="20" spans="1:16" ht="12.75" customHeight="1" thickBot="1" x14ac:dyDescent="0.25">
      <c r="A20" s="3" t="str">
        <f t="shared" si="0"/>
        <v>BAVM 178 </v>
      </c>
      <c r="B20" s="2" t="str">
        <f t="shared" si="1"/>
        <v>I</v>
      </c>
      <c r="C20" s="3">
        <f t="shared" si="2"/>
        <v>53517.497600000002</v>
      </c>
      <c r="D20" s="4" t="str">
        <f t="shared" si="3"/>
        <v>vis</v>
      </c>
      <c r="E20" s="17">
        <f>VLOOKUP(C20,'Active 1'!C$21:E$968,3,FALSE)</f>
        <v>3690.9952884936411</v>
      </c>
      <c r="F20" s="2" t="s">
        <v>70</v>
      </c>
      <c r="G20" s="4" t="str">
        <f t="shared" si="4"/>
        <v>53517.4976</v>
      </c>
      <c r="H20" s="3">
        <f t="shared" si="5"/>
        <v>1761</v>
      </c>
      <c r="I20" s="18" t="s">
        <v>120</v>
      </c>
      <c r="J20" s="19" t="s">
        <v>121</v>
      </c>
      <c r="K20" s="18">
        <v>1761</v>
      </c>
      <c r="L20" s="18" t="s">
        <v>122</v>
      </c>
      <c r="M20" s="19" t="s">
        <v>117</v>
      </c>
      <c r="N20" s="19" t="s">
        <v>123</v>
      </c>
      <c r="O20" s="20" t="s">
        <v>124</v>
      </c>
      <c r="P20" s="21" t="s">
        <v>125</v>
      </c>
    </row>
    <row r="21" spans="1:16" ht="12.75" customHeight="1" thickBot="1" x14ac:dyDescent="0.25">
      <c r="A21" s="3" t="str">
        <f t="shared" si="0"/>
        <v>IBVS 5784 </v>
      </c>
      <c r="B21" s="2" t="str">
        <f t="shared" si="1"/>
        <v>I</v>
      </c>
      <c r="C21" s="3">
        <f t="shared" si="2"/>
        <v>53851.963600000003</v>
      </c>
      <c r="D21" s="4" t="str">
        <f t="shared" si="3"/>
        <v>vis</v>
      </c>
      <c r="E21" s="17">
        <f>VLOOKUP(C21,'Active 1'!C$21:E$968,3,FALSE)</f>
        <v>4270.0156616263321</v>
      </c>
      <c r="F21" s="2" t="s">
        <v>70</v>
      </c>
      <c r="G21" s="4" t="str">
        <f t="shared" si="4"/>
        <v>53851.9636</v>
      </c>
      <c r="H21" s="3">
        <f t="shared" si="5"/>
        <v>2340</v>
      </c>
      <c r="I21" s="18" t="s">
        <v>126</v>
      </c>
      <c r="J21" s="19" t="s">
        <v>127</v>
      </c>
      <c r="K21" s="18" t="s">
        <v>128</v>
      </c>
      <c r="L21" s="18" t="s">
        <v>73</v>
      </c>
      <c r="M21" s="19" t="s">
        <v>117</v>
      </c>
      <c r="N21" s="19" t="s">
        <v>70</v>
      </c>
      <c r="O21" s="20" t="s">
        <v>129</v>
      </c>
      <c r="P21" s="21" t="s">
        <v>130</v>
      </c>
    </row>
    <row r="22" spans="1:16" ht="12.75" customHeight="1" thickBot="1" x14ac:dyDescent="0.25">
      <c r="A22" s="3" t="str">
        <f t="shared" si="0"/>
        <v>IBVS 5784 </v>
      </c>
      <c r="B22" s="2" t="str">
        <f t="shared" si="1"/>
        <v>II</v>
      </c>
      <c r="C22" s="3">
        <f t="shared" si="2"/>
        <v>53852.243000000002</v>
      </c>
      <c r="D22" s="4" t="str">
        <f t="shared" si="3"/>
        <v>vis</v>
      </c>
      <c r="E22" s="17">
        <f>VLOOKUP(C22,'Active 1'!C$21:E$968,3,FALSE)</f>
        <v>4270.4993529200747</v>
      </c>
      <c r="F22" s="2" t="s">
        <v>70</v>
      </c>
      <c r="G22" s="4" t="str">
        <f t="shared" si="4"/>
        <v>53852.243</v>
      </c>
      <c r="H22" s="3">
        <f t="shared" si="5"/>
        <v>2340.5</v>
      </c>
      <c r="I22" s="18" t="s">
        <v>131</v>
      </c>
      <c r="J22" s="19" t="s">
        <v>132</v>
      </c>
      <c r="K22" s="18" t="s">
        <v>133</v>
      </c>
      <c r="L22" s="18" t="s">
        <v>134</v>
      </c>
      <c r="M22" s="19" t="s">
        <v>117</v>
      </c>
      <c r="N22" s="19" t="s">
        <v>70</v>
      </c>
      <c r="O22" s="20" t="s">
        <v>129</v>
      </c>
      <c r="P22" s="21" t="s">
        <v>130</v>
      </c>
    </row>
    <row r="23" spans="1:16" ht="12.75" customHeight="1" thickBot="1" x14ac:dyDescent="0.25">
      <c r="A23" s="3" t="str">
        <f t="shared" si="0"/>
        <v>BAVM 186 </v>
      </c>
      <c r="B23" s="2" t="str">
        <f t="shared" si="1"/>
        <v>II</v>
      </c>
      <c r="C23" s="3">
        <f t="shared" si="2"/>
        <v>53898.453500000003</v>
      </c>
      <c r="D23" s="4" t="str">
        <f t="shared" si="3"/>
        <v>vis</v>
      </c>
      <c r="E23" s="17">
        <f>VLOOKUP(C23,'Active 1'!C$21:E$968,3,FALSE)</f>
        <v>4350.4979804417026</v>
      </c>
      <c r="F23" s="2" t="s">
        <v>70</v>
      </c>
      <c r="G23" s="4" t="str">
        <f t="shared" si="4"/>
        <v>53898.4535</v>
      </c>
      <c r="H23" s="3">
        <f t="shared" si="5"/>
        <v>2420.5</v>
      </c>
      <c r="I23" s="18" t="s">
        <v>135</v>
      </c>
      <c r="J23" s="19" t="s">
        <v>136</v>
      </c>
      <c r="K23" s="18" t="s">
        <v>137</v>
      </c>
      <c r="L23" s="18" t="s">
        <v>138</v>
      </c>
      <c r="M23" s="19" t="s">
        <v>117</v>
      </c>
      <c r="N23" s="19" t="s">
        <v>123</v>
      </c>
      <c r="O23" s="20" t="s">
        <v>139</v>
      </c>
      <c r="P23" s="21" t="s">
        <v>140</v>
      </c>
    </row>
    <row r="24" spans="1:16" ht="12.75" customHeight="1" thickBot="1" x14ac:dyDescent="0.25">
      <c r="A24" s="3" t="str">
        <f t="shared" si="0"/>
        <v>BAVM 186 </v>
      </c>
      <c r="B24" s="2" t="str">
        <f t="shared" si="1"/>
        <v>I</v>
      </c>
      <c r="C24" s="3">
        <f t="shared" si="2"/>
        <v>53900.474000000002</v>
      </c>
      <c r="D24" s="4" t="str">
        <f t="shared" si="3"/>
        <v>vis</v>
      </c>
      <c r="E24" s="17">
        <f>VLOOKUP(C24,'Active 1'!C$21:E$968,3,FALSE)</f>
        <v>4353.9958267516822</v>
      </c>
      <c r="F24" s="2" t="s">
        <v>70</v>
      </c>
      <c r="G24" s="4" t="str">
        <f t="shared" si="4"/>
        <v>53900.4740</v>
      </c>
      <c r="H24" s="3">
        <f t="shared" si="5"/>
        <v>2424</v>
      </c>
      <c r="I24" s="18" t="s">
        <v>141</v>
      </c>
      <c r="J24" s="19" t="s">
        <v>142</v>
      </c>
      <c r="K24" s="18" t="s">
        <v>143</v>
      </c>
      <c r="L24" s="18" t="s">
        <v>144</v>
      </c>
      <c r="M24" s="19" t="s">
        <v>117</v>
      </c>
      <c r="N24" s="19" t="s">
        <v>123</v>
      </c>
      <c r="O24" s="20" t="s">
        <v>139</v>
      </c>
      <c r="P24" s="21" t="s">
        <v>140</v>
      </c>
    </row>
    <row r="25" spans="1:16" ht="12.75" customHeight="1" thickBot="1" x14ac:dyDescent="0.25">
      <c r="A25" s="3" t="str">
        <f t="shared" si="0"/>
        <v>OEJV 0074 </v>
      </c>
      <c r="B25" s="2" t="str">
        <f t="shared" si="1"/>
        <v>I</v>
      </c>
      <c r="C25" s="3">
        <f t="shared" si="2"/>
        <v>53911.4496</v>
      </c>
      <c r="D25" s="4" t="str">
        <f t="shared" si="3"/>
        <v>vis</v>
      </c>
      <c r="E25" s="17">
        <f>VLOOKUP(C25,'Active 1'!C$21:E$968,3,FALSE)</f>
        <v>4372.9965503150761</v>
      </c>
      <c r="F25" s="2" t="s">
        <v>70</v>
      </c>
      <c r="G25" s="4" t="str">
        <f t="shared" si="4"/>
        <v>53911.44960</v>
      </c>
      <c r="H25" s="3">
        <f t="shared" si="5"/>
        <v>2443</v>
      </c>
      <c r="I25" s="18" t="s">
        <v>145</v>
      </c>
      <c r="J25" s="19" t="s">
        <v>146</v>
      </c>
      <c r="K25" s="18" t="s">
        <v>147</v>
      </c>
      <c r="L25" s="18" t="s">
        <v>148</v>
      </c>
      <c r="M25" s="19" t="s">
        <v>117</v>
      </c>
      <c r="N25" s="19" t="s">
        <v>35</v>
      </c>
      <c r="O25" s="20" t="s">
        <v>149</v>
      </c>
      <c r="P25" s="21" t="s">
        <v>110</v>
      </c>
    </row>
    <row r="26" spans="1:16" ht="12.75" customHeight="1" thickBot="1" x14ac:dyDescent="0.25">
      <c r="A26" s="3" t="str">
        <f t="shared" si="0"/>
        <v>BAVM 186 </v>
      </c>
      <c r="B26" s="2" t="str">
        <f t="shared" si="1"/>
        <v>I</v>
      </c>
      <c r="C26" s="3">
        <f t="shared" si="2"/>
        <v>53985.391799999998</v>
      </c>
      <c r="D26" s="4" t="str">
        <f t="shared" si="3"/>
        <v>vis</v>
      </c>
      <c r="E26" s="17">
        <f>VLOOKUP(C26,'Active 1'!C$21:E$968,3,FALSE)</f>
        <v>4501.003702713977</v>
      </c>
      <c r="F26" s="2" t="s">
        <v>70</v>
      </c>
      <c r="G26" s="4" t="str">
        <f t="shared" si="4"/>
        <v>53985.3918</v>
      </c>
      <c r="H26" s="3">
        <f t="shared" si="5"/>
        <v>2571</v>
      </c>
      <c r="I26" s="18" t="s">
        <v>150</v>
      </c>
      <c r="J26" s="19" t="s">
        <v>151</v>
      </c>
      <c r="K26" s="18" t="s">
        <v>152</v>
      </c>
      <c r="L26" s="18" t="s">
        <v>153</v>
      </c>
      <c r="M26" s="19" t="s">
        <v>117</v>
      </c>
      <c r="N26" s="19">
        <v>0</v>
      </c>
      <c r="O26" s="20" t="s">
        <v>139</v>
      </c>
      <c r="P26" s="21" t="s">
        <v>140</v>
      </c>
    </row>
    <row r="27" spans="1:16" ht="12.75" customHeight="1" thickBot="1" x14ac:dyDescent="0.25">
      <c r="A27" s="3" t="str">
        <f t="shared" si="0"/>
        <v>OEJV 0074 </v>
      </c>
      <c r="B27" s="2" t="str">
        <f t="shared" si="1"/>
        <v>I</v>
      </c>
      <c r="C27" s="3">
        <f t="shared" si="2"/>
        <v>54298.474260000003</v>
      </c>
      <c r="D27" s="4" t="str">
        <f t="shared" si="3"/>
        <v>vis</v>
      </c>
      <c r="E27" s="17">
        <f>VLOOKUP(C27,'Active 1'!C$21:E$968,3,FALSE)</f>
        <v>5043.0053495495395</v>
      </c>
      <c r="F27" s="2" t="s">
        <v>70</v>
      </c>
      <c r="G27" s="4" t="str">
        <f t="shared" si="4"/>
        <v>54298.47426</v>
      </c>
      <c r="H27" s="3">
        <f t="shared" si="5"/>
        <v>3113</v>
      </c>
      <c r="I27" s="18" t="s">
        <v>154</v>
      </c>
      <c r="J27" s="19" t="s">
        <v>155</v>
      </c>
      <c r="K27" s="18">
        <v>3113</v>
      </c>
      <c r="L27" s="18" t="s">
        <v>156</v>
      </c>
      <c r="M27" s="19" t="s">
        <v>117</v>
      </c>
      <c r="N27" s="19" t="s">
        <v>62</v>
      </c>
      <c r="O27" s="20" t="s">
        <v>157</v>
      </c>
      <c r="P27" s="21" t="s">
        <v>110</v>
      </c>
    </row>
    <row r="28" spans="1:16" ht="12.75" customHeight="1" thickBot="1" x14ac:dyDescent="0.25">
      <c r="A28" s="3" t="str">
        <f t="shared" si="0"/>
        <v>BAVM 209 </v>
      </c>
      <c r="B28" s="2" t="str">
        <f t="shared" si="1"/>
        <v>II</v>
      </c>
      <c r="C28" s="3">
        <f t="shared" si="2"/>
        <v>54738.346700000002</v>
      </c>
      <c r="D28" s="4" t="str">
        <f t="shared" si="3"/>
        <v>vis</v>
      </c>
      <c r="E28" s="17">
        <f>VLOOKUP(C28,'Active 1'!C$21:E$968,3,FALSE)</f>
        <v>5804.5030932352547</v>
      </c>
      <c r="F28" s="2" t="s">
        <v>70</v>
      </c>
      <c r="G28" s="4" t="str">
        <f t="shared" si="4"/>
        <v>54738.3467</v>
      </c>
      <c r="H28" s="3">
        <f t="shared" si="5"/>
        <v>3874.5</v>
      </c>
      <c r="I28" s="18" t="s">
        <v>167</v>
      </c>
      <c r="J28" s="19" t="s">
        <v>168</v>
      </c>
      <c r="K28" s="18">
        <v>3874.5</v>
      </c>
      <c r="L28" s="18" t="s">
        <v>169</v>
      </c>
      <c r="M28" s="19" t="s">
        <v>117</v>
      </c>
      <c r="N28" s="19" t="s">
        <v>170</v>
      </c>
      <c r="O28" s="20" t="s">
        <v>171</v>
      </c>
      <c r="P28" s="21" t="s">
        <v>172</v>
      </c>
    </row>
    <row r="29" spans="1:16" ht="12.75" customHeight="1" thickBot="1" x14ac:dyDescent="0.25">
      <c r="A29" s="3" t="str">
        <f t="shared" si="0"/>
        <v>IBVS 5966 </v>
      </c>
      <c r="B29" s="2" t="str">
        <f t="shared" si="1"/>
        <v>I</v>
      </c>
      <c r="C29" s="3">
        <f t="shared" si="2"/>
        <v>55261.979500000001</v>
      </c>
      <c r="D29" s="4" t="str">
        <f t="shared" si="3"/>
        <v>vis</v>
      </c>
      <c r="E29" s="17">
        <f>VLOOKUP(C29,'Active 1'!C$21:E$968,3,FALSE)</f>
        <v>6711.0049775538855</v>
      </c>
      <c r="F29" s="2" t="s">
        <v>70</v>
      </c>
      <c r="G29" s="4" t="str">
        <f t="shared" si="4"/>
        <v>55261.9795</v>
      </c>
      <c r="H29" s="3">
        <f t="shared" si="5"/>
        <v>4781</v>
      </c>
      <c r="I29" s="18" t="s">
        <v>179</v>
      </c>
      <c r="J29" s="19" t="s">
        <v>180</v>
      </c>
      <c r="K29" s="18" t="s">
        <v>181</v>
      </c>
      <c r="L29" s="18" t="s">
        <v>182</v>
      </c>
      <c r="M29" s="19" t="s">
        <v>117</v>
      </c>
      <c r="N29" s="19" t="s">
        <v>62</v>
      </c>
      <c r="O29" s="20" t="s">
        <v>177</v>
      </c>
      <c r="P29" s="21" t="s">
        <v>183</v>
      </c>
    </row>
    <row r="30" spans="1:16" ht="12.75" customHeight="1" thickBot="1" x14ac:dyDescent="0.25">
      <c r="A30" s="3" t="str">
        <f t="shared" si="0"/>
        <v>IBVS 5945 </v>
      </c>
      <c r="B30" s="2" t="str">
        <f t="shared" si="1"/>
        <v>II</v>
      </c>
      <c r="C30" s="3">
        <f t="shared" si="2"/>
        <v>55340.827299999997</v>
      </c>
      <c r="D30" s="4" t="str">
        <f t="shared" si="3"/>
        <v>vis</v>
      </c>
      <c r="E30" s="17">
        <f>VLOOKUP(C30,'Active 1'!C$21:E$968,3,FALSE)</f>
        <v>6847.5045995683486</v>
      </c>
      <c r="F30" s="2" t="s">
        <v>70</v>
      </c>
      <c r="G30" s="4" t="str">
        <f t="shared" si="4"/>
        <v>55340.8273</v>
      </c>
      <c r="H30" s="3">
        <f t="shared" si="5"/>
        <v>4917.5</v>
      </c>
      <c r="I30" s="18" t="s">
        <v>191</v>
      </c>
      <c r="J30" s="19" t="s">
        <v>192</v>
      </c>
      <c r="K30" s="18" t="s">
        <v>193</v>
      </c>
      <c r="L30" s="18" t="s">
        <v>176</v>
      </c>
      <c r="M30" s="19" t="s">
        <v>117</v>
      </c>
      <c r="N30" s="19" t="s">
        <v>70</v>
      </c>
      <c r="O30" s="20" t="s">
        <v>194</v>
      </c>
      <c r="P30" s="21" t="s">
        <v>195</v>
      </c>
    </row>
    <row r="31" spans="1:16" ht="12.75" customHeight="1" thickBot="1" x14ac:dyDescent="0.25">
      <c r="A31" s="3" t="str">
        <f t="shared" si="0"/>
        <v>BAVM 215 </v>
      </c>
      <c r="B31" s="2" t="str">
        <f t="shared" si="1"/>
        <v>II</v>
      </c>
      <c r="C31" s="3">
        <f t="shared" si="2"/>
        <v>55379.531199999998</v>
      </c>
      <c r="D31" s="4" t="str">
        <f t="shared" si="3"/>
        <v>vis</v>
      </c>
      <c r="E31" s="17">
        <f>VLOOKUP(C31,'Active 1'!C$21:E$968,3,FALSE)</f>
        <v>6914.5079620018705</v>
      </c>
      <c r="F31" s="2" t="s">
        <v>70</v>
      </c>
      <c r="G31" s="4" t="str">
        <f t="shared" si="4"/>
        <v>55379.5312</v>
      </c>
      <c r="H31" s="3">
        <f t="shared" si="5"/>
        <v>4984.5</v>
      </c>
      <c r="I31" s="18" t="s">
        <v>196</v>
      </c>
      <c r="J31" s="19" t="s">
        <v>197</v>
      </c>
      <c r="K31" s="18" t="s">
        <v>198</v>
      </c>
      <c r="L31" s="18" t="s">
        <v>199</v>
      </c>
      <c r="M31" s="19" t="s">
        <v>117</v>
      </c>
      <c r="N31" s="19">
        <v>0</v>
      </c>
      <c r="O31" s="20" t="s">
        <v>200</v>
      </c>
      <c r="P31" s="21" t="s">
        <v>201</v>
      </c>
    </row>
    <row r="32" spans="1:16" ht="12.75" customHeight="1" thickBot="1" x14ac:dyDescent="0.25">
      <c r="A32" s="3" t="str">
        <f t="shared" si="0"/>
        <v>IBVS 5997 </v>
      </c>
      <c r="B32" s="2" t="str">
        <f t="shared" si="1"/>
        <v>I</v>
      </c>
      <c r="C32" s="3">
        <f t="shared" si="2"/>
        <v>55737.380100000002</v>
      </c>
      <c r="D32" s="4" t="str">
        <f t="shared" si="3"/>
        <v>vis</v>
      </c>
      <c r="E32" s="17">
        <f>VLOOKUP(C32,'Active 1'!C$21:E$968,3,FALSE)</f>
        <v>7534.0083106266202</v>
      </c>
      <c r="F32" s="2" t="s">
        <v>70</v>
      </c>
      <c r="G32" s="4" t="str">
        <f t="shared" si="4"/>
        <v>55737.3801</v>
      </c>
      <c r="H32" s="3">
        <f t="shared" si="5"/>
        <v>5604</v>
      </c>
      <c r="I32" s="18" t="s">
        <v>209</v>
      </c>
      <c r="J32" s="19" t="s">
        <v>210</v>
      </c>
      <c r="K32" s="18">
        <v>5604</v>
      </c>
      <c r="L32" s="18" t="s">
        <v>204</v>
      </c>
      <c r="M32" s="19" t="s">
        <v>117</v>
      </c>
      <c r="N32" s="19" t="s">
        <v>70</v>
      </c>
      <c r="O32" s="20" t="s">
        <v>211</v>
      </c>
      <c r="P32" s="21" t="s">
        <v>212</v>
      </c>
    </row>
    <row r="33" spans="1:16" ht="12.75" customHeight="1" thickBot="1" x14ac:dyDescent="0.25">
      <c r="A33" s="3" t="str">
        <f t="shared" si="0"/>
        <v>BAVM 228 </v>
      </c>
      <c r="B33" s="2" t="str">
        <f t="shared" si="1"/>
        <v>I</v>
      </c>
      <c r="C33" s="3">
        <f t="shared" si="2"/>
        <v>56132.489699999998</v>
      </c>
      <c r="D33" s="4" t="str">
        <f t="shared" si="3"/>
        <v>vis</v>
      </c>
      <c r="E33" s="17">
        <f>VLOOKUP(C33,'Active 1'!C$21:E$968,3,FALSE)</f>
        <v>8218.0135847660113</v>
      </c>
      <c r="F33" s="2" t="s">
        <v>70</v>
      </c>
      <c r="G33" s="4" t="str">
        <f t="shared" si="4"/>
        <v>56132.4897</v>
      </c>
      <c r="H33" s="3">
        <f t="shared" si="5"/>
        <v>6288</v>
      </c>
      <c r="I33" s="18" t="s">
        <v>218</v>
      </c>
      <c r="J33" s="19" t="s">
        <v>219</v>
      </c>
      <c r="K33" s="18">
        <v>6288</v>
      </c>
      <c r="L33" s="18" t="s">
        <v>220</v>
      </c>
      <c r="M33" s="19" t="s">
        <v>117</v>
      </c>
      <c r="N33" s="19" t="s">
        <v>118</v>
      </c>
      <c r="O33" s="20" t="s">
        <v>216</v>
      </c>
      <c r="P33" s="21" t="s">
        <v>221</v>
      </c>
    </row>
    <row r="34" spans="1:16" ht="12.75" customHeight="1" thickBot="1" x14ac:dyDescent="0.25">
      <c r="A34" s="3" t="str">
        <f t="shared" si="0"/>
        <v>BAVM 238 </v>
      </c>
      <c r="B34" s="2" t="str">
        <f t="shared" si="1"/>
        <v>I</v>
      </c>
      <c r="C34" s="3">
        <f t="shared" si="2"/>
        <v>56541.460299999999</v>
      </c>
      <c r="D34" s="4" t="str">
        <f t="shared" si="3"/>
        <v>vis</v>
      </c>
      <c r="E34" s="17">
        <f>VLOOKUP(C34,'Active 1'!C$21:E$968,3,FALSE)</f>
        <v>8926.0147251279632</v>
      </c>
      <c r="F34" s="2" t="s">
        <v>70</v>
      </c>
      <c r="G34" s="4" t="str">
        <f t="shared" si="4"/>
        <v>56541.4603</v>
      </c>
      <c r="H34" s="3">
        <f t="shared" si="5"/>
        <v>6996</v>
      </c>
      <c r="I34" s="18" t="s">
        <v>222</v>
      </c>
      <c r="J34" s="19" t="s">
        <v>223</v>
      </c>
      <c r="K34" s="18">
        <v>6996</v>
      </c>
      <c r="L34" s="18" t="s">
        <v>80</v>
      </c>
      <c r="M34" s="19" t="s">
        <v>117</v>
      </c>
      <c r="N34" s="19" t="s">
        <v>70</v>
      </c>
      <c r="O34" s="20" t="s">
        <v>216</v>
      </c>
      <c r="P34" s="21" t="s">
        <v>224</v>
      </c>
    </row>
    <row r="35" spans="1:16" ht="12.75" customHeight="1" thickBot="1" x14ac:dyDescent="0.25">
      <c r="A35" s="3" t="str">
        <f t="shared" si="0"/>
        <v>BAVM 238 </v>
      </c>
      <c r="B35" s="2" t="str">
        <f t="shared" si="1"/>
        <v>II</v>
      </c>
      <c r="C35" s="3">
        <f t="shared" si="2"/>
        <v>56811.507799999999</v>
      </c>
      <c r="D35" s="4" t="str">
        <f t="shared" si="3"/>
        <v>vis</v>
      </c>
      <c r="E35" s="17">
        <f>VLOOKUP(C35,'Active 1'!C$21:E$968,3,FALSE)</f>
        <v>9393.5151712526822</v>
      </c>
      <c r="F35" s="2" t="s">
        <v>70</v>
      </c>
      <c r="G35" s="4" t="str">
        <f t="shared" si="4"/>
        <v>56811.5078</v>
      </c>
      <c r="H35" s="3">
        <f t="shared" si="5"/>
        <v>7463.5</v>
      </c>
      <c r="I35" s="18" t="s">
        <v>225</v>
      </c>
      <c r="J35" s="19" t="s">
        <v>226</v>
      </c>
      <c r="K35" s="18">
        <v>7463.5</v>
      </c>
      <c r="L35" s="18" t="s">
        <v>227</v>
      </c>
      <c r="M35" s="19" t="s">
        <v>117</v>
      </c>
      <c r="N35" s="19">
        <v>0</v>
      </c>
      <c r="O35" s="20" t="s">
        <v>200</v>
      </c>
      <c r="P35" s="21" t="s">
        <v>224</v>
      </c>
    </row>
    <row r="36" spans="1:16" ht="12.75" customHeight="1" thickBot="1" x14ac:dyDescent="0.25">
      <c r="A36" s="3" t="str">
        <f t="shared" si="0"/>
        <v>BAVM 238 </v>
      </c>
      <c r="B36" s="2" t="str">
        <f t="shared" si="1"/>
        <v>I</v>
      </c>
      <c r="C36" s="3">
        <f t="shared" si="2"/>
        <v>56842.410900000003</v>
      </c>
      <c r="D36" s="4" t="str">
        <f t="shared" si="3"/>
        <v>vis</v>
      </c>
      <c r="E36" s="17">
        <f>VLOOKUP(C36,'Active 1'!C$21:E$968,3,FALSE)</f>
        <v>9447.0139558614592</v>
      </c>
      <c r="F36" s="2" t="s">
        <v>70</v>
      </c>
      <c r="G36" s="4" t="str">
        <f t="shared" si="4"/>
        <v>56842.4109</v>
      </c>
      <c r="H36" s="3">
        <f t="shared" si="5"/>
        <v>7517</v>
      </c>
      <c r="I36" s="18" t="s">
        <v>228</v>
      </c>
      <c r="J36" s="19" t="s">
        <v>229</v>
      </c>
      <c r="K36" s="18">
        <v>7517</v>
      </c>
      <c r="L36" s="18" t="s">
        <v>215</v>
      </c>
      <c r="M36" s="19" t="s">
        <v>117</v>
      </c>
      <c r="N36" s="19">
        <v>0</v>
      </c>
      <c r="O36" s="20" t="s">
        <v>200</v>
      </c>
      <c r="P36" s="21" t="s">
        <v>224</v>
      </c>
    </row>
    <row r="37" spans="1:16" ht="12.75" customHeight="1" thickBot="1" x14ac:dyDescent="0.25">
      <c r="A37" s="3" t="str">
        <f t="shared" si="0"/>
        <v> BBS 121 </v>
      </c>
      <c r="B37" s="2" t="str">
        <f t="shared" si="1"/>
        <v>I</v>
      </c>
      <c r="C37" s="3">
        <f t="shared" si="2"/>
        <v>51385.426899999999</v>
      </c>
      <c r="D37" s="4" t="str">
        <f t="shared" si="3"/>
        <v>vis</v>
      </c>
      <c r="E37" s="17">
        <f>VLOOKUP(C37,'Active 1'!C$21:E$968,3,FALSE)</f>
        <v>1.7311785308683251E-4</v>
      </c>
      <c r="F37" s="2" t="s">
        <v>70</v>
      </c>
      <c r="G37" s="4" t="str">
        <f t="shared" si="4"/>
        <v>51385.4269</v>
      </c>
      <c r="H37" s="3">
        <f t="shared" si="5"/>
        <v>-1930</v>
      </c>
      <c r="I37" s="18" t="s">
        <v>84</v>
      </c>
      <c r="J37" s="19" t="s">
        <v>85</v>
      </c>
      <c r="K37" s="18">
        <v>-1930</v>
      </c>
      <c r="L37" s="18" t="s">
        <v>86</v>
      </c>
      <c r="M37" s="19" t="s">
        <v>74</v>
      </c>
      <c r="N37" s="19" t="s">
        <v>75</v>
      </c>
      <c r="O37" s="20" t="s">
        <v>87</v>
      </c>
      <c r="P37" s="20" t="s">
        <v>88</v>
      </c>
    </row>
    <row r="38" spans="1:16" ht="12.75" customHeight="1" thickBot="1" x14ac:dyDescent="0.25">
      <c r="A38" s="3" t="str">
        <f t="shared" si="0"/>
        <v> BRNO 32 </v>
      </c>
      <c r="B38" s="2" t="str">
        <f t="shared" si="1"/>
        <v>II</v>
      </c>
      <c r="C38" s="3">
        <f t="shared" si="2"/>
        <v>51453.321000000004</v>
      </c>
      <c r="D38" s="4" t="str">
        <f t="shared" si="3"/>
        <v>vis</v>
      </c>
      <c r="E38" s="17">
        <f>VLOOKUP(C38,'Active 1'!C$21:E$968,3,FALSE)</f>
        <v>117.53698437971848</v>
      </c>
      <c r="F38" s="2" t="s">
        <v>70</v>
      </c>
      <c r="G38" s="4" t="str">
        <f t="shared" si="4"/>
        <v>51453.3210</v>
      </c>
      <c r="H38" s="3">
        <f t="shared" si="5"/>
        <v>-1812.5</v>
      </c>
      <c r="I38" s="18" t="s">
        <v>89</v>
      </c>
      <c r="J38" s="19" t="s">
        <v>90</v>
      </c>
      <c r="K38" s="18">
        <v>-1812.5</v>
      </c>
      <c r="L38" s="18" t="s">
        <v>91</v>
      </c>
      <c r="M38" s="19" t="s">
        <v>92</v>
      </c>
      <c r="N38" s="19"/>
      <c r="O38" s="20" t="s">
        <v>93</v>
      </c>
      <c r="P38" s="20" t="s">
        <v>94</v>
      </c>
    </row>
    <row r="39" spans="1:16" ht="12.75" customHeight="1" thickBot="1" x14ac:dyDescent="0.25">
      <c r="A39" s="3" t="str">
        <f t="shared" si="0"/>
        <v>OEJV 0074 </v>
      </c>
      <c r="B39" s="2" t="str">
        <f t="shared" si="1"/>
        <v>I</v>
      </c>
      <c r="C39" s="3">
        <f t="shared" si="2"/>
        <v>51776.482000000004</v>
      </c>
      <c r="D39" s="4" t="str">
        <f t="shared" si="3"/>
        <v>vis</v>
      </c>
      <c r="E39" s="17" t="e">
        <f>VLOOKUP(C39,'Active 1'!C$21:E$968,3,FALSE)</f>
        <v>#N/A</v>
      </c>
      <c r="F39" s="2" t="s">
        <v>70</v>
      </c>
      <c r="G39" s="4" t="str">
        <f t="shared" si="4"/>
        <v>51776.482</v>
      </c>
      <c r="H39" s="3">
        <f t="shared" si="5"/>
        <v>-1253</v>
      </c>
      <c r="I39" s="18" t="s">
        <v>106</v>
      </c>
      <c r="J39" s="19" t="s">
        <v>107</v>
      </c>
      <c r="K39" s="18">
        <v>-1253</v>
      </c>
      <c r="L39" s="18" t="s">
        <v>108</v>
      </c>
      <c r="M39" s="19" t="s">
        <v>92</v>
      </c>
      <c r="N39" s="19"/>
      <c r="O39" s="20" t="s">
        <v>109</v>
      </c>
      <c r="P39" s="21" t="s">
        <v>110</v>
      </c>
    </row>
    <row r="40" spans="1:16" ht="12.75" customHeight="1" thickBot="1" x14ac:dyDescent="0.25">
      <c r="A40" s="3" t="str">
        <f t="shared" si="0"/>
        <v>OEJV 0074 </v>
      </c>
      <c r="B40" s="2" t="str">
        <f t="shared" si="1"/>
        <v>I</v>
      </c>
      <c r="C40" s="3">
        <f t="shared" si="2"/>
        <v>52133.464</v>
      </c>
      <c r="D40" s="4" t="str">
        <f t="shared" si="3"/>
        <v>vis</v>
      </c>
      <c r="E40" s="17" t="e">
        <f>VLOOKUP(C40,'Active 1'!C$21:E$968,3,FALSE)</f>
        <v>#N/A</v>
      </c>
      <c r="F40" s="2" t="s">
        <v>70</v>
      </c>
      <c r="G40" s="4" t="str">
        <f t="shared" si="4"/>
        <v>52133.464</v>
      </c>
      <c r="H40" s="3">
        <f t="shared" si="5"/>
        <v>-635</v>
      </c>
      <c r="I40" s="18" t="s">
        <v>111</v>
      </c>
      <c r="J40" s="19" t="s">
        <v>112</v>
      </c>
      <c r="K40" s="18">
        <v>-635</v>
      </c>
      <c r="L40" s="18" t="s">
        <v>113</v>
      </c>
      <c r="M40" s="19" t="s">
        <v>92</v>
      </c>
      <c r="N40" s="19"/>
      <c r="O40" s="20" t="s">
        <v>109</v>
      </c>
      <c r="P40" s="21" t="s">
        <v>110</v>
      </c>
    </row>
    <row r="41" spans="1:16" ht="12.75" customHeight="1" thickBot="1" x14ac:dyDescent="0.25">
      <c r="A41" s="3" t="str">
        <f t="shared" si="0"/>
        <v>OEJV 0094 </v>
      </c>
      <c r="B41" s="2" t="str">
        <f t="shared" si="1"/>
        <v>I</v>
      </c>
      <c r="C41" s="3">
        <f t="shared" si="2"/>
        <v>54390.317499999997</v>
      </c>
      <c r="D41" s="4" t="str">
        <f t="shared" si="3"/>
        <v>vis</v>
      </c>
      <c r="E41" s="17" t="e">
        <f>VLOOKUP(C41,'Active 1'!C$21:E$968,3,FALSE)</f>
        <v>#N/A</v>
      </c>
      <c r="F41" s="2" t="s">
        <v>70</v>
      </c>
      <c r="G41" s="4" t="str">
        <f t="shared" si="4"/>
        <v>54390.3175</v>
      </c>
      <c r="H41" s="3">
        <f t="shared" si="5"/>
        <v>3272</v>
      </c>
      <c r="I41" s="18" t="s">
        <v>158</v>
      </c>
      <c r="J41" s="19" t="s">
        <v>159</v>
      </c>
      <c r="K41" s="18">
        <v>3272</v>
      </c>
      <c r="L41" s="18" t="s">
        <v>160</v>
      </c>
      <c r="M41" s="19" t="s">
        <v>117</v>
      </c>
      <c r="N41" s="19" t="s">
        <v>161</v>
      </c>
      <c r="O41" s="20" t="s">
        <v>162</v>
      </c>
      <c r="P41" s="21" t="s">
        <v>163</v>
      </c>
    </row>
    <row r="42" spans="1:16" ht="12.75" customHeight="1" thickBot="1" x14ac:dyDescent="0.25">
      <c r="A42" s="3" t="str">
        <f t="shared" si="0"/>
        <v>OEJV 0094 </v>
      </c>
      <c r="B42" s="2" t="str">
        <f t="shared" si="1"/>
        <v>II</v>
      </c>
      <c r="C42" s="3">
        <f t="shared" si="2"/>
        <v>54723.323400000001</v>
      </c>
      <c r="D42" s="4" t="str">
        <f t="shared" si="3"/>
        <v>vis</v>
      </c>
      <c r="E42" s="17" t="e">
        <f>VLOOKUP(C42,'Active 1'!C$21:E$968,3,FALSE)</f>
        <v>#N/A</v>
      </c>
      <c r="F42" s="2" t="s">
        <v>70</v>
      </c>
      <c r="G42" s="4" t="str">
        <f t="shared" si="4"/>
        <v>54723.3234</v>
      </c>
      <c r="H42" s="3">
        <f t="shared" si="5"/>
        <v>3848.5</v>
      </c>
      <c r="I42" s="18" t="s">
        <v>164</v>
      </c>
      <c r="J42" s="19" t="s">
        <v>165</v>
      </c>
      <c r="K42" s="18">
        <v>3848.5</v>
      </c>
      <c r="L42" s="18" t="s">
        <v>166</v>
      </c>
      <c r="M42" s="19" t="s">
        <v>117</v>
      </c>
      <c r="N42" s="19" t="s">
        <v>161</v>
      </c>
      <c r="O42" s="20" t="s">
        <v>162</v>
      </c>
      <c r="P42" s="21" t="s">
        <v>163</v>
      </c>
    </row>
    <row r="43" spans="1:16" ht="12.75" customHeight="1" thickBot="1" x14ac:dyDescent="0.25">
      <c r="A43" s="3" t="str">
        <f t="shared" si="0"/>
        <v>IBVS 5929 </v>
      </c>
      <c r="B43" s="2" t="str">
        <f t="shared" si="1"/>
        <v>I</v>
      </c>
      <c r="C43" s="3">
        <f t="shared" si="2"/>
        <v>54952.9401</v>
      </c>
      <c r="D43" s="4" t="str">
        <f t="shared" si="3"/>
        <v>vis</v>
      </c>
      <c r="E43" s="17" t="e">
        <f>VLOOKUP(C43,'Active 1'!C$21:E$968,3,FALSE)</f>
        <v>#N/A</v>
      </c>
      <c r="F43" s="2" t="s">
        <v>70</v>
      </c>
      <c r="G43" s="4" t="str">
        <f t="shared" si="4"/>
        <v>54952.9401</v>
      </c>
      <c r="H43" s="3">
        <f t="shared" si="5"/>
        <v>4246</v>
      </c>
      <c r="I43" s="18" t="s">
        <v>173</v>
      </c>
      <c r="J43" s="19" t="s">
        <v>174</v>
      </c>
      <c r="K43" s="18" t="s">
        <v>175</v>
      </c>
      <c r="L43" s="18" t="s">
        <v>176</v>
      </c>
      <c r="M43" s="19" t="s">
        <v>117</v>
      </c>
      <c r="N43" s="19" t="s">
        <v>161</v>
      </c>
      <c r="O43" s="20" t="s">
        <v>177</v>
      </c>
      <c r="P43" s="21" t="s">
        <v>178</v>
      </c>
    </row>
    <row r="44" spans="1:16" ht="12.75" customHeight="1" thickBot="1" x14ac:dyDescent="0.25">
      <c r="A44" s="3" t="str">
        <f t="shared" si="0"/>
        <v>VSB 51 </v>
      </c>
      <c r="B44" s="2" t="str">
        <f t="shared" si="1"/>
        <v>II</v>
      </c>
      <c r="C44" s="3">
        <f t="shared" si="2"/>
        <v>55317.145199999999</v>
      </c>
      <c r="D44" s="4" t="str">
        <f t="shared" si="3"/>
        <v>vis</v>
      </c>
      <c r="E44" s="17">
        <f>VLOOKUP(C44,'Active 1'!C$21:E$968,3,FALSE)</f>
        <v>6806.5066554467794</v>
      </c>
      <c r="F44" s="2" t="s">
        <v>70</v>
      </c>
      <c r="G44" s="4" t="str">
        <f t="shared" si="4"/>
        <v>55317.1452</v>
      </c>
      <c r="H44" s="3">
        <f t="shared" si="5"/>
        <v>4876.5</v>
      </c>
      <c r="I44" s="18" t="s">
        <v>184</v>
      </c>
      <c r="J44" s="19" t="s">
        <v>185</v>
      </c>
      <c r="K44" s="18" t="s">
        <v>186</v>
      </c>
      <c r="L44" s="18" t="s">
        <v>187</v>
      </c>
      <c r="M44" s="19" t="s">
        <v>117</v>
      </c>
      <c r="N44" s="19" t="s">
        <v>188</v>
      </c>
      <c r="O44" s="20" t="s">
        <v>189</v>
      </c>
      <c r="P44" s="21" t="s">
        <v>190</v>
      </c>
    </row>
    <row r="45" spans="1:16" ht="12.75" customHeight="1" thickBot="1" x14ac:dyDescent="0.25">
      <c r="A45" s="3" t="str">
        <f t="shared" si="0"/>
        <v>VSB 51 </v>
      </c>
      <c r="B45" s="2" t="str">
        <f t="shared" si="1"/>
        <v>I</v>
      </c>
      <c r="C45" s="3">
        <f t="shared" si="2"/>
        <v>55393.104899999998</v>
      </c>
      <c r="D45" s="4" t="str">
        <f t="shared" si="3"/>
        <v>vis</v>
      </c>
      <c r="E45" s="17">
        <f>VLOOKUP(C45,'Active 1'!C$21:E$968,3,FALSE)</f>
        <v>6938.0064606199421</v>
      </c>
      <c r="F45" s="2" t="s">
        <v>70</v>
      </c>
      <c r="G45" s="4" t="str">
        <f t="shared" si="4"/>
        <v>55393.1049</v>
      </c>
      <c r="H45" s="3">
        <f t="shared" si="5"/>
        <v>5008</v>
      </c>
      <c r="I45" s="18" t="s">
        <v>202</v>
      </c>
      <c r="J45" s="19" t="s">
        <v>203</v>
      </c>
      <c r="K45" s="18">
        <v>5008</v>
      </c>
      <c r="L45" s="18" t="s">
        <v>204</v>
      </c>
      <c r="M45" s="19" t="s">
        <v>117</v>
      </c>
      <c r="N45" s="19" t="s">
        <v>70</v>
      </c>
      <c r="O45" s="20" t="s">
        <v>205</v>
      </c>
      <c r="P45" s="21" t="s">
        <v>190</v>
      </c>
    </row>
    <row r="46" spans="1:16" ht="12.75" customHeight="1" thickBot="1" x14ac:dyDescent="0.25">
      <c r="A46" s="3" t="str">
        <f t="shared" si="0"/>
        <v>VSB 53 </v>
      </c>
      <c r="B46" s="2" t="str">
        <f t="shared" si="1"/>
        <v>II</v>
      </c>
      <c r="C46" s="3">
        <f t="shared" si="2"/>
        <v>55737.091699999997</v>
      </c>
      <c r="D46" s="4" t="str">
        <f t="shared" si="3"/>
        <v>vis</v>
      </c>
      <c r="E46" s="17">
        <f>VLOOKUP(C46,'Active 1'!C$21:E$968,3,FALSE)</f>
        <v>7533.5090387256969</v>
      </c>
      <c r="F46" s="2" t="s">
        <v>70</v>
      </c>
      <c r="G46" s="4" t="str">
        <f t="shared" si="4"/>
        <v>55737.0917</v>
      </c>
      <c r="H46" s="3">
        <f t="shared" si="5"/>
        <v>5603.5</v>
      </c>
      <c r="I46" s="18" t="s">
        <v>206</v>
      </c>
      <c r="J46" s="19" t="s">
        <v>207</v>
      </c>
      <c r="K46" s="18">
        <v>5603.5</v>
      </c>
      <c r="L46" s="18" t="s">
        <v>160</v>
      </c>
      <c r="M46" s="19" t="s">
        <v>117</v>
      </c>
      <c r="N46" s="19" t="s">
        <v>70</v>
      </c>
      <c r="O46" s="20" t="s">
        <v>205</v>
      </c>
      <c r="P46" s="21" t="s">
        <v>208</v>
      </c>
    </row>
    <row r="47" spans="1:16" ht="12.75" customHeight="1" thickBot="1" x14ac:dyDescent="0.25">
      <c r="A47" s="3" t="str">
        <f t="shared" si="0"/>
        <v>BAVM 225 </v>
      </c>
      <c r="B47" s="2" t="str">
        <f t="shared" si="1"/>
        <v>II</v>
      </c>
      <c r="C47" s="3">
        <f t="shared" si="2"/>
        <v>55850.309399999998</v>
      </c>
      <c r="D47" s="4" t="str">
        <f t="shared" si="3"/>
        <v>vis</v>
      </c>
      <c r="E47" s="17">
        <f>VLOOKUP(C47,'Active 1'!C$21:E$968,3,FALSE)</f>
        <v>7729.5090952313667</v>
      </c>
      <c r="F47" s="2" t="s">
        <v>70</v>
      </c>
      <c r="G47" s="4" t="str">
        <f t="shared" si="4"/>
        <v>55850.3094</v>
      </c>
      <c r="H47" s="3">
        <f t="shared" si="5"/>
        <v>5799.5</v>
      </c>
      <c r="I47" s="18" t="s">
        <v>213</v>
      </c>
      <c r="J47" s="19" t="s">
        <v>214</v>
      </c>
      <c r="K47" s="18">
        <v>5799.5</v>
      </c>
      <c r="L47" s="18" t="s">
        <v>215</v>
      </c>
      <c r="M47" s="19" t="s">
        <v>117</v>
      </c>
      <c r="N47" s="19" t="s">
        <v>118</v>
      </c>
      <c r="O47" s="20" t="s">
        <v>216</v>
      </c>
      <c r="P47" s="21" t="s">
        <v>217</v>
      </c>
    </row>
    <row r="48" spans="1:16" x14ac:dyDescent="0.2">
      <c r="B48" s="2"/>
      <c r="E48" s="17"/>
      <c r="F48" s="2"/>
    </row>
    <row r="49" spans="2:6" x14ac:dyDescent="0.2">
      <c r="B49" s="2"/>
      <c r="E49" s="17"/>
      <c r="F49" s="2"/>
    </row>
    <row r="50" spans="2:6" x14ac:dyDescent="0.2">
      <c r="B50" s="2"/>
      <c r="E50" s="17"/>
      <c r="F50" s="2"/>
    </row>
    <row r="51" spans="2:6" x14ac:dyDescent="0.2">
      <c r="B51" s="2"/>
      <c r="E51" s="17"/>
      <c r="F51" s="2"/>
    </row>
    <row r="52" spans="2:6" x14ac:dyDescent="0.2">
      <c r="B52" s="2"/>
      <c r="E52" s="17"/>
      <c r="F52" s="2"/>
    </row>
    <row r="53" spans="2:6" x14ac:dyDescent="0.2">
      <c r="B53" s="2"/>
      <c r="E53" s="17"/>
      <c r="F53" s="2"/>
    </row>
    <row r="54" spans="2:6" x14ac:dyDescent="0.2">
      <c r="B54" s="2"/>
      <c r="E54" s="17"/>
      <c r="F54" s="2"/>
    </row>
    <row r="55" spans="2:6" x14ac:dyDescent="0.2">
      <c r="B55" s="2"/>
      <c r="E55" s="17"/>
      <c r="F55" s="2"/>
    </row>
    <row r="56" spans="2:6" x14ac:dyDescent="0.2">
      <c r="B56" s="2"/>
      <c r="E56" s="17"/>
      <c r="F56" s="2"/>
    </row>
    <row r="57" spans="2:6" x14ac:dyDescent="0.2">
      <c r="B57" s="2"/>
      <c r="E57" s="17"/>
      <c r="F57" s="2"/>
    </row>
    <row r="58" spans="2:6" x14ac:dyDescent="0.2">
      <c r="B58" s="2"/>
      <c r="E58" s="17"/>
      <c r="F58" s="2"/>
    </row>
    <row r="59" spans="2:6" x14ac:dyDescent="0.2">
      <c r="B59" s="2"/>
      <c r="E59" s="17"/>
      <c r="F59" s="2"/>
    </row>
    <row r="60" spans="2:6" x14ac:dyDescent="0.2">
      <c r="B60" s="2"/>
      <c r="E60" s="17"/>
      <c r="F60" s="2"/>
    </row>
    <row r="61" spans="2:6" x14ac:dyDescent="0.2">
      <c r="B61" s="2"/>
      <c r="E61" s="17"/>
      <c r="F61" s="2"/>
    </row>
    <row r="62" spans="2:6" x14ac:dyDescent="0.2">
      <c r="B62" s="2"/>
      <c r="E62" s="17"/>
      <c r="F62" s="2"/>
    </row>
    <row r="63" spans="2:6" x14ac:dyDescent="0.2">
      <c r="B63" s="2"/>
      <c r="E63" s="17"/>
      <c r="F63" s="2"/>
    </row>
    <row r="64" spans="2:6" x14ac:dyDescent="0.2">
      <c r="B64" s="2"/>
      <c r="E64" s="17"/>
      <c r="F64" s="2"/>
    </row>
    <row r="65" spans="2:6" x14ac:dyDescent="0.2">
      <c r="B65" s="2"/>
      <c r="E65" s="17"/>
      <c r="F65" s="2"/>
    </row>
    <row r="66" spans="2:6" x14ac:dyDescent="0.2">
      <c r="B66" s="2"/>
      <c r="E66" s="17"/>
      <c r="F66" s="2"/>
    </row>
    <row r="67" spans="2:6" x14ac:dyDescent="0.2">
      <c r="B67" s="2"/>
      <c r="E67" s="17"/>
      <c r="F67" s="2"/>
    </row>
    <row r="68" spans="2:6" x14ac:dyDescent="0.2">
      <c r="B68" s="2"/>
      <c r="E68" s="17"/>
      <c r="F68" s="2"/>
    </row>
    <row r="69" spans="2:6" x14ac:dyDescent="0.2">
      <c r="B69" s="2"/>
      <c r="E69" s="17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</sheetData>
  <phoneticPr fontId="8" type="noConversion"/>
  <hyperlinks>
    <hyperlink ref="P11" r:id="rId1" display="http://www.konkoly.hu/cgi-bin/IBVS?4696" xr:uid="{00000000-0004-0000-0200-000000000000}"/>
    <hyperlink ref="P12" r:id="rId2" display="http://www.konkoly.hu/cgi-bin/IBVS?4696" xr:uid="{00000000-0004-0000-0200-000001000000}"/>
    <hyperlink ref="P13" r:id="rId3" display="http://www.konkoly.hu/cgi-bin/IBVS?4696" xr:uid="{00000000-0004-0000-0200-000002000000}"/>
    <hyperlink ref="P14" r:id="rId4" display="http://www.konkoly.hu/cgi-bin/IBVS?5287" xr:uid="{00000000-0004-0000-0200-000003000000}"/>
    <hyperlink ref="P15" r:id="rId5" display="http://www.konkoly.hu/cgi-bin/IBVS?5287" xr:uid="{00000000-0004-0000-0200-000004000000}"/>
    <hyperlink ref="P16" r:id="rId6" display="http://www.konkoly.hu/cgi-bin/IBVS?5287" xr:uid="{00000000-0004-0000-0200-000005000000}"/>
    <hyperlink ref="P39" r:id="rId7" display="http://var.astro.cz/oejv/issues/oejv0074.pdf" xr:uid="{00000000-0004-0000-0200-000006000000}"/>
    <hyperlink ref="P40" r:id="rId8" display="http://var.astro.cz/oejv/issues/oejv0074.pdf" xr:uid="{00000000-0004-0000-0200-000007000000}"/>
    <hyperlink ref="P17" r:id="rId9" display="http://var.astro.cz/oejv/issues/oejv0074.pdf" xr:uid="{00000000-0004-0000-0200-000008000000}"/>
    <hyperlink ref="P20" r:id="rId10" display="http://www.bav-astro.de/sfs/BAVM_link.php?BAVMnr=178" xr:uid="{00000000-0004-0000-0200-000009000000}"/>
    <hyperlink ref="P21" r:id="rId11" display="http://www.konkoly.hu/cgi-bin/IBVS?5784" xr:uid="{00000000-0004-0000-0200-00000A000000}"/>
    <hyperlink ref="P22" r:id="rId12" display="http://www.konkoly.hu/cgi-bin/IBVS?5784" xr:uid="{00000000-0004-0000-0200-00000B000000}"/>
    <hyperlink ref="P23" r:id="rId13" display="http://www.bav-astro.de/sfs/BAVM_link.php?BAVMnr=186" xr:uid="{00000000-0004-0000-0200-00000C000000}"/>
    <hyperlink ref="P24" r:id="rId14" display="http://www.bav-astro.de/sfs/BAVM_link.php?BAVMnr=186" xr:uid="{00000000-0004-0000-0200-00000D000000}"/>
    <hyperlink ref="P25" r:id="rId15" display="http://var.astro.cz/oejv/issues/oejv0074.pdf" xr:uid="{00000000-0004-0000-0200-00000E000000}"/>
    <hyperlink ref="P26" r:id="rId16" display="http://www.bav-astro.de/sfs/BAVM_link.php?BAVMnr=186" xr:uid="{00000000-0004-0000-0200-00000F000000}"/>
    <hyperlink ref="P27" r:id="rId17" display="http://var.astro.cz/oejv/issues/oejv0074.pdf" xr:uid="{00000000-0004-0000-0200-000010000000}"/>
    <hyperlink ref="P41" r:id="rId18" display="http://var.astro.cz/oejv/issues/oejv0094.pdf" xr:uid="{00000000-0004-0000-0200-000011000000}"/>
    <hyperlink ref="P42" r:id="rId19" display="http://var.astro.cz/oejv/issues/oejv0094.pdf" xr:uid="{00000000-0004-0000-0200-000012000000}"/>
    <hyperlink ref="P28" r:id="rId20" display="http://www.bav-astro.de/sfs/BAVM_link.php?BAVMnr=209" xr:uid="{00000000-0004-0000-0200-000013000000}"/>
    <hyperlink ref="P43" r:id="rId21" display="http://www.konkoly.hu/cgi-bin/IBVS?5929" xr:uid="{00000000-0004-0000-0200-000014000000}"/>
    <hyperlink ref="P29" r:id="rId22" display="http://www.konkoly.hu/cgi-bin/IBVS?5966" xr:uid="{00000000-0004-0000-0200-000015000000}"/>
    <hyperlink ref="P44" r:id="rId23" display="http://vsolj.cetus-net.org/vsoljno51.pdf" xr:uid="{00000000-0004-0000-0200-000016000000}"/>
    <hyperlink ref="P30" r:id="rId24" display="http://www.konkoly.hu/cgi-bin/IBVS?5945" xr:uid="{00000000-0004-0000-0200-000017000000}"/>
    <hyperlink ref="P31" r:id="rId25" display="http://www.bav-astro.de/sfs/BAVM_link.php?BAVMnr=215" xr:uid="{00000000-0004-0000-0200-000018000000}"/>
    <hyperlink ref="P45" r:id="rId26" display="http://vsolj.cetus-net.org/vsoljno51.pdf" xr:uid="{00000000-0004-0000-0200-000019000000}"/>
    <hyperlink ref="P46" r:id="rId27" display="http://vsolj.cetus-net.org/vsoljno53.pdf" xr:uid="{00000000-0004-0000-0200-00001A000000}"/>
    <hyperlink ref="P32" r:id="rId28" display="http://www.konkoly.hu/cgi-bin/IBVS?5997" xr:uid="{00000000-0004-0000-0200-00001B000000}"/>
    <hyperlink ref="P47" r:id="rId29" display="http://www.bav-astro.de/sfs/BAVM_link.php?BAVMnr=225" xr:uid="{00000000-0004-0000-0200-00001C000000}"/>
    <hyperlink ref="P33" r:id="rId30" display="http://www.bav-astro.de/sfs/BAVM_link.php?BAVMnr=228" xr:uid="{00000000-0004-0000-0200-00001D000000}"/>
    <hyperlink ref="P34" r:id="rId31" display="http://www.bav-astro.de/sfs/BAVM_link.php?BAVMnr=238" xr:uid="{00000000-0004-0000-0200-00001E000000}"/>
    <hyperlink ref="P35" r:id="rId32" display="http://www.bav-astro.de/sfs/BAVM_link.php?BAVMnr=238" xr:uid="{00000000-0004-0000-0200-00001F000000}"/>
    <hyperlink ref="P36" r:id="rId33" display="http://www.bav-astro.de/sfs/BAVM_link.php?BAVMnr=238" xr:uid="{00000000-0004-0000-0200-000020000000}"/>
    <hyperlink ref="P18" r:id="rId34" display="http://www.bav-astro.de/sfs/BAVM_link.php?BAVMnr=241" xr:uid="{00000000-0004-0000-0200-000021000000}"/>
    <hyperlink ref="P19" r:id="rId35" display="http://www.bav-astro.de/sfs/BAVM_link.php?BAVMnr=241" xr:uid="{00000000-0004-0000-02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2025-01-06T04:17:16Z</dcterms:modified>
</cp:coreProperties>
</file>