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4571691-4730-4E5A-9AA5-BA8E986B30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85" i="1" l="1"/>
  <c r="F185" i="1"/>
  <c r="G185" i="1" s="1"/>
  <c r="K185" i="1" s="1"/>
  <c r="Q185" i="1"/>
  <c r="E51" i="1"/>
  <c r="F51" i="1" s="1"/>
  <c r="G51" i="1" s="1"/>
  <c r="L51" i="1" s="1"/>
  <c r="Q51" i="1"/>
  <c r="E52" i="1"/>
  <c r="F52" i="1" s="1"/>
  <c r="G52" i="1" s="1"/>
  <c r="L52" i="1" s="1"/>
  <c r="Q52" i="1"/>
  <c r="E53" i="1"/>
  <c r="F53" i="1" s="1"/>
  <c r="G53" i="1" s="1"/>
  <c r="L53" i="1" s="1"/>
  <c r="Q53" i="1"/>
  <c r="E54" i="1"/>
  <c r="F54" i="1" s="1"/>
  <c r="G54" i="1" s="1"/>
  <c r="L54" i="1" s="1"/>
  <c r="Q54" i="1"/>
  <c r="E55" i="1"/>
  <c r="F55" i="1" s="1"/>
  <c r="G55" i="1" s="1"/>
  <c r="L55" i="1" s="1"/>
  <c r="Q55" i="1"/>
  <c r="E56" i="1"/>
  <c r="F56" i="1"/>
  <c r="G56" i="1" s="1"/>
  <c r="L56" i="1" s="1"/>
  <c r="Q56" i="1"/>
  <c r="E57" i="1"/>
  <c r="F57" i="1" s="1"/>
  <c r="G57" i="1" s="1"/>
  <c r="L57" i="1" s="1"/>
  <c r="Q57" i="1"/>
  <c r="E58" i="1"/>
  <c r="F58" i="1" s="1"/>
  <c r="G58" i="1" s="1"/>
  <c r="L58" i="1" s="1"/>
  <c r="Q58" i="1"/>
  <c r="E59" i="1"/>
  <c r="F59" i="1" s="1"/>
  <c r="G59" i="1" s="1"/>
  <c r="L59" i="1" s="1"/>
  <c r="Q59" i="1"/>
  <c r="E60" i="1"/>
  <c r="F60" i="1" s="1"/>
  <c r="G60" i="1" s="1"/>
  <c r="L60" i="1" s="1"/>
  <c r="Q60" i="1"/>
  <c r="E61" i="1"/>
  <c r="F61" i="1" s="1"/>
  <c r="G61" i="1" s="1"/>
  <c r="L61" i="1" s="1"/>
  <c r="Q61" i="1"/>
  <c r="E62" i="1"/>
  <c r="F62" i="1"/>
  <c r="G62" i="1"/>
  <c r="L62" i="1" s="1"/>
  <c r="Q62" i="1"/>
  <c r="E63" i="1"/>
  <c r="F63" i="1" s="1"/>
  <c r="G63" i="1" s="1"/>
  <c r="L63" i="1" s="1"/>
  <c r="Q63" i="1"/>
  <c r="E64" i="1"/>
  <c r="F64" i="1" s="1"/>
  <c r="G64" i="1" s="1"/>
  <c r="L64" i="1" s="1"/>
  <c r="Q64" i="1"/>
  <c r="E65" i="1"/>
  <c r="F65" i="1" s="1"/>
  <c r="G65" i="1" s="1"/>
  <c r="L65" i="1" s="1"/>
  <c r="Q65" i="1"/>
  <c r="E66" i="1"/>
  <c r="F66" i="1" s="1"/>
  <c r="G66" i="1" s="1"/>
  <c r="L66" i="1" s="1"/>
  <c r="Q66" i="1"/>
  <c r="E67" i="1"/>
  <c r="F67" i="1" s="1"/>
  <c r="G67" i="1" s="1"/>
  <c r="L67" i="1" s="1"/>
  <c r="Q67" i="1"/>
  <c r="E68" i="1"/>
  <c r="F68" i="1"/>
  <c r="G68" i="1" s="1"/>
  <c r="L68" i="1" s="1"/>
  <c r="Q68" i="1"/>
  <c r="E69" i="1"/>
  <c r="F69" i="1" s="1"/>
  <c r="G69" i="1" s="1"/>
  <c r="L69" i="1" s="1"/>
  <c r="Q69" i="1"/>
  <c r="E70" i="1"/>
  <c r="F70" i="1" s="1"/>
  <c r="G70" i="1" s="1"/>
  <c r="L70" i="1" s="1"/>
  <c r="Q70" i="1"/>
  <c r="E71" i="1"/>
  <c r="F71" i="1" s="1"/>
  <c r="G71" i="1" s="1"/>
  <c r="L71" i="1" s="1"/>
  <c r="Q71" i="1"/>
  <c r="E72" i="1"/>
  <c r="F72" i="1"/>
  <c r="G72" i="1" s="1"/>
  <c r="L72" i="1" s="1"/>
  <c r="Q72" i="1"/>
  <c r="E73" i="1"/>
  <c r="F73" i="1" s="1"/>
  <c r="G73" i="1" s="1"/>
  <c r="L73" i="1" s="1"/>
  <c r="Q73" i="1"/>
  <c r="E74" i="1"/>
  <c r="F74" i="1"/>
  <c r="G74" i="1" s="1"/>
  <c r="L74" i="1" s="1"/>
  <c r="Q74" i="1"/>
  <c r="E75" i="1"/>
  <c r="F75" i="1" s="1"/>
  <c r="G75" i="1" s="1"/>
  <c r="L75" i="1" s="1"/>
  <c r="Q75" i="1"/>
  <c r="E76" i="1"/>
  <c r="F76" i="1"/>
  <c r="G76" i="1" s="1"/>
  <c r="L76" i="1" s="1"/>
  <c r="Q76" i="1"/>
  <c r="E77" i="1"/>
  <c r="F77" i="1" s="1"/>
  <c r="G77" i="1" s="1"/>
  <c r="L77" i="1" s="1"/>
  <c r="Q77" i="1"/>
  <c r="E78" i="1"/>
  <c r="F78" i="1"/>
  <c r="G78" i="1" s="1"/>
  <c r="L78" i="1" s="1"/>
  <c r="Q78" i="1"/>
  <c r="E79" i="1"/>
  <c r="F79" i="1" s="1"/>
  <c r="G79" i="1" s="1"/>
  <c r="L79" i="1" s="1"/>
  <c r="Q79" i="1"/>
  <c r="E80" i="1"/>
  <c r="F80" i="1" s="1"/>
  <c r="G80" i="1" s="1"/>
  <c r="L80" i="1" s="1"/>
  <c r="Q80" i="1"/>
  <c r="E83" i="1"/>
  <c r="F83" i="1" s="1"/>
  <c r="G83" i="1" s="1"/>
  <c r="L83" i="1" s="1"/>
  <c r="Q83" i="1"/>
  <c r="E84" i="1"/>
  <c r="F84" i="1"/>
  <c r="G84" i="1"/>
  <c r="L84" i="1" s="1"/>
  <c r="Q84" i="1"/>
  <c r="E85" i="1"/>
  <c r="F85" i="1" s="1"/>
  <c r="G85" i="1" s="1"/>
  <c r="L85" i="1" s="1"/>
  <c r="Q85" i="1"/>
  <c r="E86" i="1"/>
  <c r="F86" i="1" s="1"/>
  <c r="G86" i="1" s="1"/>
  <c r="L86" i="1" s="1"/>
  <c r="Q86" i="1"/>
  <c r="E87" i="1"/>
  <c r="F87" i="1" s="1"/>
  <c r="G87" i="1" s="1"/>
  <c r="L87" i="1" s="1"/>
  <c r="Q87" i="1"/>
  <c r="E88" i="1"/>
  <c r="F88" i="1" s="1"/>
  <c r="G88" i="1" s="1"/>
  <c r="L88" i="1" s="1"/>
  <c r="Q88" i="1"/>
  <c r="E89" i="1"/>
  <c r="F89" i="1"/>
  <c r="G89" i="1" s="1"/>
  <c r="L89" i="1" s="1"/>
  <c r="Q89" i="1"/>
  <c r="E90" i="1"/>
  <c r="F90" i="1" s="1"/>
  <c r="G90" i="1" s="1"/>
  <c r="L90" i="1" s="1"/>
  <c r="Q90" i="1"/>
  <c r="E91" i="1"/>
  <c r="F91" i="1" s="1"/>
  <c r="G91" i="1" s="1"/>
  <c r="L91" i="1" s="1"/>
  <c r="Q91" i="1"/>
  <c r="E92" i="1"/>
  <c r="F92" i="1"/>
  <c r="G92" i="1"/>
  <c r="L92" i="1" s="1"/>
  <c r="Q92" i="1"/>
  <c r="E93" i="1"/>
  <c r="F93" i="1" s="1"/>
  <c r="G93" i="1" s="1"/>
  <c r="L93" i="1" s="1"/>
  <c r="Q93" i="1"/>
  <c r="E95" i="1"/>
  <c r="F95" i="1" s="1"/>
  <c r="G95" i="1" s="1"/>
  <c r="L95" i="1" s="1"/>
  <c r="Q95" i="1"/>
  <c r="E96" i="1"/>
  <c r="F96" i="1" s="1"/>
  <c r="G96" i="1" s="1"/>
  <c r="L96" i="1" s="1"/>
  <c r="Q96" i="1"/>
  <c r="E97" i="1"/>
  <c r="F97" i="1" s="1"/>
  <c r="G97" i="1" s="1"/>
  <c r="L97" i="1" s="1"/>
  <c r="Q97" i="1"/>
  <c r="E98" i="1"/>
  <c r="F98" i="1"/>
  <c r="G98" i="1" s="1"/>
  <c r="L98" i="1" s="1"/>
  <c r="Q98" i="1"/>
  <c r="E99" i="1"/>
  <c r="F99" i="1" s="1"/>
  <c r="G99" i="1" s="1"/>
  <c r="L99" i="1" s="1"/>
  <c r="Q99" i="1"/>
  <c r="E100" i="1"/>
  <c r="F100" i="1" s="1"/>
  <c r="G100" i="1" s="1"/>
  <c r="L100" i="1" s="1"/>
  <c r="Q100" i="1"/>
  <c r="E101" i="1"/>
  <c r="F101" i="1"/>
  <c r="G101" i="1"/>
  <c r="L101" i="1" s="1"/>
  <c r="Q101" i="1"/>
  <c r="E102" i="1"/>
  <c r="F102" i="1" s="1"/>
  <c r="G102" i="1" s="1"/>
  <c r="L102" i="1" s="1"/>
  <c r="Q102" i="1"/>
  <c r="E103" i="1"/>
  <c r="F103" i="1" s="1"/>
  <c r="G103" i="1" s="1"/>
  <c r="L103" i="1" s="1"/>
  <c r="Q103" i="1"/>
  <c r="E104" i="1"/>
  <c r="F104" i="1" s="1"/>
  <c r="G104" i="1" s="1"/>
  <c r="L104" i="1" s="1"/>
  <c r="Q104" i="1"/>
  <c r="E105" i="1"/>
  <c r="F105" i="1" s="1"/>
  <c r="G105" i="1" s="1"/>
  <c r="L105" i="1" s="1"/>
  <c r="Q105" i="1"/>
  <c r="E106" i="1"/>
  <c r="F106" i="1"/>
  <c r="G106" i="1" s="1"/>
  <c r="L106" i="1" s="1"/>
  <c r="Q106" i="1"/>
  <c r="E107" i="1"/>
  <c r="F107" i="1" s="1"/>
  <c r="G107" i="1" s="1"/>
  <c r="L107" i="1" s="1"/>
  <c r="Q107" i="1"/>
  <c r="E108" i="1"/>
  <c r="F108" i="1" s="1"/>
  <c r="G108" i="1" s="1"/>
  <c r="L108" i="1" s="1"/>
  <c r="Q108" i="1"/>
  <c r="E109" i="1"/>
  <c r="F109" i="1"/>
  <c r="G109" i="1"/>
  <c r="L109" i="1" s="1"/>
  <c r="Q109" i="1"/>
  <c r="E110" i="1"/>
  <c r="F110" i="1" s="1"/>
  <c r="G110" i="1" s="1"/>
  <c r="L110" i="1" s="1"/>
  <c r="Q110" i="1"/>
  <c r="E111" i="1"/>
  <c r="F111" i="1" s="1"/>
  <c r="G111" i="1" s="1"/>
  <c r="L111" i="1" s="1"/>
  <c r="Q111" i="1"/>
  <c r="E112" i="1"/>
  <c r="F112" i="1" s="1"/>
  <c r="G112" i="1" s="1"/>
  <c r="L112" i="1" s="1"/>
  <c r="Q112" i="1"/>
  <c r="E113" i="1"/>
  <c r="F113" i="1" s="1"/>
  <c r="G113" i="1" s="1"/>
  <c r="L113" i="1" s="1"/>
  <c r="Q113" i="1"/>
  <c r="E114" i="1"/>
  <c r="F114" i="1"/>
  <c r="G114" i="1" s="1"/>
  <c r="L114" i="1" s="1"/>
  <c r="Q114" i="1"/>
  <c r="E115" i="1"/>
  <c r="F115" i="1" s="1"/>
  <c r="G115" i="1" s="1"/>
  <c r="L115" i="1" s="1"/>
  <c r="Q115" i="1"/>
  <c r="E116" i="1"/>
  <c r="F116" i="1" s="1"/>
  <c r="G116" i="1" s="1"/>
  <c r="L116" i="1" s="1"/>
  <c r="Q116" i="1"/>
  <c r="E117" i="1"/>
  <c r="F117" i="1"/>
  <c r="G117" i="1"/>
  <c r="L117" i="1" s="1"/>
  <c r="Q117" i="1"/>
  <c r="E118" i="1"/>
  <c r="F118" i="1" s="1"/>
  <c r="G118" i="1" s="1"/>
  <c r="L118" i="1" s="1"/>
  <c r="Q118" i="1"/>
  <c r="E119" i="1"/>
  <c r="F119" i="1"/>
  <c r="G119" i="1" s="1"/>
  <c r="L119" i="1" s="1"/>
  <c r="Q119" i="1"/>
  <c r="E120" i="1"/>
  <c r="F120" i="1" s="1"/>
  <c r="G120" i="1" s="1"/>
  <c r="L120" i="1" s="1"/>
  <c r="Q120" i="1"/>
  <c r="E121" i="1"/>
  <c r="F121" i="1" s="1"/>
  <c r="G121" i="1" s="1"/>
  <c r="L121" i="1" s="1"/>
  <c r="Q121" i="1"/>
  <c r="E122" i="1"/>
  <c r="F122" i="1"/>
  <c r="G122" i="1" s="1"/>
  <c r="L122" i="1" s="1"/>
  <c r="Q122" i="1"/>
  <c r="E123" i="1"/>
  <c r="F123" i="1" s="1"/>
  <c r="G123" i="1" s="1"/>
  <c r="L123" i="1" s="1"/>
  <c r="Q123" i="1"/>
  <c r="E124" i="1"/>
  <c r="F124" i="1" s="1"/>
  <c r="G124" i="1" s="1"/>
  <c r="L124" i="1" s="1"/>
  <c r="Q124" i="1"/>
  <c r="E125" i="1"/>
  <c r="F125" i="1"/>
  <c r="G125" i="1"/>
  <c r="L125" i="1" s="1"/>
  <c r="Q125" i="1"/>
  <c r="E126" i="1"/>
  <c r="F126" i="1" s="1"/>
  <c r="G126" i="1" s="1"/>
  <c r="L126" i="1" s="1"/>
  <c r="Q126" i="1"/>
  <c r="E127" i="1"/>
  <c r="F127" i="1"/>
  <c r="G127" i="1" s="1"/>
  <c r="L127" i="1" s="1"/>
  <c r="Q127" i="1"/>
  <c r="E128" i="1"/>
  <c r="F128" i="1" s="1"/>
  <c r="G128" i="1" s="1"/>
  <c r="L128" i="1" s="1"/>
  <c r="Q128" i="1"/>
  <c r="E129" i="1"/>
  <c r="F129" i="1" s="1"/>
  <c r="G129" i="1" s="1"/>
  <c r="L129" i="1" s="1"/>
  <c r="Q129" i="1"/>
  <c r="E130" i="1"/>
  <c r="F130" i="1"/>
  <c r="G130" i="1" s="1"/>
  <c r="L130" i="1" s="1"/>
  <c r="Q130" i="1"/>
  <c r="E131" i="1"/>
  <c r="F131" i="1" s="1"/>
  <c r="G131" i="1" s="1"/>
  <c r="L131" i="1" s="1"/>
  <c r="Q131" i="1"/>
  <c r="E132" i="1"/>
  <c r="F132" i="1" s="1"/>
  <c r="G132" i="1" s="1"/>
  <c r="L132" i="1" s="1"/>
  <c r="Q132" i="1"/>
  <c r="E133" i="1"/>
  <c r="F133" i="1"/>
  <c r="G133" i="1"/>
  <c r="L133" i="1" s="1"/>
  <c r="Q133" i="1"/>
  <c r="E134" i="1"/>
  <c r="F134" i="1" s="1"/>
  <c r="G134" i="1" s="1"/>
  <c r="L134" i="1" s="1"/>
  <c r="Q134" i="1"/>
  <c r="E135" i="1"/>
  <c r="F135" i="1"/>
  <c r="G135" i="1" s="1"/>
  <c r="L135" i="1" s="1"/>
  <c r="Q135" i="1"/>
  <c r="E136" i="1"/>
  <c r="F136" i="1" s="1"/>
  <c r="G136" i="1" s="1"/>
  <c r="L136" i="1" s="1"/>
  <c r="Q136" i="1"/>
  <c r="E137" i="1"/>
  <c r="F137" i="1" s="1"/>
  <c r="G137" i="1" s="1"/>
  <c r="L137" i="1" s="1"/>
  <c r="Q137" i="1"/>
  <c r="E138" i="1"/>
  <c r="F138" i="1"/>
  <c r="G138" i="1" s="1"/>
  <c r="L138" i="1" s="1"/>
  <c r="Q138" i="1"/>
  <c r="E139" i="1"/>
  <c r="F139" i="1" s="1"/>
  <c r="G139" i="1" s="1"/>
  <c r="L139" i="1" s="1"/>
  <c r="Q139" i="1"/>
  <c r="E140" i="1"/>
  <c r="F140" i="1" s="1"/>
  <c r="G140" i="1" s="1"/>
  <c r="L140" i="1" s="1"/>
  <c r="Q140" i="1"/>
  <c r="E141" i="1"/>
  <c r="F141" i="1"/>
  <c r="G141" i="1"/>
  <c r="L141" i="1" s="1"/>
  <c r="Q141" i="1"/>
  <c r="E142" i="1"/>
  <c r="F142" i="1" s="1"/>
  <c r="G142" i="1" s="1"/>
  <c r="L142" i="1" s="1"/>
  <c r="Q142" i="1"/>
  <c r="E143" i="1"/>
  <c r="F143" i="1"/>
  <c r="G143" i="1" s="1"/>
  <c r="L143" i="1" s="1"/>
  <c r="Q143" i="1"/>
  <c r="E144" i="1"/>
  <c r="F144" i="1" s="1"/>
  <c r="G144" i="1" s="1"/>
  <c r="L144" i="1" s="1"/>
  <c r="Q144" i="1"/>
  <c r="E145" i="1"/>
  <c r="F145" i="1" s="1"/>
  <c r="G145" i="1" s="1"/>
  <c r="L145" i="1" s="1"/>
  <c r="Q145" i="1"/>
  <c r="E146" i="1"/>
  <c r="F146" i="1"/>
  <c r="G146" i="1" s="1"/>
  <c r="L146" i="1" s="1"/>
  <c r="Q146" i="1"/>
  <c r="E147" i="1"/>
  <c r="F147" i="1" s="1"/>
  <c r="G147" i="1" s="1"/>
  <c r="L147" i="1" s="1"/>
  <c r="Q147" i="1"/>
  <c r="E148" i="1"/>
  <c r="F148" i="1" s="1"/>
  <c r="G148" i="1" s="1"/>
  <c r="L148" i="1" s="1"/>
  <c r="Q148" i="1"/>
  <c r="E150" i="1"/>
  <c r="F150" i="1"/>
  <c r="G150" i="1"/>
  <c r="L150" i="1" s="1"/>
  <c r="Q150" i="1"/>
  <c r="E151" i="1"/>
  <c r="F151" i="1" s="1"/>
  <c r="G151" i="1" s="1"/>
  <c r="L151" i="1" s="1"/>
  <c r="Q151" i="1"/>
  <c r="E152" i="1"/>
  <c r="F152" i="1"/>
  <c r="G152" i="1" s="1"/>
  <c r="L152" i="1" s="1"/>
  <c r="Q152" i="1"/>
  <c r="E153" i="1"/>
  <c r="F153" i="1" s="1"/>
  <c r="G153" i="1" s="1"/>
  <c r="L153" i="1" s="1"/>
  <c r="Q153" i="1"/>
  <c r="E154" i="1"/>
  <c r="F154" i="1" s="1"/>
  <c r="G154" i="1" s="1"/>
  <c r="L154" i="1" s="1"/>
  <c r="Q154" i="1"/>
  <c r="E184" i="1"/>
  <c r="F184" i="1" s="1"/>
  <c r="G184" i="1" s="1"/>
  <c r="K184" i="1" s="1"/>
  <c r="Q184" i="1"/>
  <c r="F14" i="1"/>
  <c r="E180" i="1"/>
  <c r="F180" i="1" s="1"/>
  <c r="G180" i="1" s="1"/>
  <c r="K180" i="1" s="1"/>
  <c r="Q180" i="1"/>
  <c r="E181" i="1"/>
  <c r="F181" i="1" s="1"/>
  <c r="G181" i="1" s="1"/>
  <c r="K181" i="1" s="1"/>
  <c r="Q181" i="1"/>
  <c r="E182" i="1"/>
  <c r="F182" i="1" s="1"/>
  <c r="G182" i="1" s="1"/>
  <c r="K182" i="1" s="1"/>
  <c r="Q182" i="1"/>
  <c r="E183" i="1"/>
  <c r="F183" i="1" s="1"/>
  <c r="G183" i="1" s="1"/>
  <c r="K183" i="1" s="1"/>
  <c r="Q183" i="1"/>
  <c r="E169" i="1"/>
  <c r="F169" i="1" s="1"/>
  <c r="G169" i="1" s="1"/>
  <c r="K169" i="1" s="1"/>
  <c r="Q169" i="1"/>
  <c r="E173" i="1"/>
  <c r="F173" i="1" s="1"/>
  <c r="G173" i="1" s="1"/>
  <c r="K173" i="1" s="1"/>
  <c r="Q173" i="1"/>
  <c r="E174" i="1"/>
  <c r="F174" i="1" s="1"/>
  <c r="G174" i="1" s="1"/>
  <c r="K174" i="1" s="1"/>
  <c r="Q174" i="1"/>
  <c r="E175" i="1"/>
  <c r="F175" i="1" s="1"/>
  <c r="G175" i="1" s="1"/>
  <c r="K175" i="1" s="1"/>
  <c r="Q175" i="1"/>
  <c r="E176" i="1"/>
  <c r="F176" i="1" s="1"/>
  <c r="G176" i="1" s="1"/>
  <c r="K176" i="1" s="1"/>
  <c r="Q176" i="1"/>
  <c r="E177" i="1"/>
  <c r="F177" i="1" s="1"/>
  <c r="G177" i="1" s="1"/>
  <c r="K177" i="1" s="1"/>
  <c r="Q177" i="1"/>
  <c r="E178" i="1"/>
  <c r="F178" i="1" s="1"/>
  <c r="G178" i="1" s="1"/>
  <c r="K178" i="1" s="1"/>
  <c r="Q178" i="1"/>
  <c r="E179" i="1"/>
  <c r="F179" i="1" s="1"/>
  <c r="G179" i="1" s="1"/>
  <c r="K179" i="1" s="1"/>
  <c r="Q179" i="1"/>
  <c r="E168" i="1"/>
  <c r="F168" i="1" s="1"/>
  <c r="G168" i="1" s="1"/>
  <c r="K168" i="1" s="1"/>
  <c r="Q168" i="1"/>
  <c r="E170" i="1"/>
  <c r="F170" i="1" s="1"/>
  <c r="G170" i="1" s="1"/>
  <c r="K170" i="1" s="1"/>
  <c r="Q170" i="1"/>
  <c r="E171" i="1"/>
  <c r="F171" i="1"/>
  <c r="G171" i="1" s="1"/>
  <c r="K171" i="1" s="1"/>
  <c r="Q171" i="1"/>
  <c r="E172" i="1"/>
  <c r="F172" i="1" s="1"/>
  <c r="G172" i="1" s="1"/>
  <c r="K172" i="1" s="1"/>
  <c r="Q172" i="1"/>
  <c r="E158" i="1"/>
  <c r="F158" i="1" s="1"/>
  <c r="G158" i="1" s="1"/>
  <c r="K158" i="1" s="1"/>
  <c r="E161" i="1"/>
  <c r="F161" i="1" s="1"/>
  <c r="G161" i="1" s="1"/>
  <c r="K161" i="1" s="1"/>
  <c r="E162" i="1"/>
  <c r="F162" i="1" s="1"/>
  <c r="G162" i="1" s="1"/>
  <c r="K162" i="1" s="1"/>
  <c r="E163" i="1"/>
  <c r="F163" i="1" s="1"/>
  <c r="G163" i="1" s="1"/>
  <c r="K163" i="1" s="1"/>
  <c r="E164" i="1"/>
  <c r="F164" i="1" s="1"/>
  <c r="G164" i="1" s="1"/>
  <c r="K164" i="1" s="1"/>
  <c r="E165" i="1"/>
  <c r="F165" i="1" s="1"/>
  <c r="G165" i="1" s="1"/>
  <c r="K165" i="1" s="1"/>
  <c r="E166" i="1"/>
  <c r="F166" i="1" s="1"/>
  <c r="G166" i="1" s="1"/>
  <c r="K166" i="1" s="1"/>
  <c r="E167" i="1"/>
  <c r="F167" i="1" s="1"/>
  <c r="G167" i="1" s="1"/>
  <c r="K167" i="1" s="1"/>
  <c r="E50" i="1"/>
  <c r="F50" i="1" s="1"/>
  <c r="G50" i="1" s="1"/>
  <c r="J50" i="1" s="1"/>
  <c r="E81" i="1"/>
  <c r="F81" i="1" s="1"/>
  <c r="G81" i="1" s="1"/>
  <c r="J81" i="1" s="1"/>
  <c r="E82" i="1"/>
  <c r="F82" i="1" s="1"/>
  <c r="G82" i="1" s="1"/>
  <c r="J82" i="1" s="1"/>
  <c r="E94" i="1"/>
  <c r="F94" i="1" s="1"/>
  <c r="G94" i="1" s="1"/>
  <c r="K94" i="1" s="1"/>
  <c r="E149" i="1"/>
  <c r="F149" i="1" s="1"/>
  <c r="G149" i="1" s="1"/>
  <c r="K149" i="1" s="1"/>
  <c r="E155" i="1"/>
  <c r="F155" i="1" s="1"/>
  <c r="G155" i="1" s="1"/>
  <c r="K155" i="1" s="1"/>
  <c r="E156" i="1"/>
  <c r="F156" i="1" s="1"/>
  <c r="G156" i="1" s="1"/>
  <c r="K156" i="1" s="1"/>
  <c r="E157" i="1"/>
  <c r="F157" i="1" s="1"/>
  <c r="G157" i="1" s="1"/>
  <c r="K157" i="1" s="1"/>
  <c r="E159" i="1"/>
  <c r="F159" i="1"/>
  <c r="G159" i="1" s="1"/>
  <c r="K159" i="1" s="1"/>
  <c r="E160" i="1"/>
  <c r="F160" i="1" s="1"/>
  <c r="G160" i="1" s="1"/>
  <c r="K160" i="1" s="1"/>
  <c r="Q158" i="1"/>
  <c r="Q161" i="1"/>
  <c r="Q162" i="1"/>
  <c r="Q163" i="1"/>
  <c r="Q164" i="1"/>
  <c r="Q165" i="1"/>
  <c r="Q166" i="1"/>
  <c r="Q167" i="1"/>
  <c r="E30" i="1"/>
  <c r="F30" i="1" s="1"/>
  <c r="U30" i="1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E31" i="1"/>
  <c r="F31" i="1" s="1"/>
  <c r="G31" i="1" s="1"/>
  <c r="J31" i="1" s="1"/>
  <c r="E32" i="1"/>
  <c r="F32" i="1" s="1"/>
  <c r="G32" i="1" s="1"/>
  <c r="K32" i="1" s="1"/>
  <c r="E33" i="1"/>
  <c r="E16" i="2" s="1"/>
  <c r="E34" i="1"/>
  <c r="F34" i="1" s="1"/>
  <c r="G34" i="1" s="1"/>
  <c r="J34" i="1" s="1"/>
  <c r="E35" i="1"/>
  <c r="F35" i="1" s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E22" i="2" s="1"/>
  <c r="E40" i="1"/>
  <c r="F40" i="1" s="1"/>
  <c r="G40" i="1" s="1"/>
  <c r="K40" i="1" s="1"/>
  <c r="E41" i="1"/>
  <c r="F41" i="1" s="1"/>
  <c r="G41" i="1" s="1"/>
  <c r="K41" i="1" s="1"/>
  <c r="E42" i="1"/>
  <c r="F42" i="1" s="1"/>
  <c r="G42" i="1" s="1"/>
  <c r="K42" i="1" s="1"/>
  <c r="E43" i="1"/>
  <c r="F43" i="1" s="1"/>
  <c r="G43" i="1" s="1"/>
  <c r="K43" i="1" s="1"/>
  <c r="E44" i="1"/>
  <c r="F44" i="1" s="1"/>
  <c r="G44" i="1" s="1"/>
  <c r="K44" i="1" s="1"/>
  <c r="E45" i="1"/>
  <c r="F45" i="1" s="1"/>
  <c r="G45" i="1" s="1"/>
  <c r="K45" i="1" s="1"/>
  <c r="E46" i="1"/>
  <c r="F46" i="1" s="1"/>
  <c r="G46" i="1" s="1"/>
  <c r="J46" i="1" s="1"/>
  <c r="E47" i="1"/>
  <c r="E41" i="2" s="1"/>
  <c r="E48" i="1"/>
  <c r="F48" i="1" s="1"/>
  <c r="G48" i="1" s="1"/>
  <c r="K48" i="1" s="1"/>
  <c r="E49" i="1"/>
  <c r="E42" i="2" s="1"/>
  <c r="Q160" i="1"/>
  <c r="Q159" i="1"/>
  <c r="E21" i="1"/>
  <c r="F21" i="1" s="1"/>
  <c r="G21" i="1" s="1"/>
  <c r="J21" i="1" s="1"/>
  <c r="E22" i="1"/>
  <c r="E34" i="2" s="1"/>
  <c r="F22" i="1"/>
  <c r="G22" i="1" s="1"/>
  <c r="K22" i="1" s="1"/>
  <c r="E23" i="1"/>
  <c r="F23" i="1" s="1"/>
  <c r="G23" i="1" s="1"/>
  <c r="K23" i="1" s="1"/>
  <c r="E24" i="1"/>
  <c r="E36" i="2" s="1"/>
  <c r="E25" i="1"/>
  <c r="F25" i="1" s="1"/>
  <c r="G25" i="1" s="1"/>
  <c r="K25" i="1" s="1"/>
  <c r="E26" i="1"/>
  <c r="E38" i="2" s="1"/>
  <c r="D9" i="1"/>
  <c r="C9" i="1"/>
  <c r="Q156" i="1"/>
  <c r="Q155" i="1"/>
  <c r="Q149" i="1"/>
  <c r="Q94" i="1"/>
  <c r="Q49" i="1"/>
  <c r="Q47" i="1"/>
  <c r="Q46" i="1"/>
  <c r="Q32" i="1"/>
  <c r="Q26" i="1"/>
  <c r="Q25" i="1"/>
  <c r="Q24" i="1"/>
  <c r="Q23" i="1"/>
  <c r="Q22" i="1"/>
  <c r="Q21" i="1"/>
  <c r="G47" i="2"/>
  <c r="C47" i="2"/>
  <c r="E47" i="2"/>
  <c r="G46" i="2"/>
  <c r="C46" i="2"/>
  <c r="G45" i="2"/>
  <c r="C45" i="2"/>
  <c r="G44" i="2"/>
  <c r="C44" i="2"/>
  <c r="E44" i="2"/>
  <c r="G43" i="2"/>
  <c r="C43" i="2"/>
  <c r="G32" i="2"/>
  <c r="C32" i="2"/>
  <c r="G31" i="2"/>
  <c r="C31" i="2"/>
  <c r="G30" i="2"/>
  <c r="C30" i="2"/>
  <c r="E30" i="2"/>
  <c r="G42" i="2"/>
  <c r="C42" i="2"/>
  <c r="G29" i="2"/>
  <c r="C29" i="2"/>
  <c r="E29" i="2"/>
  <c r="G41" i="2"/>
  <c r="C41" i="2"/>
  <c r="G40" i="2"/>
  <c r="C40" i="2"/>
  <c r="G28" i="2"/>
  <c r="C28" i="2"/>
  <c r="G27" i="2"/>
  <c r="C27" i="2"/>
  <c r="E27" i="2"/>
  <c r="G26" i="2"/>
  <c r="C26" i="2"/>
  <c r="G25" i="2"/>
  <c r="C25" i="2"/>
  <c r="G24" i="2"/>
  <c r="C24" i="2"/>
  <c r="E24" i="2"/>
  <c r="G23" i="2"/>
  <c r="C23" i="2"/>
  <c r="E23" i="2"/>
  <c r="G22" i="2"/>
  <c r="C22" i="2"/>
  <c r="G21" i="2"/>
  <c r="C21" i="2"/>
  <c r="E21" i="2"/>
  <c r="G20" i="2"/>
  <c r="C20" i="2"/>
  <c r="G19" i="2"/>
  <c r="C19" i="2"/>
  <c r="G18" i="2"/>
  <c r="C18" i="2"/>
  <c r="G17" i="2"/>
  <c r="C17" i="2"/>
  <c r="G16" i="2"/>
  <c r="C16" i="2"/>
  <c r="G39" i="2"/>
  <c r="C39" i="2"/>
  <c r="E39" i="2"/>
  <c r="G15" i="2"/>
  <c r="C15" i="2"/>
  <c r="E15" i="2"/>
  <c r="G14" i="2"/>
  <c r="C14" i="2"/>
  <c r="E14" i="2"/>
  <c r="G13" i="2"/>
  <c r="C13" i="2"/>
  <c r="G12" i="2"/>
  <c r="C12" i="2"/>
  <c r="G11" i="2"/>
  <c r="C11" i="2"/>
  <c r="G38" i="2"/>
  <c r="C38" i="2"/>
  <c r="G37" i="2"/>
  <c r="C37" i="2"/>
  <c r="E37" i="2"/>
  <c r="G36" i="2"/>
  <c r="C36" i="2"/>
  <c r="G35" i="2"/>
  <c r="C35" i="2"/>
  <c r="G34" i="2"/>
  <c r="C34" i="2"/>
  <c r="G33" i="2"/>
  <c r="C33" i="2"/>
  <c r="E33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32" i="2"/>
  <c r="B32" i="2"/>
  <c r="D32" i="2"/>
  <c r="A32" i="2"/>
  <c r="H31" i="2"/>
  <c r="B31" i="2"/>
  <c r="D31" i="2"/>
  <c r="A31" i="2"/>
  <c r="H30" i="2"/>
  <c r="B30" i="2"/>
  <c r="D30" i="2"/>
  <c r="A30" i="2"/>
  <c r="H42" i="2"/>
  <c r="B42" i="2"/>
  <c r="D42" i="2"/>
  <c r="A42" i="2"/>
  <c r="H29" i="2"/>
  <c r="B29" i="2"/>
  <c r="D29" i="2"/>
  <c r="A29" i="2"/>
  <c r="H41" i="2"/>
  <c r="B41" i="2"/>
  <c r="D41" i="2"/>
  <c r="A41" i="2"/>
  <c r="H40" i="2"/>
  <c r="B40" i="2"/>
  <c r="D40" i="2"/>
  <c r="A40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39" i="2"/>
  <c r="B39" i="2"/>
  <c r="D39" i="2"/>
  <c r="A39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Q157" i="1"/>
  <c r="Q35" i="1"/>
  <c r="C17" i="1"/>
  <c r="Q50" i="1"/>
  <c r="Q81" i="1"/>
  <c r="Q82" i="1"/>
  <c r="Q36" i="1"/>
  <c r="Q37" i="1"/>
  <c r="Q38" i="1"/>
  <c r="Q39" i="1"/>
  <c r="Q40" i="1"/>
  <c r="Q41" i="1"/>
  <c r="Q42" i="1"/>
  <c r="Q43" i="1"/>
  <c r="Q44" i="1"/>
  <c r="Q45" i="1"/>
  <c r="Q48" i="1"/>
  <c r="Q31" i="1"/>
  <c r="Q27" i="1"/>
  <c r="Q28" i="1"/>
  <c r="Q29" i="1"/>
  <c r="Q34" i="1"/>
  <c r="Q33" i="1"/>
  <c r="Q30" i="1"/>
  <c r="C11" i="1"/>
  <c r="C12" i="1"/>
  <c r="O185" i="1" l="1"/>
  <c r="E28" i="2"/>
  <c r="E45" i="2"/>
  <c r="F26" i="1"/>
  <c r="G26" i="1" s="1"/>
  <c r="K26" i="1" s="1"/>
  <c r="E13" i="2"/>
  <c r="E20" i="2"/>
  <c r="E40" i="2"/>
  <c r="O53" i="1"/>
  <c r="O57" i="1"/>
  <c r="O61" i="1"/>
  <c r="O65" i="1"/>
  <c r="O69" i="1"/>
  <c r="O73" i="1"/>
  <c r="O77" i="1"/>
  <c r="O83" i="1"/>
  <c r="O87" i="1"/>
  <c r="O91" i="1"/>
  <c r="O96" i="1"/>
  <c r="O100" i="1"/>
  <c r="O104" i="1"/>
  <c r="O108" i="1"/>
  <c r="O112" i="1"/>
  <c r="O116" i="1"/>
  <c r="O120" i="1"/>
  <c r="O124" i="1"/>
  <c r="O128" i="1"/>
  <c r="O132" i="1"/>
  <c r="O136" i="1"/>
  <c r="O140" i="1"/>
  <c r="O144" i="1"/>
  <c r="O148" i="1"/>
  <c r="O153" i="1"/>
  <c r="O51" i="1"/>
  <c r="O59" i="1"/>
  <c r="O89" i="1"/>
  <c r="O102" i="1"/>
  <c r="O126" i="1"/>
  <c r="O52" i="1"/>
  <c r="O56" i="1"/>
  <c r="O60" i="1"/>
  <c r="O64" i="1"/>
  <c r="O68" i="1"/>
  <c r="O72" i="1"/>
  <c r="O76" i="1"/>
  <c r="O80" i="1"/>
  <c r="O86" i="1"/>
  <c r="O90" i="1"/>
  <c r="O95" i="1"/>
  <c r="O99" i="1"/>
  <c r="O103" i="1"/>
  <c r="O107" i="1"/>
  <c r="O111" i="1"/>
  <c r="O115" i="1"/>
  <c r="O119" i="1"/>
  <c r="O123" i="1"/>
  <c r="O127" i="1"/>
  <c r="O131" i="1"/>
  <c r="O135" i="1"/>
  <c r="O139" i="1"/>
  <c r="O143" i="1"/>
  <c r="O147" i="1"/>
  <c r="O152" i="1"/>
  <c r="O55" i="1"/>
  <c r="O71" i="1"/>
  <c r="O75" i="1"/>
  <c r="O79" i="1"/>
  <c r="O93" i="1"/>
  <c r="O114" i="1"/>
  <c r="O118" i="1"/>
  <c r="O130" i="1"/>
  <c r="O134" i="1"/>
  <c r="O138" i="1"/>
  <c r="O63" i="1"/>
  <c r="O67" i="1"/>
  <c r="O85" i="1"/>
  <c r="O98" i="1"/>
  <c r="O106" i="1"/>
  <c r="O110" i="1"/>
  <c r="O122" i="1"/>
  <c r="O142" i="1"/>
  <c r="O146" i="1"/>
  <c r="O151" i="1"/>
  <c r="O109" i="1"/>
  <c r="O141" i="1"/>
  <c r="O145" i="1"/>
  <c r="O150" i="1"/>
  <c r="O154" i="1"/>
  <c r="O54" i="1"/>
  <c r="O58" i="1"/>
  <c r="O62" i="1"/>
  <c r="O66" i="1"/>
  <c r="O70" i="1"/>
  <c r="O74" i="1"/>
  <c r="O78" i="1"/>
  <c r="O84" i="1"/>
  <c r="O88" i="1"/>
  <c r="O92" i="1"/>
  <c r="O97" i="1"/>
  <c r="O101" i="1"/>
  <c r="O105" i="1"/>
  <c r="O113" i="1"/>
  <c r="O117" i="1"/>
  <c r="O121" i="1"/>
  <c r="O125" i="1"/>
  <c r="O129" i="1"/>
  <c r="O133" i="1"/>
  <c r="O137" i="1"/>
  <c r="O184" i="1"/>
  <c r="F47" i="1"/>
  <c r="U47" i="1" s="1"/>
  <c r="E25" i="2"/>
  <c r="E43" i="2"/>
  <c r="E18" i="2"/>
  <c r="F39" i="1"/>
  <c r="G39" i="1" s="1"/>
  <c r="K39" i="1" s="1"/>
  <c r="F33" i="1"/>
  <c r="G33" i="1" s="1"/>
  <c r="K33" i="1" s="1"/>
  <c r="E11" i="2"/>
  <c r="F24" i="1"/>
  <c r="G24" i="1" s="1"/>
  <c r="K24" i="1" s="1"/>
  <c r="F49" i="1"/>
  <c r="G49" i="1" s="1"/>
  <c r="K49" i="1" s="1"/>
  <c r="E12" i="2"/>
  <c r="E17" i="2"/>
  <c r="F15" i="1"/>
  <c r="E35" i="2"/>
  <c r="E46" i="2"/>
  <c r="E26" i="2"/>
  <c r="E31" i="2"/>
  <c r="E19" i="2"/>
  <c r="E32" i="2"/>
  <c r="O182" i="1"/>
  <c r="O181" i="1"/>
  <c r="O180" i="1"/>
  <c r="O183" i="1"/>
  <c r="O174" i="1"/>
  <c r="O178" i="1"/>
  <c r="O173" i="1"/>
  <c r="O177" i="1"/>
  <c r="O175" i="1"/>
  <c r="O179" i="1"/>
  <c r="O169" i="1"/>
  <c r="O176" i="1"/>
  <c r="O167" i="1"/>
  <c r="O35" i="1"/>
  <c r="O168" i="1"/>
  <c r="O159" i="1"/>
  <c r="O21" i="1"/>
  <c r="O49" i="1"/>
  <c r="O157" i="1"/>
  <c r="O37" i="1"/>
  <c r="O81" i="1"/>
  <c r="O25" i="1"/>
  <c r="O38" i="1"/>
  <c r="O30" i="1"/>
  <c r="O36" i="1"/>
  <c r="O158" i="1"/>
  <c r="O23" i="1"/>
  <c r="O155" i="1"/>
  <c r="O47" i="1"/>
  <c r="O46" i="1"/>
  <c r="O33" i="1"/>
  <c r="O40" i="1"/>
  <c r="O32" i="1"/>
  <c r="O44" i="1"/>
  <c r="O171" i="1"/>
  <c r="O41" i="1"/>
  <c r="O156" i="1"/>
  <c r="O164" i="1"/>
  <c r="O163" i="1"/>
  <c r="O22" i="1"/>
  <c r="O42" i="1"/>
  <c r="O170" i="1"/>
  <c r="O31" i="1"/>
  <c r="O48" i="1"/>
  <c r="O166" i="1"/>
  <c r="O43" i="1"/>
  <c r="O172" i="1"/>
  <c r="O27" i="1"/>
  <c r="O160" i="1"/>
  <c r="O149" i="1"/>
  <c r="O50" i="1"/>
  <c r="O29" i="1"/>
  <c r="O34" i="1"/>
  <c r="O165" i="1"/>
  <c r="O26" i="1"/>
  <c r="O161" i="1"/>
  <c r="O28" i="1"/>
  <c r="O45" i="1"/>
  <c r="O82" i="1"/>
  <c r="O94" i="1"/>
  <c r="O162" i="1"/>
  <c r="C16" i="1"/>
  <c r="D18" i="1" s="1"/>
  <c r="O39" i="1" l="1"/>
  <c r="C15" i="1"/>
  <c r="C18" i="1" s="1"/>
  <c r="O24" i="1"/>
  <c r="F16" i="1" l="1"/>
  <c r="F18" i="1" s="1"/>
  <c r="F17" i="1" l="1"/>
</calcChain>
</file>

<file path=xl/sharedStrings.xml><?xml version="1.0" encoding="utf-8"?>
<sst xmlns="http://schemas.openxmlformats.org/spreadsheetml/2006/main" count="726" uniqueCount="250">
  <si>
    <t>JAVSO..45..121</t>
  </si>
  <si>
    <t>VSB-063</t>
  </si>
  <si>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</si>
  <si>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</si>
  <si>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</si>
  <si>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</si>
  <si>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</si>
  <si>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</si>
  <si>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</si>
  <si>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</si>
  <si>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</si>
  <si>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</si>
  <si>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</si>
  <si>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</si>
  <si>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</si>
  <si>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</si>
  <si>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</si>
  <si>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</si>
  <si>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</si>
  <si>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</si>
  <si>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</si>
  <si>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</si>
  <si>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</si>
  <si>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</si>
  <si>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</si>
  <si>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</si>
  <si>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</si>
  <si>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</si>
  <si>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</si>
  <si>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not avail.</t>
  </si>
  <si>
    <t># of data points:</t>
  </si>
  <si>
    <t>AQ Psc / GSC 0613-0352</t>
  </si>
  <si>
    <t>IBVS 4126</t>
  </si>
  <si>
    <t>II</t>
  </si>
  <si>
    <t>IBVS 4380</t>
  </si>
  <si>
    <t>I</t>
  </si>
  <si>
    <t>IBVS 5439</t>
  </si>
  <si>
    <t>IBVS 5463</t>
  </si>
  <si>
    <t>EW/KW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</si>
  <si>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</si>
  <si>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</si>
  <si>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</si>
  <si>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</si>
  <si>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</si>
  <si>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5843</t>
  </si>
  <si>
    <t>IBVS 5887</t>
  </si>
  <si>
    <t>Add cycle</t>
  </si>
  <si>
    <t>Old Cycle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</si>
  <si>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</si>
  <si>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</si>
  <si>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</si>
  <si>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</si>
  <si>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</si>
  <si>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</si>
  <si>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</si>
  <si>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</si>
  <si>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</si>
  <si>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</si>
  <si>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</si>
  <si>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</si>
  <si>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2444562.4691 </t>
  </si>
  <si>
    <t> 18.11.1980 23:15 </t>
  </si>
  <si>
    <t> -2.2327 </t>
  </si>
  <si>
    <t>E </t>
  </si>
  <si>
    <t>?</t>
  </si>
  <si>
    <t> Sarma&amp;Radhakrishn. </t>
  </si>
  <si>
    <t>IBVS 2073 </t>
  </si>
  <si>
    <t>2447804.431 </t>
  </si>
  <si>
    <t> 04.10.1989 22:20 </t>
  </si>
  <si>
    <t> -1.271 </t>
  </si>
  <si>
    <t>C </t>
  </si>
  <si>
    <t>o</t>
  </si>
  <si>
    <t> E.Wunder </t>
  </si>
  <si>
    <t>BAVM 225 </t>
  </si>
  <si>
    <t>2447985.360 </t>
  </si>
  <si>
    <t> 03.04.1990 20:38 </t>
  </si>
  <si>
    <t> -1.309 </t>
  </si>
  <si>
    <t>2448983.221 </t>
  </si>
  <si>
    <t> 26.12.1992 17:18 </t>
  </si>
  <si>
    <t> -1.264 </t>
  </si>
  <si>
    <t>2448987.260 </t>
  </si>
  <si>
    <t> 30.12.1992 18:14 </t>
  </si>
  <si>
    <t> -1.268 </t>
  </si>
  <si>
    <t>2448992.254 </t>
  </si>
  <si>
    <t> 04.01.1993 18:05 </t>
  </si>
  <si>
    <t>2449283.3250 </t>
  </si>
  <si>
    <t> 22.10.1993 19:48 </t>
  </si>
  <si>
    <t> -1.2659 </t>
  </si>
  <si>
    <t> H.Dündar </t>
  </si>
  <si>
    <t>IBVS 4380 </t>
  </si>
  <si>
    <t>2449326.3696 </t>
  </si>
  <si>
    <t> 04.12.1993 20:52 </t>
  </si>
  <si>
    <t> -1.2635 </t>
  </si>
  <si>
    <t> S.Özdemir </t>
  </si>
  <si>
    <t>2449327.3203 </t>
  </si>
  <si>
    <t> 05.12.1993 19:41 </t>
  </si>
  <si>
    <t> -1.2640 </t>
  </si>
  <si>
    <t>2449596.4629 </t>
  </si>
  <si>
    <t> 31.08.1994 23:06 </t>
  </si>
  <si>
    <t> -1.3129 </t>
  </si>
  <si>
    <t>B</t>
  </si>
  <si>
    <t> O.Demircan et al. </t>
  </si>
  <si>
    <t>IBVS 4126 </t>
  </si>
  <si>
    <t>2449596.5183 </t>
  </si>
  <si>
    <t> 01.09.1994 00:26 </t>
  </si>
  <si>
    <t> -1.2575 </t>
  </si>
  <si>
    <t>G</t>
  </si>
  <si>
    <t>2450333.4720 </t>
  </si>
  <si>
    <t> 06.09.1996 23:19 </t>
  </si>
  <si>
    <t> -1.2515 </t>
  </si>
  <si>
    <t> Lu &amp; Ricinski </t>
  </si>
  <si>
    <t> AJ 118, 515 </t>
  </si>
  <si>
    <t>2452189.5488 </t>
  </si>
  <si>
    <t> 07.10.2001 01:10 </t>
  </si>
  <si>
    <t> -0.0283 </t>
  </si>
  <si>
    <t> Z.Müyesseroglu et al. </t>
  </si>
  <si>
    <t>IBVS 5463 </t>
  </si>
  <si>
    <t>2452193.3573 </t>
  </si>
  <si>
    <t> 10.10.2001 20:34 </t>
  </si>
  <si>
    <t> -0.0246 </t>
  </si>
  <si>
    <t> Derman&amp;Kalci </t>
  </si>
  <si>
    <t>IBVS 5439 </t>
  </si>
  <si>
    <t>2452194.5459 </t>
  </si>
  <si>
    <t> 12.10.2001 01:06 </t>
  </si>
  <si>
    <t> -0.0250 </t>
  </si>
  <si>
    <t>2453271.8084 </t>
  </si>
  <si>
    <t> 23.09.2004 07:24 </t>
  </si>
  <si>
    <t> -0.0045 </t>
  </si>
  <si>
    <t>-I</t>
  </si>
  <si>
    <t> W.Ogloza et al. </t>
  </si>
  <si>
    <t>IBVS 5843 </t>
  </si>
  <si>
    <t>2453273.7106 </t>
  </si>
  <si>
    <t> 25.09.2004 05:03 </t>
  </si>
  <si>
    <t>1626</t>
  </si>
  <si>
    <t> -0.0047 </t>
  </si>
  <si>
    <t>2453274.6609 </t>
  </si>
  <si>
    <t> 26.09.2004 03:51 </t>
  </si>
  <si>
    <t>1628</t>
  </si>
  <si>
    <t> -0.0056 </t>
  </si>
  <si>
    <t>2453283.6975 </t>
  </si>
  <si>
    <t> 05.10.2004 04:44 </t>
  </si>
  <si>
    <t>1647</t>
  </si>
  <si>
    <t> -0.0055 </t>
  </si>
  <si>
    <t>2453286.7873 </t>
  </si>
  <si>
    <t> 08.10.2004 06:53 </t>
  </si>
  <si>
    <t>1653.5</t>
  </si>
  <si>
    <t> -0.0071 </t>
  </si>
  <si>
    <t>2453287.7417 </t>
  </si>
  <si>
    <t> 09.10.2004 05:48 </t>
  </si>
  <si>
    <t>1655.5</t>
  </si>
  <si>
    <t> -0.0039 </t>
  </si>
  <si>
    <t>2453288.6942 </t>
  </si>
  <si>
    <t> 10.10.2004 04:39 </t>
  </si>
  <si>
    <t>1657.5</t>
  </si>
  <si>
    <t> -0.0026 </t>
  </si>
  <si>
    <t>2453289.6437 </t>
  </si>
  <si>
    <t> 11.10.2004 03:26 </t>
  </si>
  <si>
    <t>1659.5</t>
  </si>
  <si>
    <t> -0.0043 </t>
  </si>
  <si>
    <t>2453302.7217 </t>
  </si>
  <si>
    <t> 24.10.2004 05:19 </t>
  </si>
  <si>
    <t>1687</t>
  </si>
  <si>
    <t> -0.0054 </t>
  </si>
  <si>
    <t>2453338.6295 </t>
  </si>
  <si>
    <t> 29.11.2004 03:06 </t>
  </si>
  <si>
    <t>1762.5</t>
  </si>
  <si>
    <t> -0.0057 </t>
  </si>
  <si>
    <t>2453642.5405 </t>
  </si>
  <si>
    <t> 29.09.2005 00:58 </t>
  </si>
  <si>
    <t>2401.5</t>
  </si>
  <si>
    <t> -0.0053 </t>
  </si>
  <si>
    <t> H.V.Senavci et al. </t>
  </si>
  <si>
    <t>IBVS 5754 </t>
  </si>
  <si>
    <t>2453709.3197 </t>
  </si>
  <si>
    <t> 04.12.2005 19:40 </t>
  </si>
  <si>
    <t>2542</t>
  </si>
  <si>
    <t> -0.0484 </t>
  </si>
  <si>
    <t>2453994.7293 </t>
  </si>
  <si>
    <t> 16.09.2006 05:30 </t>
  </si>
  <si>
    <t>3142</t>
  </si>
  <si>
    <t> -0.0009 </t>
  </si>
  <si>
    <t>2454006.1433 </t>
  </si>
  <si>
    <t> 27.09.2006 15:26 </t>
  </si>
  <si>
    <t>3166</t>
  </si>
  <si>
    <t> -0.0014 </t>
  </si>
  <si>
    <t> K.Nagai et al. </t>
  </si>
  <si>
    <t>VSB 45 </t>
  </si>
  <si>
    <t>2454417.3032 </t>
  </si>
  <si>
    <t> 12.11.2007 19:16 </t>
  </si>
  <si>
    <t>4030.5</t>
  </si>
  <si>
    <t> -0.0007 </t>
  </si>
  <si>
    <t>B;V</t>
  </si>
  <si>
    <t> T.Tanriverdi &amp; E.Civelek </t>
  </si>
  <si>
    <t>IBVS 5887 </t>
  </si>
  <si>
    <t>2454763.3041 </t>
  </si>
  <si>
    <t> 23.10.2008 19:17 </t>
  </si>
  <si>
    <t>4758</t>
  </si>
  <si>
    <t> C.Tezcan &amp; D.Öztürk </t>
  </si>
  <si>
    <t>2454764.4984 </t>
  </si>
  <si>
    <t> 24.10.2008 23:57 </t>
  </si>
  <si>
    <t>4760.5</t>
  </si>
  <si>
    <t> 0.0039 </t>
  </si>
  <si>
    <t> Z.Avci &amp; S.Saydam </t>
  </si>
  <si>
    <t>2454848.9155 </t>
  </si>
  <si>
    <t> 17.01.2009 09:58 </t>
  </si>
  <si>
    <t>4938</t>
  </si>
  <si>
    <t> 0.0014 </t>
  </si>
  <si>
    <t>Ic</t>
  </si>
  <si>
    <t> K.Nakajima </t>
  </si>
  <si>
    <t>VSB 50 </t>
  </si>
  <si>
    <t>2455510.9495 </t>
  </si>
  <si>
    <t> 10.11.2010 10:47 </t>
  </si>
  <si>
    <t>6330</t>
  </si>
  <si>
    <t>Rc</t>
  </si>
  <si>
    <t> K.Nagai </t>
  </si>
  <si>
    <t>VSB 51 </t>
  </si>
  <si>
    <t>2455891.9131 </t>
  </si>
  <si>
    <t> 26.11.2011 09:54 </t>
  </si>
  <si>
    <t>7131</t>
  </si>
  <si>
    <t> 0.0005 </t>
  </si>
  <si>
    <t>VSB 53 </t>
  </si>
  <si>
    <t>2456241.9568 </t>
  </si>
  <si>
    <t> 10.11.2012 10:57 </t>
  </si>
  <si>
    <t>7867</t>
  </si>
  <si>
    <t> 0.0001 </t>
  </si>
  <si>
    <t>VSB 55 </t>
  </si>
  <si>
    <t>2456917.0774 </t>
  </si>
  <si>
    <t> 16.09.2014 13:51 </t>
  </si>
  <si>
    <t>9286.5</t>
  </si>
  <si>
    <t> 0.0015 </t>
  </si>
  <si>
    <t>VSB 59 </t>
  </si>
  <si>
    <t>IBVS 5754</t>
  </si>
  <si>
    <t>BAD?</t>
  </si>
  <si>
    <t>IBVS 6196</t>
  </si>
  <si>
    <t>JAVSO..48…87</t>
  </si>
  <si>
    <t>VSB 069</t>
  </si>
  <si>
    <t>JAVSO, 48, 87</t>
  </si>
  <si>
    <t>JBAV, 60</t>
  </si>
  <si>
    <t>VSB, 91</t>
  </si>
  <si>
    <t>JAAVSO 51, 138</t>
  </si>
  <si>
    <t>VSB, 108</t>
  </si>
  <si>
    <t>JAAVSO52#1</t>
  </si>
  <si>
    <t xml:space="preserve">Mag </t>
  </si>
  <si>
    <t>Next ToM-P</t>
  </si>
  <si>
    <t>Next ToM-S</t>
  </si>
  <si>
    <t>8.60-8.96</t>
  </si>
  <si>
    <t>VSX</t>
  </si>
  <si>
    <t>BAV Journal 94</t>
  </si>
  <si>
    <t>WASP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</si>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</sst>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6" fillId="0" borderId="0"/>
    <xf numFmtId="0" fontId="11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0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>
      <alignment vertical="top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44" applyFont="1" applyAlignment="1">
      <alignment horizontal="left"/>
    </xf>
    <xf numFmtId="0" fontId="36" fillId="0" borderId="0" xfId="44" applyFont="1" applyAlignment="1">
      <alignment horizontal="center"/>
    </xf>
    <xf numFmtId="0" fontId="37" fillId="0" borderId="0" xfId="43" applyFont="1" applyAlignment="1">
      <alignment horizontal="left" vertical="center"/>
    </xf>
    <xf numFmtId="0" fontId="37" fillId="0" borderId="0" xfId="43" applyFont="1" applyAlignment="1">
      <alignment horizontal="center" vertical="center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165" fontId="38" fillId="0" borderId="0" xfId="0" applyNumberFormat="1" applyFont="1" applyAlignment="1">
      <alignment horizontal="left" vertical="center" wrapText="1"/>
    </xf>
    <xf numFmtId="165" fontId="38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39" fillId="0" borderId="21" xfId="0" applyFont="1" applyBorder="1" applyAlignment="1">
      <alignment horizontal="right" vertical="center"/>
    </xf>
    <xf numFmtId="0" fontId="39" fillId="0" borderId="23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0" fillId="0" borderId="22" xfId="0" applyFont="1" applyBorder="1" applyAlignment="1">
      <alignment horizontal="right" vertical="center"/>
    </xf>
    <xf numFmtId="22" fontId="40" fillId="0" borderId="22" xfId="0" applyNumberFormat="1" applyFont="1" applyBorder="1" applyAlignment="1">
      <alignment horizontal="right" vertical="center"/>
    </xf>
    <xf numFmtId="22" fontId="40" fillId="0" borderId="24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8" fillId="0" borderId="0" xfId="0" applyFont="1" applyAlignment="1">
      <alignment horizontal="center"/>
    </xf>
    <xf numFmtId="166" fontId="38" fillId="0" borderId="0" xfId="0" applyNumberFormat="1" applyFont="1" applyAlignment="1">
      <alignment horizontal="left" vertical="center"/>
    </xf>
    <xf numFmtId="0" fontId="38" fillId="0" borderId="0" xfId="0" applyFont="1" applyAlignment="1" applyProtection="1">
      <alignment horizontal="left" vertical="center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Psc - O-C Diagr.</a:t>
            </a:r>
          </a:p>
        </c:rich>
      </c:tx>
      <c:layout>
        <c:manualLayout>
          <c:xMode val="edge"/>
          <c:yMode val="edge"/>
          <c:x val="0.378029418374399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94484265699971"/>
          <c:y val="0.11771186577137981"/>
          <c:w val="0.81574410821965637"/>
          <c:h val="0.659728515530650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2117</c:v>
                </c:pt>
                <c:pt idx="31">
                  <c:v>2134</c:v>
                </c:pt>
                <c:pt idx="32">
                  <c:v>2146.5</c:v>
                </c:pt>
                <c:pt idx="33">
                  <c:v>2150.5</c:v>
                </c:pt>
                <c:pt idx="34">
                  <c:v>2165.5</c:v>
                </c:pt>
                <c:pt idx="35">
                  <c:v>2167.5</c:v>
                </c:pt>
                <c:pt idx="36">
                  <c:v>2169.5</c:v>
                </c:pt>
                <c:pt idx="37">
                  <c:v>2171.5</c:v>
                </c:pt>
                <c:pt idx="38">
                  <c:v>2178</c:v>
                </c:pt>
                <c:pt idx="39">
                  <c:v>2182</c:v>
                </c:pt>
                <c:pt idx="40">
                  <c:v>2211.5</c:v>
                </c:pt>
                <c:pt idx="41">
                  <c:v>2228.5</c:v>
                </c:pt>
                <c:pt idx="42">
                  <c:v>2230.5</c:v>
                </c:pt>
                <c:pt idx="43">
                  <c:v>2232.5</c:v>
                </c:pt>
                <c:pt idx="44">
                  <c:v>2245</c:v>
                </c:pt>
                <c:pt idx="45">
                  <c:v>2247</c:v>
                </c:pt>
                <c:pt idx="46">
                  <c:v>2264</c:v>
                </c:pt>
                <c:pt idx="47">
                  <c:v>2270.5</c:v>
                </c:pt>
                <c:pt idx="48">
                  <c:v>2278.5</c:v>
                </c:pt>
                <c:pt idx="49">
                  <c:v>2281</c:v>
                </c:pt>
                <c:pt idx="50">
                  <c:v>2285</c:v>
                </c:pt>
                <c:pt idx="51">
                  <c:v>2293.5</c:v>
                </c:pt>
                <c:pt idx="52">
                  <c:v>2300</c:v>
                </c:pt>
                <c:pt idx="53">
                  <c:v>2302</c:v>
                </c:pt>
                <c:pt idx="54">
                  <c:v>2304</c:v>
                </c:pt>
                <c:pt idx="55">
                  <c:v>2306</c:v>
                </c:pt>
                <c:pt idx="56">
                  <c:v>2320.5</c:v>
                </c:pt>
                <c:pt idx="57">
                  <c:v>2322.5</c:v>
                </c:pt>
                <c:pt idx="58">
                  <c:v>2327</c:v>
                </c:pt>
                <c:pt idx="59">
                  <c:v>2331</c:v>
                </c:pt>
                <c:pt idx="60">
                  <c:v>2333</c:v>
                </c:pt>
                <c:pt idx="61">
                  <c:v>2335.5</c:v>
                </c:pt>
                <c:pt idx="62">
                  <c:v>2342</c:v>
                </c:pt>
                <c:pt idx="63">
                  <c:v>2343.5</c:v>
                </c:pt>
                <c:pt idx="64">
                  <c:v>2348</c:v>
                </c:pt>
                <c:pt idx="65">
                  <c:v>2350</c:v>
                </c:pt>
                <c:pt idx="66">
                  <c:v>2352</c:v>
                </c:pt>
                <c:pt idx="67">
                  <c:v>2356.5</c:v>
                </c:pt>
                <c:pt idx="68">
                  <c:v>2364.5</c:v>
                </c:pt>
                <c:pt idx="69">
                  <c:v>2381.5</c:v>
                </c:pt>
                <c:pt idx="70">
                  <c:v>2394</c:v>
                </c:pt>
                <c:pt idx="71">
                  <c:v>2402.5</c:v>
                </c:pt>
                <c:pt idx="72">
                  <c:v>2419.5</c:v>
                </c:pt>
                <c:pt idx="73">
                  <c:v>2513</c:v>
                </c:pt>
                <c:pt idx="74">
                  <c:v>2895</c:v>
                </c:pt>
                <c:pt idx="75">
                  <c:v>2897</c:v>
                </c:pt>
                <c:pt idx="76">
                  <c:v>2901.5</c:v>
                </c:pt>
                <c:pt idx="77">
                  <c:v>2903.5</c:v>
                </c:pt>
                <c:pt idx="78">
                  <c:v>2914</c:v>
                </c:pt>
                <c:pt idx="79">
                  <c:v>2928.5</c:v>
                </c:pt>
                <c:pt idx="80">
                  <c:v>2937</c:v>
                </c:pt>
                <c:pt idx="81">
                  <c:v>2956</c:v>
                </c:pt>
                <c:pt idx="82">
                  <c:v>2964.5</c:v>
                </c:pt>
                <c:pt idx="83">
                  <c:v>2968.5</c:v>
                </c:pt>
                <c:pt idx="84">
                  <c:v>2972.5</c:v>
                </c:pt>
                <c:pt idx="85">
                  <c:v>3021</c:v>
                </c:pt>
                <c:pt idx="86">
                  <c:v>3027</c:v>
                </c:pt>
                <c:pt idx="87">
                  <c:v>3027.5</c:v>
                </c:pt>
                <c:pt idx="88">
                  <c:v>3035.5</c:v>
                </c:pt>
                <c:pt idx="89">
                  <c:v>3040</c:v>
                </c:pt>
                <c:pt idx="90">
                  <c:v>3069</c:v>
                </c:pt>
                <c:pt idx="91">
                  <c:v>3081.5</c:v>
                </c:pt>
                <c:pt idx="92">
                  <c:v>3090</c:v>
                </c:pt>
                <c:pt idx="93">
                  <c:v>3096.5</c:v>
                </c:pt>
                <c:pt idx="94">
                  <c:v>3098.5</c:v>
                </c:pt>
                <c:pt idx="95">
                  <c:v>3100.5</c:v>
                </c:pt>
                <c:pt idx="96">
                  <c:v>3140.5</c:v>
                </c:pt>
                <c:pt idx="97">
                  <c:v>3151</c:v>
                </c:pt>
                <c:pt idx="98">
                  <c:v>3730</c:v>
                </c:pt>
                <c:pt idx="99">
                  <c:v>3732</c:v>
                </c:pt>
                <c:pt idx="100">
                  <c:v>3734</c:v>
                </c:pt>
                <c:pt idx="101">
                  <c:v>3736</c:v>
                </c:pt>
                <c:pt idx="102">
                  <c:v>3755</c:v>
                </c:pt>
                <c:pt idx="103">
                  <c:v>3757</c:v>
                </c:pt>
                <c:pt idx="104">
                  <c:v>3761.5</c:v>
                </c:pt>
                <c:pt idx="105">
                  <c:v>3763.5</c:v>
                </c:pt>
                <c:pt idx="106">
                  <c:v>3765.5</c:v>
                </c:pt>
                <c:pt idx="107">
                  <c:v>3772</c:v>
                </c:pt>
                <c:pt idx="108">
                  <c:v>3774</c:v>
                </c:pt>
                <c:pt idx="109">
                  <c:v>3776</c:v>
                </c:pt>
                <c:pt idx="110">
                  <c:v>3778</c:v>
                </c:pt>
                <c:pt idx="111">
                  <c:v>3797</c:v>
                </c:pt>
                <c:pt idx="112">
                  <c:v>3799</c:v>
                </c:pt>
                <c:pt idx="113">
                  <c:v>3816</c:v>
                </c:pt>
                <c:pt idx="114">
                  <c:v>3820</c:v>
                </c:pt>
                <c:pt idx="115">
                  <c:v>3822</c:v>
                </c:pt>
                <c:pt idx="116">
                  <c:v>3839</c:v>
                </c:pt>
                <c:pt idx="117">
                  <c:v>3849.5</c:v>
                </c:pt>
                <c:pt idx="118">
                  <c:v>3851.5</c:v>
                </c:pt>
                <c:pt idx="119">
                  <c:v>3853.5</c:v>
                </c:pt>
                <c:pt idx="120">
                  <c:v>3872.5</c:v>
                </c:pt>
                <c:pt idx="121">
                  <c:v>3874.5</c:v>
                </c:pt>
                <c:pt idx="122">
                  <c:v>3876.5</c:v>
                </c:pt>
                <c:pt idx="123">
                  <c:v>3883</c:v>
                </c:pt>
                <c:pt idx="124">
                  <c:v>3885</c:v>
                </c:pt>
                <c:pt idx="125">
                  <c:v>3887</c:v>
                </c:pt>
                <c:pt idx="126">
                  <c:v>3897.5</c:v>
                </c:pt>
                <c:pt idx="127">
                  <c:v>3904</c:v>
                </c:pt>
                <c:pt idx="128">
                  <c:v>3905</c:v>
                </c:pt>
                <c:pt idx="129">
                  <c:v>3906</c:v>
                </c:pt>
                <c:pt idx="130">
                  <c:v>3912.5</c:v>
                </c:pt>
                <c:pt idx="131">
                  <c:v>3916.5</c:v>
                </c:pt>
                <c:pt idx="132">
                  <c:v>3948</c:v>
                </c:pt>
                <c:pt idx="133">
                  <c:v>3950</c:v>
                </c:pt>
                <c:pt idx="134">
                  <c:v>4706</c:v>
                </c:pt>
                <c:pt idx="135">
                  <c:v>5442</c:v>
                </c:pt>
                <c:pt idx="136">
                  <c:v>6118</c:v>
                </c:pt>
                <c:pt idx="137">
                  <c:v>6861.5</c:v>
                </c:pt>
                <c:pt idx="138">
                  <c:v>6861.5</c:v>
                </c:pt>
                <c:pt idx="139">
                  <c:v>7758</c:v>
                </c:pt>
                <c:pt idx="140">
                  <c:v>8470</c:v>
                </c:pt>
                <c:pt idx="141">
                  <c:v>8470</c:v>
                </c:pt>
                <c:pt idx="142">
                  <c:v>8470</c:v>
                </c:pt>
                <c:pt idx="143">
                  <c:v>8503.5</c:v>
                </c:pt>
                <c:pt idx="144">
                  <c:v>8503.5</c:v>
                </c:pt>
                <c:pt idx="145">
                  <c:v>8503.5</c:v>
                </c:pt>
                <c:pt idx="146">
                  <c:v>8594.5</c:v>
                </c:pt>
                <c:pt idx="147">
                  <c:v>10727</c:v>
                </c:pt>
                <c:pt idx="148">
                  <c:v>10727</c:v>
                </c:pt>
                <c:pt idx="149">
                  <c:v>11430.5</c:v>
                </c:pt>
                <c:pt idx="150">
                  <c:v>11430.5</c:v>
                </c:pt>
                <c:pt idx="151">
                  <c:v>11430.5</c:v>
                </c:pt>
                <c:pt idx="152">
                  <c:v>11610</c:v>
                </c:pt>
                <c:pt idx="153">
                  <c:v>12112</c:v>
                </c:pt>
                <c:pt idx="154">
                  <c:v>12112</c:v>
                </c:pt>
                <c:pt idx="155">
                  <c:v>12112</c:v>
                </c:pt>
                <c:pt idx="156">
                  <c:v>12141.5</c:v>
                </c:pt>
                <c:pt idx="157">
                  <c:v>12315.5</c:v>
                </c:pt>
                <c:pt idx="158">
                  <c:v>12315.5</c:v>
                </c:pt>
                <c:pt idx="159">
                  <c:v>12946.5</c:v>
                </c:pt>
                <c:pt idx="160">
                  <c:v>13106</c:v>
                </c:pt>
                <c:pt idx="161">
                  <c:v>13116.5</c:v>
                </c:pt>
                <c:pt idx="162">
                  <c:v>13198</c:v>
                </c:pt>
                <c:pt idx="163">
                  <c:v>13759</c:v>
                </c:pt>
                <c:pt idx="164">
                  <c:v>13761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B1-4731-A69F-5E8F0C5253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2117</c:v>
                </c:pt>
                <c:pt idx="31">
                  <c:v>2134</c:v>
                </c:pt>
                <c:pt idx="32">
                  <c:v>2146.5</c:v>
                </c:pt>
                <c:pt idx="33">
                  <c:v>2150.5</c:v>
                </c:pt>
                <c:pt idx="34">
                  <c:v>2165.5</c:v>
                </c:pt>
                <c:pt idx="35">
                  <c:v>2167.5</c:v>
                </c:pt>
                <c:pt idx="36">
                  <c:v>2169.5</c:v>
                </c:pt>
                <c:pt idx="37">
                  <c:v>2171.5</c:v>
                </c:pt>
                <c:pt idx="38">
                  <c:v>2178</c:v>
                </c:pt>
                <c:pt idx="39">
                  <c:v>2182</c:v>
                </c:pt>
                <c:pt idx="40">
                  <c:v>2211.5</c:v>
                </c:pt>
                <c:pt idx="41">
                  <c:v>2228.5</c:v>
                </c:pt>
                <c:pt idx="42">
                  <c:v>2230.5</c:v>
                </c:pt>
                <c:pt idx="43">
                  <c:v>2232.5</c:v>
                </c:pt>
                <c:pt idx="44">
                  <c:v>2245</c:v>
                </c:pt>
                <c:pt idx="45">
                  <c:v>2247</c:v>
                </c:pt>
                <c:pt idx="46">
                  <c:v>2264</c:v>
                </c:pt>
                <c:pt idx="47">
                  <c:v>2270.5</c:v>
                </c:pt>
                <c:pt idx="48">
                  <c:v>2278.5</c:v>
                </c:pt>
                <c:pt idx="49">
                  <c:v>2281</c:v>
                </c:pt>
                <c:pt idx="50">
                  <c:v>2285</c:v>
                </c:pt>
                <c:pt idx="51">
                  <c:v>2293.5</c:v>
                </c:pt>
                <c:pt idx="52">
                  <c:v>2300</c:v>
                </c:pt>
                <c:pt idx="53">
                  <c:v>2302</c:v>
                </c:pt>
                <c:pt idx="54">
                  <c:v>2304</c:v>
                </c:pt>
                <c:pt idx="55">
                  <c:v>2306</c:v>
                </c:pt>
                <c:pt idx="56">
                  <c:v>2320.5</c:v>
                </c:pt>
                <c:pt idx="57">
                  <c:v>2322.5</c:v>
                </c:pt>
                <c:pt idx="58">
                  <c:v>2327</c:v>
                </c:pt>
                <c:pt idx="59">
                  <c:v>2331</c:v>
                </c:pt>
                <c:pt idx="60">
                  <c:v>2333</c:v>
                </c:pt>
                <c:pt idx="61">
                  <c:v>2335.5</c:v>
                </c:pt>
                <c:pt idx="62">
                  <c:v>2342</c:v>
                </c:pt>
                <c:pt idx="63">
                  <c:v>2343.5</c:v>
                </c:pt>
                <c:pt idx="64">
                  <c:v>2348</c:v>
                </c:pt>
                <c:pt idx="65">
                  <c:v>2350</c:v>
                </c:pt>
                <c:pt idx="66">
                  <c:v>2352</c:v>
                </c:pt>
                <c:pt idx="67">
                  <c:v>2356.5</c:v>
                </c:pt>
                <c:pt idx="68">
                  <c:v>2364.5</c:v>
                </c:pt>
                <c:pt idx="69">
                  <c:v>2381.5</c:v>
                </c:pt>
                <c:pt idx="70">
                  <c:v>2394</c:v>
                </c:pt>
                <c:pt idx="71">
                  <c:v>2402.5</c:v>
                </c:pt>
                <c:pt idx="72">
                  <c:v>2419.5</c:v>
                </c:pt>
                <c:pt idx="73">
                  <c:v>2513</c:v>
                </c:pt>
                <c:pt idx="74">
                  <c:v>2895</c:v>
                </c:pt>
                <c:pt idx="75">
                  <c:v>2897</c:v>
                </c:pt>
                <c:pt idx="76">
                  <c:v>2901.5</c:v>
                </c:pt>
                <c:pt idx="77">
                  <c:v>2903.5</c:v>
                </c:pt>
                <c:pt idx="78">
                  <c:v>2914</c:v>
                </c:pt>
                <c:pt idx="79">
                  <c:v>2928.5</c:v>
                </c:pt>
                <c:pt idx="80">
                  <c:v>2937</c:v>
                </c:pt>
                <c:pt idx="81">
                  <c:v>2956</c:v>
                </c:pt>
                <c:pt idx="82">
                  <c:v>2964.5</c:v>
                </c:pt>
                <c:pt idx="83">
                  <c:v>2968.5</c:v>
                </c:pt>
                <c:pt idx="84">
                  <c:v>2972.5</c:v>
                </c:pt>
                <c:pt idx="85">
                  <c:v>3021</c:v>
                </c:pt>
                <c:pt idx="86">
                  <c:v>3027</c:v>
                </c:pt>
                <c:pt idx="87">
                  <c:v>3027.5</c:v>
                </c:pt>
                <c:pt idx="88">
                  <c:v>3035.5</c:v>
                </c:pt>
                <c:pt idx="89">
                  <c:v>3040</c:v>
                </c:pt>
                <c:pt idx="90">
                  <c:v>3069</c:v>
                </c:pt>
                <c:pt idx="91">
                  <c:v>3081.5</c:v>
                </c:pt>
                <c:pt idx="92">
                  <c:v>3090</c:v>
                </c:pt>
                <c:pt idx="93">
                  <c:v>3096.5</c:v>
                </c:pt>
                <c:pt idx="94">
                  <c:v>3098.5</c:v>
                </c:pt>
                <c:pt idx="95">
                  <c:v>3100.5</c:v>
                </c:pt>
                <c:pt idx="96">
                  <c:v>3140.5</c:v>
                </c:pt>
                <c:pt idx="97">
                  <c:v>3151</c:v>
                </c:pt>
                <c:pt idx="98">
                  <c:v>3730</c:v>
                </c:pt>
                <c:pt idx="99">
                  <c:v>3732</c:v>
                </c:pt>
                <c:pt idx="100">
                  <c:v>3734</c:v>
                </c:pt>
                <c:pt idx="101">
                  <c:v>3736</c:v>
                </c:pt>
                <c:pt idx="102">
                  <c:v>3755</c:v>
                </c:pt>
                <c:pt idx="103">
                  <c:v>3757</c:v>
                </c:pt>
                <c:pt idx="104">
                  <c:v>3761.5</c:v>
                </c:pt>
                <c:pt idx="105">
                  <c:v>3763.5</c:v>
                </c:pt>
                <c:pt idx="106">
                  <c:v>3765.5</c:v>
                </c:pt>
                <c:pt idx="107">
                  <c:v>3772</c:v>
                </c:pt>
                <c:pt idx="108">
                  <c:v>3774</c:v>
                </c:pt>
                <c:pt idx="109">
                  <c:v>3776</c:v>
                </c:pt>
                <c:pt idx="110">
                  <c:v>3778</c:v>
                </c:pt>
                <c:pt idx="111">
                  <c:v>3797</c:v>
                </c:pt>
                <c:pt idx="112">
                  <c:v>3799</c:v>
                </c:pt>
                <c:pt idx="113">
                  <c:v>3816</c:v>
                </c:pt>
                <c:pt idx="114">
                  <c:v>3820</c:v>
                </c:pt>
                <c:pt idx="115">
                  <c:v>3822</c:v>
                </c:pt>
                <c:pt idx="116">
                  <c:v>3839</c:v>
                </c:pt>
                <c:pt idx="117">
                  <c:v>3849.5</c:v>
                </c:pt>
                <c:pt idx="118">
                  <c:v>3851.5</c:v>
                </c:pt>
                <c:pt idx="119">
                  <c:v>3853.5</c:v>
                </c:pt>
                <c:pt idx="120">
                  <c:v>3872.5</c:v>
                </c:pt>
                <c:pt idx="121">
                  <c:v>3874.5</c:v>
                </c:pt>
                <c:pt idx="122">
                  <c:v>3876.5</c:v>
                </c:pt>
                <c:pt idx="123">
                  <c:v>3883</c:v>
                </c:pt>
                <c:pt idx="124">
                  <c:v>3885</c:v>
                </c:pt>
                <c:pt idx="125">
                  <c:v>3887</c:v>
                </c:pt>
                <c:pt idx="126">
                  <c:v>3897.5</c:v>
                </c:pt>
                <c:pt idx="127">
                  <c:v>3904</c:v>
                </c:pt>
                <c:pt idx="128">
                  <c:v>3905</c:v>
                </c:pt>
                <c:pt idx="129">
                  <c:v>3906</c:v>
                </c:pt>
                <c:pt idx="130">
                  <c:v>3912.5</c:v>
                </c:pt>
                <c:pt idx="131">
                  <c:v>3916.5</c:v>
                </c:pt>
                <c:pt idx="132">
                  <c:v>3948</c:v>
                </c:pt>
                <c:pt idx="133">
                  <c:v>3950</c:v>
                </c:pt>
                <c:pt idx="134">
                  <c:v>4706</c:v>
                </c:pt>
                <c:pt idx="135">
                  <c:v>5442</c:v>
                </c:pt>
                <c:pt idx="136">
                  <c:v>6118</c:v>
                </c:pt>
                <c:pt idx="137">
                  <c:v>6861.5</c:v>
                </c:pt>
                <c:pt idx="138">
                  <c:v>6861.5</c:v>
                </c:pt>
                <c:pt idx="139">
                  <c:v>7758</c:v>
                </c:pt>
                <c:pt idx="140">
                  <c:v>8470</c:v>
                </c:pt>
                <c:pt idx="141">
                  <c:v>8470</c:v>
                </c:pt>
                <c:pt idx="142">
                  <c:v>8470</c:v>
                </c:pt>
                <c:pt idx="143">
                  <c:v>8503.5</c:v>
                </c:pt>
                <c:pt idx="144">
                  <c:v>8503.5</c:v>
                </c:pt>
                <c:pt idx="145">
                  <c:v>8503.5</c:v>
                </c:pt>
                <c:pt idx="146">
                  <c:v>8594.5</c:v>
                </c:pt>
                <c:pt idx="147">
                  <c:v>10727</c:v>
                </c:pt>
                <c:pt idx="148">
                  <c:v>10727</c:v>
                </c:pt>
                <c:pt idx="149">
                  <c:v>11430.5</c:v>
                </c:pt>
                <c:pt idx="150">
                  <c:v>11430.5</c:v>
                </c:pt>
                <c:pt idx="151">
                  <c:v>11430.5</c:v>
                </c:pt>
                <c:pt idx="152">
                  <c:v>11610</c:v>
                </c:pt>
                <c:pt idx="153">
                  <c:v>12112</c:v>
                </c:pt>
                <c:pt idx="154">
                  <c:v>12112</c:v>
                </c:pt>
                <c:pt idx="155">
                  <c:v>12112</c:v>
                </c:pt>
                <c:pt idx="156">
                  <c:v>12141.5</c:v>
                </c:pt>
                <c:pt idx="157">
                  <c:v>12315.5</c:v>
                </c:pt>
                <c:pt idx="158">
                  <c:v>12315.5</c:v>
                </c:pt>
                <c:pt idx="159">
                  <c:v>12946.5</c:v>
                </c:pt>
                <c:pt idx="160">
                  <c:v>13106</c:v>
                </c:pt>
                <c:pt idx="161">
                  <c:v>13116.5</c:v>
                </c:pt>
                <c:pt idx="162">
                  <c:v>13198</c:v>
                </c:pt>
                <c:pt idx="163">
                  <c:v>13759</c:v>
                </c:pt>
                <c:pt idx="164">
                  <c:v>13761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B1-4731-A69F-5E8F0C5253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2117</c:v>
                </c:pt>
                <c:pt idx="31">
                  <c:v>2134</c:v>
                </c:pt>
                <c:pt idx="32">
                  <c:v>2146.5</c:v>
                </c:pt>
                <c:pt idx="33">
                  <c:v>2150.5</c:v>
                </c:pt>
                <c:pt idx="34">
                  <c:v>2165.5</c:v>
                </c:pt>
                <c:pt idx="35">
                  <c:v>2167.5</c:v>
                </c:pt>
                <c:pt idx="36">
                  <c:v>2169.5</c:v>
                </c:pt>
                <c:pt idx="37">
                  <c:v>2171.5</c:v>
                </c:pt>
                <c:pt idx="38">
                  <c:v>2178</c:v>
                </c:pt>
                <c:pt idx="39">
                  <c:v>2182</c:v>
                </c:pt>
                <c:pt idx="40">
                  <c:v>2211.5</c:v>
                </c:pt>
                <c:pt idx="41">
                  <c:v>2228.5</c:v>
                </c:pt>
                <c:pt idx="42">
                  <c:v>2230.5</c:v>
                </c:pt>
                <c:pt idx="43">
                  <c:v>2232.5</c:v>
                </c:pt>
                <c:pt idx="44">
                  <c:v>2245</c:v>
                </c:pt>
                <c:pt idx="45">
                  <c:v>2247</c:v>
                </c:pt>
                <c:pt idx="46">
                  <c:v>2264</c:v>
                </c:pt>
                <c:pt idx="47">
                  <c:v>2270.5</c:v>
                </c:pt>
                <c:pt idx="48">
                  <c:v>2278.5</c:v>
                </c:pt>
                <c:pt idx="49">
                  <c:v>2281</c:v>
                </c:pt>
                <c:pt idx="50">
                  <c:v>2285</c:v>
                </c:pt>
                <c:pt idx="51">
                  <c:v>2293.5</c:v>
                </c:pt>
                <c:pt idx="52">
                  <c:v>2300</c:v>
                </c:pt>
                <c:pt idx="53">
                  <c:v>2302</c:v>
                </c:pt>
                <c:pt idx="54">
                  <c:v>2304</c:v>
                </c:pt>
                <c:pt idx="55">
                  <c:v>2306</c:v>
                </c:pt>
                <c:pt idx="56">
                  <c:v>2320.5</c:v>
                </c:pt>
                <c:pt idx="57">
                  <c:v>2322.5</c:v>
                </c:pt>
                <c:pt idx="58">
                  <c:v>2327</c:v>
                </c:pt>
                <c:pt idx="59">
                  <c:v>2331</c:v>
                </c:pt>
                <c:pt idx="60">
                  <c:v>2333</c:v>
                </c:pt>
                <c:pt idx="61">
                  <c:v>2335.5</c:v>
                </c:pt>
                <c:pt idx="62">
                  <c:v>2342</c:v>
                </c:pt>
                <c:pt idx="63">
                  <c:v>2343.5</c:v>
                </c:pt>
                <c:pt idx="64">
                  <c:v>2348</c:v>
                </c:pt>
                <c:pt idx="65">
                  <c:v>2350</c:v>
                </c:pt>
                <c:pt idx="66">
                  <c:v>2352</c:v>
                </c:pt>
                <c:pt idx="67">
                  <c:v>2356.5</c:v>
                </c:pt>
                <c:pt idx="68">
                  <c:v>2364.5</c:v>
                </c:pt>
                <c:pt idx="69">
                  <c:v>2381.5</c:v>
                </c:pt>
                <c:pt idx="70">
                  <c:v>2394</c:v>
                </c:pt>
                <c:pt idx="71">
                  <c:v>2402.5</c:v>
                </c:pt>
                <c:pt idx="72">
                  <c:v>2419.5</c:v>
                </c:pt>
                <c:pt idx="73">
                  <c:v>2513</c:v>
                </c:pt>
                <c:pt idx="74">
                  <c:v>2895</c:v>
                </c:pt>
                <c:pt idx="75">
                  <c:v>2897</c:v>
                </c:pt>
                <c:pt idx="76">
                  <c:v>2901.5</c:v>
                </c:pt>
                <c:pt idx="77">
                  <c:v>2903.5</c:v>
                </c:pt>
                <c:pt idx="78">
                  <c:v>2914</c:v>
                </c:pt>
                <c:pt idx="79">
                  <c:v>2928.5</c:v>
                </c:pt>
                <c:pt idx="80">
                  <c:v>2937</c:v>
                </c:pt>
                <c:pt idx="81">
                  <c:v>2956</c:v>
                </c:pt>
                <c:pt idx="82">
                  <c:v>2964.5</c:v>
                </c:pt>
                <c:pt idx="83">
                  <c:v>2968.5</c:v>
                </c:pt>
                <c:pt idx="84">
                  <c:v>2972.5</c:v>
                </c:pt>
                <c:pt idx="85">
                  <c:v>3021</c:v>
                </c:pt>
                <c:pt idx="86">
                  <c:v>3027</c:v>
                </c:pt>
                <c:pt idx="87">
                  <c:v>3027.5</c:v>
                </c:pt>
                <c:pt idx="88">
                  <c:v>3035.5</c:v>
                </c:pt>
                <c:pt idx="89">
                  <c:v>3040</c:v>
                </c:pt>
                <c:pt idx="90">
                  <c:v>3069</c:v>
                </c:pt>
                <c:pt idx="91">
                  <c:v>3081.5</c:v>
                </c:pt>
                <c:pt idx="92">
                  <c:v>3090</c:v>
                </c:pt>
                <c:pt idx="93">
                  <c:v>3096.5</c:v>
                </c:pt>
                <c:pt idx="94">
                  <c:v>3098.5</c:v>
                </c:pt>
                <c:pt idx="95">
                  <c:v>3100.5</c:v>
                </c:pt>
                <c:pt idx="96">
                  <c:v>3140.5</c:v>
                </c:pt>
                <c:pt idx="97">
                  <c:v>3151</c:v>
                </c:pt>
                <c:pt idx="98">
                  <c:v>3730</c:v>
                </c:pt>
                <c:pt idx="99">
                  <c:v>3732</c:v>
                </c:pt>
                <c:pt idx="100">
                  <c:v>3734</c:v>
                </c:pt>
                <c:pt idx="101">
                  <c:v>3736</c:v>
                </c:pt>
                <c:pt idx="102">
                  <c:v>3755</c:v>
                </c:pt>
                <c:pt idx="103">
                  <c:v>3757</c:v>
                </c:pt>
                <c:pt idx="104">
                  <c:v>3761.5</c:v>
                </c:pt>
                <c:pt idx="105">
                  <c:v>3763.5</c:v>
                </c:pt>
                <c:pt idx="106">
                  <c:v>3765.5</c:v>
                </c:pt>
                <c:pt idx="107">
                  <c:v>3772</c:v>
                </c:pt>
                <c:pt idx="108">
                  <c:v>3774</c:v>
                </c:pt>
                <c:pt idx="109">
                  <c:v>3776</c:v>
                </c:pt>
                <c:pt idx="110">
                  <c:v>3778</c:v>
                </c:pt>
                <c:pt idx="111">
                  <c:v>3797</c:v>
                </c:pt>
                <c:pt idx="112">
                  <c:v>3799</c:v>
                </c:pt>
                <c:pt idx="113">
                  <c:v>3816</c:v>
                </c:pt>
                <c:pt idx="114">
                  <c:v>3820</c:v>
                </c:pt>
                <c:pt idx="115">
                  <c:v>3822</c:v>
                </c:pt>
                <c:pt idx="116">
                  <c:v>3839</c:v>
                </c:pt>
                <c:pt idx="117">
                  <c:v>3849.5</c:v>
                </c:pt>
                <c:pt idx="118">
                  <c:v>3851.5</c:v>
                </c:pt>
                <c:pt idx="119">
                  <c:v>3853.5</c:v>
                </c:pt>
                <c:pt idx="120">
                  <c:v>3872.5</c:v>
                </c:pt>
                <c:pt idx="121">
                  <c:v>3874.5</c:v>
                </c:pt>
                <c:pt idx="122">
                  <c:v>3876.5</c:v>
                </c:pt>
                <c:pt idx="123">
                  <c:v>3883</c:v>
                </c:pt>
                <c:pt idx="124">
                  <c:v>3885</c:v>
                </c:pt>
                <c:pt idx="125">
                  <c:v>3887</c:v>
                </c:pt>
                <c:pt idx="126">
                  <c:v>3897.5</c:v>
                </c:pt>
                <c:pt idx="127">
                  <c:v>3904</c:v>
                </c:pt>
                <c:pt idx="128">
                  <c:v>3905</c:v>
                </c:pt>
                <c:pt idx="129">
                  <c:v>3906</c:v>
                </c:pt>
                <c:pt idx="130">
                  <c:v>3912.5</c:v>
                </c:pt>
                <c:pt idx="131">
                  <c:v>3916.5</c:v>
                </c:pt>
                <c:pt idx="132">
                  <c:v>3948</c:v>
                </c:pt>
                <c:pt idx="133">
                  <c:v>3950</c:v>
                </c:pt>
                <c:pt idx="134">
                  <c:v>4706</c:v>
                </c:pt>
                <c:pt idx="135">
                  <c:v>5442</c:v>
                </c:pt>
                <c:pt idx="136">
                  <c:v>6118</c:v>
                </c:pt>
                <c:pt idx="137">
                  <c:v>6861.5</c:v>
                </c:pt>
                <c:pt idx="138">
                  <c:v>6861.5</c:v>
                </c:pt>
                <c:pt idx="139">
                  <c:v>7758</c:v>
                </c:pt>
                <c:pt idx="140">
                  <c:v>8470</c:v>
                </c:pt>
                <c:pt idx="141">
                  <c:v>8470</c:v>
                </c:pt>
                <c:pt idx="142">
                  <c:v>8470</c:v>
                </c:pt>
                <c:pt idx="143">
                  <c:v>8503.5</c:v>
                </c:pt>
                <c:pt idx="144">
                  <c:v>8503.5</c:v>
                </c:pt>
                <c:pt idx="145">
                  <c:v>8503.5</c:v>
                </c:pt>
                <c:pt idx="146">
                  <c:v>8594.5</c:v>
                </c:pt>
                <c:pt idx="147">
                  <c:v>10727</c:v>
                </c:pt>
                <c:pt idx="148">
                  <c:v>10727</c:v>
                </c:pt>
                <c:pt idx="149">
                  <c:v>11430.5</c:v>
                </c:pt>
                <c:pt idx="150">
                  <c:v>11430.5</c:v>
                </c:pt>
                <c:pt idx="151">
                  <c:v>11430.5</c:v>
                </c:pt>
                <c:pt idx="152">
                  <c:v>11610</c:v>
                </c:pt>
                <c:pt idx="153">
                  <c:v>12112</c:v>
                </c:pt>
                <c:pt idx="154">
                  <c:v>12112</c:v>
                </c:pt>
                <c:pt idx="155">
                  <c:v>12112</c:v>
                </c:pt>
                <c:pt idx="156">
                  <c:v>12141.5</c:v>
                </c:pt>
                <c:pt idx="157">
                  <c:v>12315.5</c:v>
                </c:pt>
                <c:pt idx="158">
                  <c:v>12315.5</c:v>
                </c:pt>
                <c:pt idx="159">
                  <c:v>12946.5</c:v>
                </c:pt>
                <c:pt idx="160">
                  <c:v>13106</c:v>
                </c:pt>
                <c:pt idx="161">
                  <c:v>13116.5</c:v>
                </c:pt>
                <c:pt idx="162">
                  <c:v>13198</c:v>
                </c:pt>
                <c:pt idx="163">
                  <c:v>13759</c:v>
                </c:pt>
                <c:pt idx="164">
                  <c:v>13761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-7.6539999994565733E-2</c:v>
                </c:pt>
                <c:pt idx="6">
                  <c:v>-6.5944000001763925E-2</c:v>
                </c:pt>
                <c:pt idx="7">
                  <c:v>-6.3505999998596963E-2</c:v>
                </c:pt>
                <c:pt idx="8">
                  <c:v>-6.4013999995950144E-2</c:v>
                </c:pt>
                <c:pt idx="10">
                  <c:v>-5.7877999992342666E-2</c:v>
                </c:pt>
                <c:pt idx="13">
                  <c:v>-1.6717999991669785E-2</c:v>
                </c:pt>
                <c:pt idx="25">
                  <c:v>1.0940000065602362E-3</c:v>
                </c:pt>
                <c:pt idx="29">
                  <c:v>4.8780000070109963E-3</c:v>
                </c:pt>
                <c:pt idx="60">
                  <c:v>3.8680000070598908E-3</c:v>
                </c:pt>
                <c:pt idx="61">
                  <c:v>9.1580000007525086E-3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B1-4731-A69F-5E8F0C5253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2117</c:v>
                </c:pt>
                <c:pt idx="31">
                  <c:v>2134</c:v>
                </c:pt>
                <c:pt idx="32">
                  <c:v>2146.5</c:v>
                </c:pt>
                <c:pt idx="33">
                  <c:v>2150.5</c:v>
                </c:pt>
                <c:pt idx="34">
                  <c:v>2165.5</c:v>
                </c:pt>
                <c:pt idx="35">
                  <c:v>2167.5</c:v>
                </c:pt>
                <c:pt idx="36">
                  <c:v>2169.5</c:v>
                </c:pt>
                <c:pt idx="37">
                  <c:v>2171.5</c:v>
                </c:pt>
                <c:pt idx="38">
                  <c:v>2178</c:v>
                </c:pt>
                <c:pt idx="39">
                  <c:v>2182</c:v>
                </c:pt>
                <c:pt idx="40">
                  <c:v>2211.5</c:v>
                </c:pt>
                <c:pt idx="41">
                  <c:v>2228.5</c:v>
                </c:pt>
                <c:pt idx="42">
                  <c:v>2230.5</c:v>
                </c:pt>
                <c:pt idx="43">
                  <c:v>2232.5</c:v>
                </c:pt>
                <c:pt idx="44">
                  <c:v>2245</c:v>
                </c:pt>
                <c:pt idx="45">
                  <c:v>2247</c:v>
                </c:pt>
                <c:pt idx="46">
                  <c:v>2264</c:v>
                </c:pt>
                <c:pt idx="47">
                  <c:v>2270.5</c:v>
                </c:pt>
                <c:pt idx="48">
                  <c:v>2278.5</c:v>
                </c:pt>
                <c:pt idx="49">
                  <c:v>2281</c:v>
                </c:pt>
                <c:pt idx="50">
                  <c:v>2285</c:v>
                </c:pt>
                <c:pt idx="51">
                  <c:v>2293.5</c:v>
                </c:pt>
                <c:pt idx="52">
                  <c:v>2300</c:v>
                </c:pt>
                <c:pt idx="53">
                  <c:v>2302</c:v>
                </c:pt>
                <c:pt idx="54">
                  <c:v>2304</c:v>
                </c:pt>
                <c:pt idx="55">
                  <c:v>2306</c:v>
                </c:pt>
                <c:pt idx="56">
                  <c:v>2320.5</c:v>
                </c:pt>
                <c:pt idx="57">
                  <c:v>2322.5</c:v>
                </c:pt>
                <c:pt idx="58">
                  <c:v>2327</c:v>
                </c:pt>
                <c:pt idx="59">
                  <c:v>2331</c:v>
                </c:pt>
                <c:pt idx="60">
                  <c:v>2333</c:v>
                </c:pt>
                <c:pt idx="61">
                  <c:v>2335.5</c:v>
                </c:pt>
                <c:pt idx="62">
                  <c:v>2342</c:v>
                </c:pt>
                <c:pt idx="63">
                  <c:v>2343.5</c:v>
                </c:pt>
                <c:pt idx="64">
                  <c:v>2348</c:v>
                </c:pt>
                <c:pt idx="65">
                  <c:v>2350</c:v>
                </c:pt>
                <c:pt idx="66">
                  <c:v>2352</c:v>
                </c:pt>
                <c:pt idx="67">
                  <c:v>2356.5</c:v>
                </c:pt>
                <c:pt idx="68">
                  <c:v>2364.5</c:v>
                </c:pt>
                <c:pt idx="69">
                  <c:v>2381.5</c:v>
                </c:pt>
                <c:pt idx="70">
                  <c:v>2394</c:v>
                </c:pt>
                <c:pt idx="71">
                  <c:v>2402.5</c:v>
                </c:pt>
                <c:pt idx="72">
                  <c:v>2419.5</c:v>
                </c:pt>
                <c:pt idx="73">
                  <c:v>2513</c:v>
                </c:pt>
                <c:pt idx="74">
                  <c:v>2895</c:v>
                </c:pt>
                <c:pt idx="75">
                  <c:v>2897</c:v>
                </c:pt>
                <c:pt idx="76">
                  <c:v>2901.5</c:v>
                </c:pt>
                <c:pt idx="77">
                  <c:v>2903.5</c:v>
                </c:pt>
                <c:pt idx="78">
                  <c:v>2914</c:v>
                </c:pt>
                <c:pt idx="79">
                  <c:v>2928.5</c:v>
                </c:pt>
                <c:pt idx="80">
                  <c:v>2937</c:v>
                </c:pt>
                <c:pt idx="81">
                  <c:v>2956</c:v>
                </c:pt>
                <c:pt idx="82">
                  <c:v>2964.5</c:v>
                </c:pt>
                <c:pt idx="83">
                  <c:v>2968.5</c:v>
                </c:pt>
                <c:pt idx="84">
                  <c:v>2972.5</c:v>
                </c:pt>
                <c:pt idx="85">
                  <c:v>3021</c:v>
                </c:pt>
                <c:pt idx="86">
                  <c:v>3027</c:v>
                </c:pt>
                <c:pt idx="87">
                  <c:v>3027.5</c:v>
                </c:pt>
                <c:pt idx="88">
                  <c:v>3035.5</c:v>
                </c:pt>
                <c:pt idx="89">
                  <c:v>3040</c:v>
                </c:pt>
                <c:pt idx="90">
                  <c:v>3069</c:v>
                </c:pt>
                <c:pt idx="91">
                  <c:v>3081.5</c:v>
                </c:pt>
                <c:pt idx="92">
                  <c:v>3090</c:v>
                </c:pt>
                <c:pt idx="93">
                  <c:v>3096.5</c:v>
                </c:pt>
                <c:pt idx="94">
                  <c:v>3098.5</c:v>
                </c:pt>
                <c:pt idx="95">
                  <c:v>3100.5</c:v>
                </c:pt>
                <c:pt idx="96">
                  <c:v>3140.5</c:v>
                </c:pt>
                <c:pt idx="97">
                  <c:v>3151</c:v>
                </c:pt>
                <c:pt idx="98">
                  <c:v>3730</c:v>
                </c:pt>
                <c:pt idx="99">
                  <c:v>3732</c:v>
                </c:pt>
                <c:pt idx="100">
                  <c:v>3734</c:v>
                </c:pt>
                <c:pt idx="101">
                  <c:v>3736</c:v>
                </c:pt>
                <c:pt idx="102">
                  <c:v>3755</c:v>
                </c:pt>
                <c:pt idx="103">
                  <c:v>3757</c:v>
                </c:pt>
                <c:pt idx="104">
                  <c:v>3761.5</c:v>
                </c:pt>
                <c:pt idx="105">
                  <c:v>3763.5</c:v>
                </c:pt>
                <c:pt idx="106">
                  <c:v>3765.5</c:v>
                </c:pt>
                <c:pt idx="107">
                  <c:v>3772</c:v>
                </c:pt>
                <c:pt idx="108">
                  <c:v>3774</c:v>
                </c:pt>
                <c:pt idx="109">
                  <c:v>3776</c:v>
                </c:pt>
                <c:pt idx="110">
                  <c:v>3778</c:v>
                </c:pt>
                <c:pt idx="111">
                  <c:v>3797</c:v>
                </c:pt>
                <c:pt idx="112">
                  <c:v>3799</c:v>
                </c:pt>
                <c:pt idx="113">
                  <c:v>3816</c:v>
                </c:pt>
                <c:pt idx="114">
                  <c:v>3820</c:v>
                </c:pt>
                <c:pt idx="115">
                  <c:v>3822</c:v>
                </c:pt>
                <c:pt idx="116">
                  <c:v>3839</c:v>
                </c:pt>
                <c:pt idx="117">
                  <c:v>3849.5</c:v>
                </c:pt>
                <c:pt idx="118">
                  <c:v>3851.5</c:v>
                </c:pt>
                <c:pt idx="119">
                  <c:v>3853.5</c:v>
                </c:pt>
                <c:pt idx="120">
                  <c:v>3872.5</c:v>
                </c:pt>
                <c:pt idx="121">
                  <c:v>3874.5</c:v>
                </c:pt>
                <c:pt idx="122">
                  <c:v>3876.5</c:v>
                </c:pt>
                <c:pt idx="123">
                  <c:v>3883</c:v>
                </c:pt>
                <c:pt idx="124">
                  <c:v>3885</c:v>
                </c:pt>
                <c:pt idx="125">
                  <c:v>3887</c:v>
                </c:pt>
                <c:pt idx="126">
                  <c:v>3897.5</c:v>
                </c:pt>
                <c:pt idx="127">
                  <c:v>3904</c:v>
                </c:pt>
                <c:pt idx="128">
                  <c:v>3905</c:v>
                </c:pt>
                <c:pt idx="129">
                  <c:v>3906</c:v>
                </c:pt>
                <c:pt idx="130">
                  <c:v>3912.5</c:v>
                </c:pt>
                <c:pt idx="131">
                  <c:v>3916.5</c:v>
                </c:pt>
                <c:pt idx="132">
                  <c:v>3948</c:v>
                </c:pt>
                <c:pt idx="133">
                  <c:v>3950</c:v>
                </c:pt>
                <c:pt idx="134">
                  <c:v>4706</c:v>
                </c:pt>
                <c:pt idx="135">
                  <c:v>5442</c:v>
                </c:pt>
                <c:pt idx="136">
                  <c:v>6118</c:v>
                </c:pt>
                <c:pt idx="137">
                  <c:v>6861.5</c:v>
                </c:pt>
                <c:pt idx="138">
                  <c:v>6861.5</c:v>
                </c:pt>
                <c:pt idx="139">
                  <c:v>7758</c:v>
                </c:pt>
                <c:pt idx="140">
                  <c:v>8470</c:v>
                </c:pt>
                <c:pt idx="141">
                  <c:v>8470</c:v>
                </c:pt>
                <c:pt idx="142">
                  <c:v>8470</c:v>
                </c:pt>
                <c:pt idx="143">
                  <c:v>8503.5</c:v>
                </c:pt>
                <c:pt idx="144">
                  <c:v>8503.5</c:v>
                </c:pt>
                <c:pt idx="145">
                  <c:v>8503.5</c:v>
                </c:pt>
                <c:pt idx="146">
                  <c:v>8594.5</c:v>
                </c:pt>
                <c:pt idx="147">
                  <c:v>10727</c:v>
                </c:pt>
                <c:pt idx="148">
                  <c:v>10727</c:v>
                </c:pt>
                <c:pt idx="149">
                  <c:v>11430.5</c:v>
                </c:pt>
                <c:pt idx="150">
                  <c:v>11430.5</c:v>
                </c:pt>
                <c:pt idx="151">
                  <c:v>11430.5</c:v>
                </c:pt>
                <c:pt idx="152">
                  <c:v>11610</c:v>
                </c:pt>
                <c:pt idx="153">
                  <c:v>12112</c:v>
                </c:pt>
                <c:pt idx="154">
                  <c:v>12112</c:v>
                </c:pt>
                <c:pt idx="155">
                  <c:v>12112</c:v>
                </c:pt>
                <c:pt idx="156">
                  <c:v>12141.5</c:v>
                </c:pt>
                <c:pt idx="157">
                  <c:v>12315.5</c:v>
                </c:pt>
                <c:pt idx="158">
                  <c:v>12315.5</c:v>
                </c:pt>
                <c:pt idx="159">
                  <c:v>12946.5</c:v>
                </c:pt>
                <c:pt idx="160">
                  <c:v>13106</c:v>
                </c:pt>
                <c:pt idx="161">
                  <c:v>13116.5</c:v>
                </c:pt>
                <c:pt idx="162">
                  <c:v>13198</c:v>
                </c:pt>
                <c:pt idx="163">
                  <c:v>13759</c:v>
                </c:pt>
                <c:pt idx="164">
                  <c:v>13761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-6.9305999997595791E-2</c:v>
                </c:pt>
                <c:pt idx="2">
                  <c:v>-0.1076279999979306</c:v>
                </c:pt>
                <c:pt idx="3">
                  <c:v>-6.3820000003033783E-2</c:v>
                </c:pt>
                <c:pt idx="4">
                  <c:v>-6.7453999996359926E-2</c:v>
                </c:pt>
                <c:pt idx="5">
                  <c:v>-6.729599999380298E-2</c:v>
                </c:pt>
                <c:pt idx="11">
                  <c:v>-5.2575999994587619E-2</c:v>
                </c:pt>
                <c:pt idx="12">
                  <c:v>-2.0386000003782101E-2</c:v>
                </c:pt>
                <c:pt idx="14">
                  <c:v>-1.7127999999502208E-2</c:v>
                </c:pt>
                <c:pt idx="15">
                  <c:v>2.3120000041672029E-3</c:v>
                </c:pt>
                <c:pt idx="16">
                  <c:v>2.0960000038030557E-3</c:v>
                </c:pt>
                <c:pt idx="17">
                  <c:v>1.1880000020028092E-3</c:v>
                </c:pt>
                <c:pt idx="18">
                  <c:v>1.3120000076014549E-3</c:v>
                </c:pt>
                <c:pt idx="19">
                  <c:v>-3.1399999716086313E-4</c:v>
                </c:pt>
                <c:pt idx="20">
                  <c:v>2.8779999993275851E-3</c:v>
                </c:pt>
                <c:pt idx="21">
                  <c:v>4.1700000001583248E-3</c:v>
                </c:pt>
                <c:pt idx="22">
                  <c:v>2.4620000040158629E-3</c:v>
                </c:pt>
                <c:pt idx="23">
                  <c:v>1.3520000065909699E-3</c:v>
                </c:pt>
                <c:pt idx="24">
                  <c:v>1.0500000062165782E-3</c:v>
                </c:pt>
                <c:pt idx="27">
                  <c:v>5.1319999984116293E-3</c:v>
                </c:pt>
                <c:pt idx="28">
                  <c:v>4.6360000051208772E-3</c:v>
                </c:pt>
                <c:pt idx="73">
                  <c:v>6.5480000048410147E-3</c:v>
                </c:pt>
                <c:pt idx="128">
                  <c:v>-2.1999999444233254E-4</c:v>
                </c:pt>
                <c:pt idx="134">
                  <c:v>4.5759999993606471E-3</c:v>
                </c:pt>
                <c:pt idx="135">
                  <c:v>3.7320000046747737E-3</c:v>
                </c:pt>
                <c:pt idx="136">
                  <c:v>5.1979999989271164E-3</c:v>
                </c:pt>
                <c:pt idx="137">
                  <c:v>4.4539998343680054E-3</c:v>
                </c:pt>
                <c:pt idx="138">
                  <c:v>4.4540000017150305E-3</c:v>
                </c:pt>
                <c:pt idx="139">
                  <c:v>6.5680000043357722E-3</c:v>
                </c:pt>
                <c:pt idx="140">
                  <c:v>4.0200000075856224E-3</c:v>
                </c:pt>
                <c:pt idx="141">
                  <c:v>6.1200000054668635E-3</c:v>
                </c:pt>
                <c:pt idx="142">
                  <c:v>6.4200000051641837E-3</c:v>
                </c:pt>
                <c:pt idx="143">
                  <c:v>3.1860000017331913E-3</c:v>
                </c:pt>
                <c:pt idx="144">
                  <c:v>3.5860000061802566E-3</c:v>
                </c:pt>
                <c:pt idx="145">
                  <c:v>4.6860000002197921E-3</c:v>
                </c:pt>
                <c:pt idx="146">
                  <c:v>3.7220000012894161E-3</c:v>
                </c:pt>
                <c:pt idx="147">
                  <c:v>-6.0800000210292637E-4</c:v>
                </c:pt>
                <c:pt idx="148">
                  <c:v>-6.0800000210292637E-4</c:v>
                </c:pt>
                <c:pt idx="149">
                  <c:v>-2.6219999926979654E-3</c:v>
                </c:pt>
                <c:pt idx="150">
                  <c:v>-2.6219999926979654E-3</c:v>
                </c:pt>
                <c:pt idx="151">
                  <c:v>3.3780000012484379E-3</c:v>
                </c:pt>
                <c:pt idx="152">
                  <c:v>-3.2399999981862493E-3</c:v>
                </c:pt>
                <c:pt idx="153">
                  <c:v>-6.7479999052011408E-3</c:v>
                </c:pt>
                <c:pt idx="154">
                  <c:v>-4.7480000430368818E-3</c:v>
                </c:pt>
                <c:pt idx="155">
                  <c:v>-3.7479998791241087E-3</c:v>
                </c:pt>
                <c:pt idx="156">
                  <c:v>-2.9660000873263925E-3</c:v>
                </c:pt>
                <c:pt idx="157">
                  <c:v>-5.3620000180671923E-3</c:v>
                </c:pt>
                <c:pt idx="158">
                  <c:v>-4.6619998101959936E-3</c:v>
                </c:pt>
                <c:pt idx="159">
                  <c:v>-1.008599998021964E-2</c:v>
                </c:pt>
                <c:pt idx="160">
                  <c:v>-1.4924000162864104E-2</c:v>
                </c:pt>
                <c:pt idx="161">
                  <c:v>-1.4066000003367662E-2</c:v>
                </c:pt>
                <c:pt idx="162">
                  <c:v>-1.4291999992565252E-2</c:v>
                </c:pt>
                <c:pt idx="163">
                  <c:v>-2.1736000002420042E-2</c:v>
                </c:pt>
                <c:pt idx="164">
                  <c:v>-3.0243999848607928E-2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B1-4731-A69F-5E8F0C52530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2117</c:v>
                </c:pt>
                <c:pt idx="31">
                  <c:v>2134</c:v>
                </c:pt>
                <c:pt idx="32">
                  <c:v>2146.5</c:v>
                </c:pt>
                <c:pt idx="33">
                  <c:v>2150.5</c:v>
                </c:pt>
                <c:pt idx="34">
                  <c:v>2165.5</c:v>
                </c:pt>
                <c:pt idx="35">
                  <c:v>2167.5</c:v>
                </c:pt>
                <c:pt idx="36">
                  <c:v>2169.5</c:v>
                </c:pt>
                <c:pt idx="37">
                  <c:v>2171.5</c:v>
                </c:pt>
                <c:pt idx="38">
                  <c:v>2178</c:v>
                </c:pt>
                <c:pt idx="39">
                  <c:v>2182</c:v>
                </c:pt>
                <c:pt idx="40">
                  <c:v>2211.5</c:v>
                </c:pt>
                <c:pt idx="41">
                  <c:v>2228.5</c:v>
                </c:pt>
                <c:pt idx="42">
                  <c:v>2230.5</c:v>
                </c:pt>
                <c:pt idx="43">
                  <c:v>2232.5</c:v>
                </c:pt>
                <c:pt idx="44">
                  <c:v>2245</c:v>
                </c:pt>
                <c:pt idx="45">
                  <c:v>2247</c:v>
                </c:pt>
                <c:pt idx="46">
                  <c:v>2264</c:v>
                </c:pt>
                <c:pt idx="47">
                  <c:v>2270.5</c:v>
                </c:pt>
                <c:pt idx="48">
                  <c:v>2278.5</c:v>
                </c:pt>
                <c:pt idx="49">
                  <c:v>2281</c:v>
                </c:pt>
                <c:pt idx="50">
                  <c:v>2285</c:v>
                </c:pt>
                <c:pt idx="51">
                  <c:v>2293.5</c:v>
                </c:pt>
                <c:pt idx="52">
                  <c:v>2300</c:v>
                </c:pt>
                <c:pt idx="53">
                  <c:v>2302</c:v>
                </c:pt>
                <c:pt idx="54">
                  <c:v>2304</c:v>
                </c:pt>
                <c:pt idx="55">
                  <c:v>2306</c:v>
                </c:pt>
                <c:pt idx="56">
                  <c:v>2320.5</c:v>
                </c:pt>
                <c:pt idx="57">
                  <c:v>2322.5</c:v>
                </c:pt>
                <c:pt idx="58">
                  <c:v>2327</c:v>
                </c:pt>
                <c:pt idx="59">
                  <c:v>2331</c:v>
                </c:pt>
                <c:pt idx="60">
                  <c:v>2333</c:v>
                </c:pt>
                <c:pt idx="61">
                  <c:v>2335.5</c:v>
                </c:pt>
                <c:pt idx="62">
                  <c:v>2342</c:v>
                </c:pt>
                <c:pt idx="63">
                  <c:v>2343.5</c:v>
                </c:pt>
                <c:pt idx="64">
                  <c:v>2348</c:v>
                </c:pt>
                <c:pt idx="65">
                  <c:v>2350</c:v>
                </c:pt>
                <c:pt idx="66">
                  <c:v>2352</c:v>
                </c:pt>
                <c:pt idx="67">
                  <c:v>2356.5</c:v>
                </c:pt>
                <c:pt idx="68">
                  <c:v>2364.5</c:v>
                </c:pt>
                <c:pt idx="69">
                  <c:v>2381.5</c:v>
                </c:pt>
                <c:pt idx="70">
                  <c:v>2394</c:v>
                </c:pt>
                <c:pt idx="71">
                  <c:v>2402.5</c:v>
                </c:pt>
                <c:pt idx="72">
                  <c:v>2419.5</c:v>
                </c:pt>
                <c:pt idx="73">
                  <c:v>2513</c:v>
                </c:pt>
                <c:pt idx="74">
                  <c:v>2895</c:v>
                </c:pt>
                <c:pt idx="75">
                  <c:v>2897</c:v>
                </c:pt>
                <c:pt idx="76">
                  <c:v>2901.5</c:v>
                </c:pt>
                <c:pt idx="77">
                  <c:v>2903.5</c:v>
                </c:pt>
                <c:pt idx="78">
                  <c:v>2914</c:v>
                </c:pt>
                <c:pt idx="79">
                  <c:v>2928.5</c:v>
                </c:pt>
                <c:pt idx="80">
                  <c:v>2937</c:v>
                </c:pt>
                <c:pt idx="81">
                  <c:v>2956</c:v>
                </c:pt>
                <c:pt idx="82">
                  <c:v>2964.5</c:v>
                </c:pt>
                <c:pt idx="83">
                  <c:v>2968.5</c:v>
                </c:pt>
                <c:pt idx="84">
                  <c:v>2972.5</c:v>
                </c:pt>
                <c:pt idx="85">
                  <c:v>3021</c:v>
                </c:pt>
                <c:pt idx="86">
                  <c:v>3027</c:v>
                </c:pt>
                <c:pt idx="87">
                  <c:v>3027.5</c:v>
                </c:pt>
                <c:pt idx="88">
                  <c:v>3035.5</c:v>
                </c:pt>
                <c:pt idx="89">
                  <c:v>3040</c:v>
                </c:pt>
                <c:pt idx="90">
                  <c:v>3069</c:v>
                </c:pt>
                <c:pt idx="91">
                  <c:v>3081.5</c:v>
                </c:pt>
                <c:pt idx="92">
                  <c:v>3090</c:v>
                </c:pt>
                <c:pt idx="93">
                  <c:v>3096.5</c:v>
                </c:pt>
                <c:pt idx="94">
                  <c:v>3098.5</c:v>
                </c:pt>
                <c:pt idx="95">
                  <c:v>3100.5</c:v>
                </c:pt>
                <c:pt idx="96">
                  <c:v>3140.5</c:v>
                </c:pt>
                <c:pt idx="97">
                  <c:v>3151</c:v>
                </c:pt>
                <c:pt idx="98">
                  <c:v>3730</c:v>
                </c:pt>
                <c:pt idx="99">
                  <c:v>3732</c:v>
                </c:pt>
                <c:pt idx="100">
                  <c:v>3734</c:v>
                </c:pt>
                <c:pt idx="101">
                  <c:v>3736</c:v>
                </c:pt>
                <c:pt idx="102">
                  <c:v>3755</c:v>
                </c:pt>
                <c:pt idx="103">
                  <c:v>3757</c:v>
                </c:pt>
                <c:pt idx="104">
                  <c:v>3761.5</c:v>
                </c:pt>
                <c:pt idx="105">
                  <c:v>3763.5</c:v>
                </c:pt>
                <c:pt idx="106">
                  <c:v>3765.5</c:v>
                </c:pt>
                <c:pt idx="107">
                  <c:v>3772</c:v>
                </c:pt>
                <c:pt idx="108">
                  <c:v>3774</c:v>
                </c:pt>
                <c:pt idx="109">
                  <c:v>3776</c:v>
                </c:pt>
                <c:pt idx="110">
                  <c:v>3778</c:v>
                </c:pt>
                <c:pt idx="111">
                  <c:v>3797</c:v>
                </c:pt>
                <c:pt idx="112">
                  <c:v>3799</c:v>
                </c:pt>
                <c:pt idx="113">
                  <c:v>3816</c:v>
                </c:pt>
                <c:pt idx="114">
                  <c:v>3820</c:v>
                </c:pt>
                <c:pt idx="115">
                  <c:v>3822</c:v>
                </c:pt>
                <c:pt idx="116">
                  <c:v>3839</c:v>
                </c:pt>
                <c:pt idx="117">
                  <c:v>3849.5</c:v>
                </c:pt>
                <c:pt idx="118">
                  <c:v>3851.5</c:v>
                </c:pt>
                <c:pt idx="119">
                  <c:v>3853.5</c:v>
                </c:pt>
                <c:pt idx="120">
                  <c:v>3872.5</c:v>
                </c:pt>
                <c:pt idx="121">
                  <c:v>3874.5</c:v>
                </c:pt>
                <c:pt idx="122">
                  <c:v>3876.5</c:v>
                </c:pt>
                <c:pt idx="123">
                  <c:v>3883</c:v>
                </c:pt>
                <c:pt idx="124">
                  <c:v>3885</c:v>
                </c:pt>
                <c:pt idx="125">
                  <c:v>3887</c:v>
                </c:pt>
                <c:pt idx="126">
                  <c:v>3897.5</c:v>
                </c:pt>
                <c:pt idx="127">
                  <c:v>3904</c:v>
                </c:pt>
                <c:pt idx="128">
                  <c:v>3905</c:v>
                </c:pt>
                <c:pt idx="129">
                  <c:v>3906</c:v>
                </c:pt>
                <c:pt idx="130">
                  <c:v>3912.5</c:v>
                </c:pt>
                <c:pt idx="131">
                  <c:v>3916.5</c:v>
                </c:pt>
                <c:pt idx="132">
                  <c:v>3948</c:v>
                </c:pt>
                <c:pt idx="133">
                  <c:v>3950</c:v>
                </c:pt>
                <c:pt idx="134">
                  <c:v>4706</c:v>
                </c:pt>
                <c:pt idx="135">
                  <c:v>5442</c:v>
                </c:pt>
                <c:pt idx="136">
                  <c:v>6118</c:v>
                </c:pt>
                <c:pt idx="137">
                  <c:v>6861.5</c:v>
                </c:pt>
                <c:pt idx="138">
                  <c:v>6861.5</c:v>
                </c:pt>
                <c:pt idx="139">
                  <c:v>7758</c:v>
                </c:pt>
                <c:pt idx="140">
                  <c:v>8470</c:v>
                </c:pt>
                <c:pt idx="141">
                  <c:v>8470</c:v>
                </c:pt>
                <c:pt idx="142">
                  <c:v>8470</c:v>
                </c:pt>
                <c:pt idx="143">
                  <c:v>8503.5</c:v>
                </c:pt>
                <c:pt idx="144">
                  <c:v>8503.5</c:v>
                </c:pt>
                <c:pt idx="145">
                  <c:v>8503.5</c:v>
                </c:pt>
                <c:pt idx="146">
                  <c:v>8594.5</c:v>
                </c:pt>
                <c:pt idx="147">
                  <c:v>10727</c:v>
                </c:pt>
                <c:pt idx="148">
                  <c:v>10727</c:v>
                </c:pt>
                <c:pt idx="149">
                  <c:v>11430.5</c:v>
                </c:pt>
                <c:pt idx="150">
                  <c:v>11430.5</c:v>
                </c:pt>
                <c:pt idx="151">
                  <c:v>11430.5</c:v>
                </c:pt>
                <c:pt idx="152">
                  <c:v>11610</c:v>
                </c:pt>
                <c:pt idx="153">
                  <c:v>12112</c:v>
                </c:pt>
                <c:pt idx="154">
                  <c:v>12112</c:v>
                </c:pt>
                <c:pt idx="155">
                  <c:v>12112</c:v>
                </c:pt>
                <c:pt idx="156">
                  <c:v>12141.5</c:v>
                </c:pt>
                <c:pt idx="157">
                  <c:v>12315.5</c:v>
                </c:pt>
                <c:pt idx="158">
                  <c:v>12315.5</c:v>
                </c:pt>
                <c:pt idx="159">
                  <c:v>12946.5</c:v>
                </c:pt>
                <c:pt idx="160">
                  <c:v>13106</c:v>
                </c:pt>
                <c:pt idx="161">
                  <c:v>13116.5</c:v>
                </c:pt>
                <c:pt idx="162">
                  <c:v>13198</c:v>
                </c:pt>
                <c:pt idx="163">
                  <c:v>13759</c:v>
                </c:pt>
                <c:pt idx="164">
                  <c:v>13761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30">
                  <c:v>4.8319999332306907E-3</c:v>
                </c:pt>
                <c:pt idx="31">
                  <c:v>5.2640001085819677E-3</c:v>
                </c:pt>
                <c:pt idx="32">
                  <c:v>5.414000064774882E-3</c:v>
                </c:pt>
                <c:pt idx="33">
                  <c:v>5.2979997926740907E-3</c:v>
                </c:pt>
                <c:pt idx="34">
                  <c:v>5.7379999489057809E-3</c:v>
                </c:pt>
                <c:pt idx="35">
                  <c:v>3.529999972670339E-3</c:v>
                </c:pt>
                <c:pt idx="36">
                  <c:v>5.7219999725930393E-3</c:v>
                </c:pt>
                <c:pt idx="37">
                  <c:v>4.3140000343555585E-3</c:v>
                </c:pt>
                <c:pt idx="38">
                  <c:v>2.9880001820856705E-3</c:v>
                </c:pt>
                <c:pt idx="39">
                  <c:v>3.8720000666216947E-3</c:v>
                </c:pt>
                <c:pt idx="40">
                  <c:v>5.1539999403757975E-3</c:v>
                </c:pt>
                <c:pt idx="41">
                  <c:v>3.2859998245839961E-3</c:v>
                </c:pt>
                <c:pt idx="42">
                  <c:v>4.8779999124235474E-3</c:v>
                </c:pt>
                <c:pt idx="43">
                  <c:v>5.2700001760968007E-3</c:v>
                </c:pt>
                <c:pt idx="44">
                  <c:v>5.1200001762481406E-3</c:v>
                </c:pt>
                <c:pt idx="45">
                  <c:v>4.6120001061353832E-3</c:v>
                </c:pt>
                <c:pt idx="46">
                  <c:v>4.0440001102979295E-3</c:v>
                </c:pt>
                <c:pt idx="47">
                  <c:v>5.2180002021486871E-3</c:v>
                </c:pt>
                <c:pt idx="48">
                  <c:v>3.386000040336512E-3</c:v>
                </c:pt>
                <c:pt idx="49">
                  <c:v>6.0759998959838413E-3</c:v>
                </c:pt>
                <c:pt idx="50">
                  <c:v>5.0600002141436562E-3</c:v>
                </c:pt>
                <c:pt idx="51">
                  <c:v>6.5259998082183301E-3</c:v>
                </c:pt>
                <c:pt idx="52">
                  <c:v>4.0000001317821443E-3</c:v>
                </c:pt>
                <c:pt idx="53">
                  <c:v>3.692000187584199E-3</c:v>
                </c:pt>
                <c:pt idx="54">
                  <c:v>2.9839999842806719E-3</c:v>
                </c:pt>
                <c:pt idx="55">
                  <c:v>5.4759999402449466E-3</c:v>
                </c:pt>
                <c:pt idx="56">
                  <c:v>5.7180002040695399E-3</c:v>
                </c:pt>
                <c:pt idx="57">
                  <c:v>6.4099999581230804E-3</c:v>
                </c:pt>
                <c:pt idx="58">
                  <c:v>2.1919998980592936E-3</c:v>
                </c:pt>
                <c:pt idx="59">
                  <c:v>4.8759999917820096E-3</c:v>
                </c:pt>
                <c:pt idx="62">
                  <c:v>2.4319999356521294E-3</c:v>
                </c:pt>
                <c:pt idx="63">
                  <c:v>6.8260001498856582E-3</c:v>
                </c:pt>
                <c:pt idx="64">
                  <c:v>4.9079999080277048E-3</c:v>
                </c:pt>
                <c:pt idx="65">
                  <c:v>4.8000000897445716E-3</c:v>
                </c:pt>
                <c:pt idx="66">
                  <c:v>5.8920000956277363E-3</c:v>
                </c:pt>
                <c:pt idx="67">
                  <c:v>3.9739998537697829E-3</c:v>
                </c:pt>
                <c:pt idx="68">
                  <c:v>4.0420001896563917E-3</c:v>
                </c:pt>
                <c:pt idx="69">
                  <c:v>5.5739998861099593E-3</c:v>
                </c:pt>
                <c:pt idx="70">
                  <c:v>4.6239998555392958E-3</c:v>
                </c:pt>
                <c:pt idx="71">
                  <c:v>4.5900001277914271E-3</c:v>
                </c:pt>
                <c:pt idx="72">
                  <c:v>5.7220000453526154E-3</c:v>
                </c:pt>
                <c:pt idx="74">
                  <c:v>3.7200001315795816E-3</c:v>
                </c:pt>
                <c:pt idx="75">
                  <c:v>5.0119997977162711E-3</c:v>
                </c:pt>
                <c:pt idx="76">
                  <c:v>1.9940000274800695E-3</c:v>
                </c:pt>
                <c:pt idx="77">
                  <c:v>2.8859999074484222E-3</c:v>
                </c:pt>
                <c:pt idx="78">
                  <c:v>2.5439997698413208E-3</c:v>
                </c:pt>
                <c:pt idx="79">
                  <c:v>4.9860000217449851E-3</c:v>
                </c:pt>
                <c:pt idx="80">
                  <c:v>4.2520000934018753E-3</c:v>
                </c:pt>
                <c:pt idx="81">
                  <c:v>3.7759999395348132E-3</c:v>
                </c:pt>
                <c:pt idx="82">
                  <c:v>3.2420001371065155E-3</c:v>
                </c:pt>
                <c:pt idx="83">
                  <c:v>4.0260001915157773E-3</c:v>
                </c:pt>
                <c:pt idx="84">
                  <c:v>3.8100000892882235E-3</c:v>
                </c:pt>
                <c:pt idx="85">
                  <c:v>6.2159998851711862E-3</c:v>
                </c:pt>
                <c:pt idx="86">
                  <c:v>2.8919999313075095E-3</c:v>
                </c:pt>
                <c:pt idx="87">
                  <c:v>3.0899998309905641E-3</c:v>
                </c:pt>
                <c:pt idx="88">
                  <c:v>6.2580000230809674E-3</c:v>
                </c:pt>
                <c:pt idx="89">
                  <c:v>3.3400000829715282E-3</c:v>
                </c:pt>
                <c:pt idx="90">
                  <c:v>4.7240000130841509E-3</c:v>
                </c:pt>
                <c:pt idx="91">
                  <c:v>4.6739998433622532E-3</c:v>
                </c:pt>
                <c:pt idx="92">
                  <c:v>6.639999985054601E-3</c:v>
                </c:pt>
                <c:pt idx="93">
                  <c:v>3.3139998049591668E-3</c:v>
                </c:pt>
                <c:pt idx="94">
                  <c:v>5.2059998488402925E-3</c:v>
                </c:pt>
                <c:pt idx="95">
                  <c:v>5.3979999793227762E-3</c:v>
                </c:pt>
                <c:pt idx="96">
                  <c:v>2.7379997845855542E-3</c:v>
                </c:pt>
                <c:pt idx="97">
                  <c:v>4.5960001007188112E-3</c:v>
                </c:pt>
                <c:pt idx="98">
                  <c:v>4.4799998504458927E-3</c:v>
                </c:pt>
                <c:pt idx="99">
                  <c:v>4.872000114119146E-3</c:v>
                </c:pt>
                <c:pt idx="100">
                  <c:v>3.8639999547740445E-3</c:v>
                </c:pt>
                <c:pt idx="101">
                  <c:v>4.0560000925324857E-3</c:v>
                </c:pt>
                <c:pt idx="102">
                  <c:v>3.9800001904950477E-3</c:v>
                </c:pt>
                <c:pt idx="103">
                  <c:v>4.1719998625922017E-3</c:v>
                </c:pt>
                <c:pt idx="104">
                  <c:v>3.9539999925182201E-3</c:v>
                </c:pt>
                <c:pt idx="105">
                  <c:v>4.2459999604034238E-3</c:v>
                </c:pt>
                <c:pt idx="106">
                  <c:v>3.4379999342490919E-3</c:v>
                </c:pt>
                <c:pt idx="107">
                  <c:v>2.6120001639355905E-3</c:v>
                </c:pt>
                <c:pt idx="108">
                  <c:v>3.8039999999455176E-3</c:v>
                </c:pt>
                <c:pt idx="109">
                  <c:v>3.0959997966419905E-3</c:v>
                </c:pt>
                <c:pt idx="110">
                  <c:v>3.3880002301884815E-3</c:v>
                </c:pt>
                <c:pt idx="111">
                  <c:v>3.8119999444461428E-3</c:v>
                </c:pt>
                <c:pt idx="112">
                  <c:v>3.204000044206623E-3</c:v>
                </c:pt>
                <c:pt idx="113">
                  <c:v>3.3359997905790806E-3</c:v>
                </c:pt>
                <c:pt idx="114">
                  <c:v>3.1200001540128142E-3</c:v>
                </c:pt>
                <c:pt idx="115">
                  <c:v>6.2120000220602378E-3</c:v>
                </c:pt>
                <c:pt idx="116">
                  <c:v>3.444000038143713E-3</c:v>
                </c:pt>
                <c:pt idx="117">
                  <c:v>4.8019998139352538E-3</c:v>
                </c:pt>
                <c:pt idx="118">
                  <c:v>3.9939997877809219E-3</c:v>
                </c:pt>
                <c:pt idx="119">
                  <c:v>3.8859999622218311E-3</c:v>
                </c:pt>
                <c:pt idx="120">
                  <c:v>3.6099999415455386E-3</c:v>
                </c:pt>
                <c:pt idx="121">
                  <c:v>3.5020001159864478E-3</c:v>
                </c:pt>
                <c:pt idx="122">
                  <c:v>3.5939999579568394E-3</c:v>
                </c:pt>
                <c:pt idx="123">
                  <c:v>2.768000187643338E-3</c:v>
                </c:pt>
                <c:pt idx="124">
                  <c:v>3.4599999416968785E-3</c:v>
                </c:pt>
                <c:pt idx="125">
                  <c:v>4.1520001614117064E-3</c:v>
                </c:pt>
                <c:pt idx="126">
                  <c:v>3.1099998159334064E-3</c:v>
                </c:pt>
                <c:pt idx="127">
                  <c:v>3.4839998697862029E-3</c:v>
                </c:pt>
                <c:pt idx="129">
                  <c:v>2.8759999695466831E-3</c:v>
                </c:pt>
                <c:pt idx="130">
                  <c:v>2.4499999854015186E-3</c:v>
                </c:pt>
                <c:pt idx="131">
                  <c:v>4.7339998200186528E-3</c:v>
                </c:pt>
                <c:pt idx="132">
                  <c:v>4.2079999693669379E-3</c:v>
                </c:pt>
                <c:pt idx="133">
                  <c:v>3.399999943212606E-3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B1-4731-A69F-5E8F0C5253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2117</c:v>
                </c:pt>
                <c:pt idx="31">
                  <c:v>2134</c:v>
                </c:pt>
                <c:pt idx="32">
                  <c:v>2146.5</c:v>
                </c:pt>
                <c:pt idx="33">
                  <c:v>2150.5</c:v>
                </c:pt>
                <c:pt idx="34">
                  <c:v>2165.5</c:v>
                </c:pt>
                <c:pt idx="35">
                  <c:v>2167.5</c:v>
                </c:pt>
                <c:pt idx="36">
                  <c:v>2169.5</c:v>
                </c:pt>
                <c:pt idx="37">
                  <c:v>2171.5</c:v>
                </c:pt>
                <c:pt idx="38">
                  <c:v>2178</c:v>
                </c:pt>
                <c:pt idx="39">
                  <c:v>2182</c:v>
                </c:pt>
                <c:pt idx="40">
                  <c:v>2211.5</c:v>
                </c:pt>
                <c:pt idx="41">
                  <c:v>2228.5</c:v>
                </c:pt>
                <c:pt idx="42">
                  <c:v>2230.5</c:v>
                </c:pt>
                <c:pt idx="43">
                  <c:v>2232.5</c:v>
                </c:pt>
                <c:pt idx="44">
                  <c:v>2245</c:v>
                </c:pt>
                <c:pt idx="45">
                  <c:v>2247</c:v>
                </c:pt>
                <c:pt idx="46">
                  <c:v>2264</c:v>
                </c:pt>
                <c:pt idx="47">
                  <c:v>2270.5</c:v>
                </c:pt>
                <c:pt idx="48">
                  <c:v>2278.5</c:v>
                </c:pt>
                <c:pt idx="49">
                  <c:v>2281</c:v>
                </c:pt>
                <c:pt idx="50">
                  <c:v>2285</c:v>
                </c:pt>
                <c:pt idx="51">
                  <c:v>2293.5</c:v>
                </c:pt>
                <c:pt idx="52">
                  <c:v>2300</c:v>
                </c:pt>
                <c:pt idx="53">
                  <c:v>2302</c:v>
                </c:pt>
                <c:pt idx="54">
                  <c:v>2304</c:v>
                </c:pt>
                <c:pt idx="55">
                  <c:v>2306</c:v>
                </c:pt>
                <c:pt idx="56">
                  <c:v>2320.5</c:v>
                </c:pt>
                <c:pt idx="57">
                  <c:v>2322.5</c:v>
                </c:pt>
                <c:pt idx="58">
                  <c:v>2327</c:v>
                </c:pt>
                <c:pt idx="59">
                  <c:v>2331</c:v>
                </c:pt>
                <c:pt idx="60">
                  <c:v>2333</c:v>
                </c:pt>
                <c:pt idx="61">
                  <c:v>2335.5</c:v>
                </c:pt>
                <c:pt idx="62">
                  <c:v>2342</c:v>
                </c:pt>
                <c:pt idx="63">
                  <c:v>2343.5</c:v>
                </c:pt>
                <c:pt idx="64">
                  <c:v>2348</c:v>
                </c:pt>
                <c:pt idx="65">
                  <c:v>2350</c:v>
                </c:pt>
                <c:pt idx="66">
                  <c:v>2352</c:v>
                </c:pt>
                <c:pt idx="67">
                  <c:v>2356.5</c:v>
                </c:pt>
                <c:pt idx="68">
                  <c:v>2364.5</c:v>
                </c:pt>
                <c:pt idx="69">
                  <c:v>2381.5</c:v>
                </c:pt>
                <c:pt idx="70">
                  <c:v>2394</c:v>
                </c:pt>
                <c:pt idx="71">
                  <c:v>2402.5</c:v>
                </c:pt>
                <c:pt idx="72">
                  <c:v>2419.5</c:v>
                </c:pt>
                <c:pt idx="73">
                  <c:v>2513</c:v>
                </c:pt>
                <c:pt idx="74">
                  <c:v>2895</c:v>
                </c:pt>
                <c:pt idx="75">
                  <c:v>2897</c:v>
                </c:pt>
                <c:pt idx="76">
                  <c:v>2901.5</c:v>
                </c:pt>
                <c:pt idx="77">
                  <c:v>2903.5</c:v>
                </c:pt>
                <c:pt idx="78">
                  <c:v>2914</c:v>
                </c:pt>
                <c:pt idx="79">
                  <c:v>2928.5</c:v>
                </c:pt>
                <c:pt idx="80">
                  <c:v>2937</c:v>
                </c:pt>
                <c:pt idx="81">
                  <c:v>2956</c:v>
                </c:pt>
                <c:pt idx="82">
                  <c:v>2964.5</c:v>
                </c:pt>
                <c:pt idx="83">
                  <c:v>2968.5</c:v>
                </c:pt>
                <c:pt idx="84">
                  <c:v>2972.5</c:v>
                </c:pt>
                <c:pt idx="85">
                  <c:v>3021</c:v>
                </c:pt>
                <c:pt idx="86">
                  <c:v>3027</c:v>
                </c:pt>
                <c:pt idx="87">
                  <c:v>3027.5</c:v>
                </c:pt>
                <c:pt idx="88">
                  <c:v>3035.5</c:v>
                </c:pt>
                <c:pt idx="89">
                  <c:v>3040</c:v>
                </c:pt>
                <c:pt idx="90">
                  <c:v>3069</c:v>
                </c:pt>
                <c:pt idx="91">
                  <c:v>3081.5</c:v>
                </c:pt>
                <c:pt idx="92">
                  <c:v>3090</c:v>
                </c:pt>
                <c:pt idx="93">
                  <c:v>3096.5</c:v>
                </c:pt>
                <c:pt idx="94">
                  <c:v>3098.5</c:v>
                </c:pt>
                <c:pt idx="95">
                  <c:v>3100.5</c:v>
                </c:pt>
                <c:pt idx="96">
                  <c:v>3140.5</c:v>
                </c:pt>
                <c:pt idx="97">
                  <c:v>3151</c:v>
                </c:pt>
                <c:pt idx="98">
                  <c:v>3730</c:v>
                </c:pt>
                <c:pt idx="99">
                  <c:v>3732</c:v>
                </c:pt>
                <c:pt idx="100">
                  <c:v>3734</c:v>
                </c:pt>
                <c:pt idx="101">
                  <c:v>3736</c:v>
                </c:pt>
                <c:pt idx="102">
                  <c:v>3755</c:v>
                </c:pt>
                <c:pt idx="103">
                  <c:v>3757</c:v>
                </c:pt>
                <c:pt idx="104">
                  <c:v>3761.5</c:v>
                </c:pt>
                <c:pt idx="105">
                  <c:v>3763.5</c:v>
                </c:pt>
                <c:pt idx="106">
                  <c:v>3765.5</c:v>
                </c:pt>
                <c:pt idx="107">
                  <c:v>3772</c:v>
                </c:pt>
                <c:pt idx="108">
                  <c:v>3774</c:v>
                </c:pt>
                <c:pt idx="109">
                  <c:v>3776</c:v>
                </c:pt>
                <c:pt idx="110">
                  <c:v>3778</c:v>
                </c:pt>
                <c:pt idx="111">
                  <c:v>3797</c:v>
                </c:pt>
                <c:pt idx="112">
                  <c:v>3799</c:v>
                </c:pt>
                <c:pt idx="113">
                  <c:v>3816</c:v>
                </c:pt>
                <c:pt idx="114">
                  <c:v>3820</c:v>
                </c:pt>
                <c:pt idx="115">
                  <c:v>3822</c:v>
                </c:pt>
                <c:pt idx="116">
                  <c:v>3839</c:v>
                </c:pt>
                <c:pt idx="117">
                  <c:v>3849.5</c:v>
                </c:pt>
                <c:pt idx="118">
                  <c:v>3851.5</c:v>
                </c:pt>
                <c:pt idx="119">
                  <c:v>3853.5</c:v>
                </c:pt>
                <c:pt idx="120">
                  <c:v>3872.5</c:v>
                </c:pt>
                <c:pt idx="121">
                  <c:v>3874.5</c:v>
                </c:pt>
                <c:pt idx="122">
                  <c:v>3876.5</c:v>
                </c:pt>
                <c:pt idx="123">
                  <c:v>3883</c:v>
                </c:pt>
                <c:pt idx="124">
                  <c:v>3885</c:v>
                </c:pt>
                <c:pt idx="125">
                  <c:v>3887</c:v>
                </c:pt>
                <c:pt idx="126">
                  <c:v>3897.5</c:v>
                </c:pt>
                <c:pt idx="127">
                  <c:v>3904</c:v>
                </c:pt>
                <c:pt idx="128">
                  <c:v>3905</c:v>
                </c:pt>
                <c:pt idx="129">
                  <c:v>3906</c:v>
                </c:pt>
                <c:pt idx="130">
                  <c:v>3912.5</c:v>
                </c:pt>
                <c:pt idx="131">
                  <c:v>3916.5</c:v>
                </c:pt>
                <c:pt idx="132">
                  <c:v>3948</c:v>
                </c:pt>
                <c:pt idx="133">
                  <c:v>3950</c:v>
                </c:pt>
                <c:pt idx="134">
                  <c:v>4706</c:v>
                </c:pt>
                <c:pt idx="135">
                  <c:v>5442</c:v>
                </c:pt>
                <c:pt idx="136">
                  <c:v>6118</c:v>
                </c:pt>
                <c:pt idx="137">
                  <c:v>6861.5</c:v>
                </c:pt>
                <c:pt idx="138">
                  <c:v>6861.5</c:v>
                </c:pt>
                <c:pt idx="139">
                  <c:v>7758</c:v>
                </c:pt>
                <c:pt idx="140">
                  <c:v>8470</c:v>
                </c:pt>
                <c:pt idx="141">
                  <c:v>8470</c:v>
                </c:pt>
                <c:pt idx="142">
                  <c:v>8470</c:v>
                </c:pt>
                <c:pt idx="143">
                  <c:v>8503.5</c:v>
                </c:pt>
                <c:pt idx="144">
                  <c:v>8503.5</c:v>
                </c:pt>
                <c:pt idx="145">
                  <c:v>8503.5</c:v>
                </c:pt>
                <c:pt idx="146">
                  <c:v>8594.5</c:v>
                </c:pt>
                <c:pt idx="147">
                  <c:v>10727</c:v>
                </c:pt>
                <c:pt idx="148">
                  <c:v>10727</c:v>
                </c:pt>
                <c:pt idx="149">
                  <c:v>11430.5</c:v>
                </c:pt>
                <c:pt idx="150">
                  <c:v>11430.5</c:v>
                </c:pt>
                <c:pt idx="151">
                  <c:v>11430.5</c:v>
                </c:pt>
                <c:pt idx="152">
                  <c:v>11610</c:v>
                </c:pt>
                <c:pt idx="153">
                  <c:v>12112</c:v>
                </c:pt>
                <c:pt idx="154">
                  <c:v>12112</c:v>
                </c:pt>
                <c:pt idx="155">
                  <c:v>12112</c:v>
                </c:pt>
                <c:pt idx="156">
                  <c:v>12141.5</c:v>
                </c:pt>
                <c:pt idx="157">
                  <c:v>12315.5</c:v>
                </c:pt>
                <c:pt idx="158">
                  <c:v>12315.5</c:v>
                </c:pt>
                <c:pt idx="159">
                  <c:v>12946.5</c:v>
                </c:pt>
                <c:pt idx="160">
                  <c:v>13106</c:v>
                </c:pt>
                <c:pt idx="161">
                  <c:v>13116.5</c:v>
                </c:pt>
                <c:pt idx="162">
                  <c:v>13198</c:v>
                </c:pt>
                <c:pt idx="163">
                  <c:v>13759</c:v>
                </c:pt>
                <c:pt idx="164">
                  <c:v>13761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B1-4731-A69F-5E8F0C5253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2117</c:v>
                </c:pt>
                <c:pt idx="31">
                  <c:v>2134</c:v>
                </c:pt>
                <c:pt idx="32">
                  <c:v>2146.5</c:v>
                </c:pt>
                <c:pt idx="33">
                  <c:v>2150.5</c:v>
                </c:pt>
                <c:pt idx="34">
                  <c:v>2165.5</c:v>
                </c:pt>
                <c:pt idx="35">
                  <c:v>2167.5</c:v>
                </c:pt>
                <c:pt idx="36">
                  <c:v>2169.5</c:v>
                </c:pt>
                <c:pt idx="37">
                  <c:v>2171.5</c:v>
                </c:pt>
                <c:pt idx="38">
                  <c:v>2178</c:v>
                </c:pt>
                <c:pt idx="39">
                  <c:v>2182</c:v>
                </c:pt>
                <c:pt idx="40">
                  <c:v>2211.5</c:v>
                </c:pt>
                <c:pt idx="41">
                  <c:v>2228.5</c:v>
                </c:pt>
                <c:pt idx="42">
                  <c:v>2230.5</c:v>
                </c:pt>
                <c:pt idx="43">
                  <c:v>2232.5</c:v>
                </c:pt>
                <c:pt idx="44">
                  <c:v>2245</c:v>
                </c:pt>
                <c:pt idx="45">
                  <c:v>2247</c:v>
                </c:pt>
                <c:pt idx="46">
                  <c:v>2264</c:v>
                </c:pt>
                <c:pt idx="47">
                  <c:v>2270.5</c:v>
                </c:pt>
                <c:pt idx="48">
                  <c:v>2278.5</c:v>
                </c:pt>
                <c:pt idx="49">
                  <c:v>2281</c:v>
                </c:pt>
                <c:pt idx="50">
                  <c:v>2285</c:v>
                </c:pt>
                <c:pt idx="51">
                  <c:v>2293.5</c:v>
                </c:pt>
                <c:pt idx="52">
                  <c:v>2300</c:v>
                </c:pt>
                <c:pt idx="53">
                  <c:v>2302</c:v>
                </c:pt>
                <c:pt idx="54">
                  <c:v>2304</c:v>
                </c:pt>
                <c:pt idx="55">
                  <c:v>2306</c:v>
                </c:pt>
                <c:pt idx="56">
                  <c:v>2320.5</c:v>
                </c:pt>
                <c:pt idx="57">
                  <c:v>2322.5</c:v>
                </c:pt>
                <c:pt idx="58">
                  <c:v>2327</c:v>
                </c:pt>
                <c:pt idx="59">
                  <c:v>2331</c:v>
                </c:pt>
                <c:pt idx="60">
                  <c:v>2333</c:v>
                </c:pt>
                <c:pt idx="61">
                  <c:v>2335.5</c:v>
                </c:pt>
                <c:pt idx="62">
                  <c:v>2342</c:v>
                </c:pt>
                <c:pt idx="63">
                  <c:v>2343.5</c:v>
                </c:pt>
                <c:pt idx="64">
                  <c:v>2348</c:v>
                </c:pt>
                <c:pt idx="65">
                  <c:v>2350</c:v>
                </c:pt>
                <c:pt idx="66">
                  <c:v>2352</c:v>
                </c:pt>
                <c:pt idx="67">
                  <c:v>2356.5</c:v>
                </c:pt>
                <c:pt idx="68">
                  <c:v>2364.5</c:v>
                </c:pt>
                <c:pt idx="69">
                  <c:v>2381.5</c:v>
                </c:pt>
                <c:pt idx="70">
                  <c:v>2394</c:v>
                </c:pt>
                <c:pt idx="71">
                  <c:v>2402.5</c:v>
                </c:pt>
                <c:pt idx="72">
                  <c:v>2419.5</c:v>
                </c:pt>
                <c:pt idx="73">
                  <c:v>2513</c:v>
                </c:pt>
                <c:pt idx="74">
                  <c:v>2895</c:v>
                </c:pt>
                <c:pt idx="75">
                  <c:v>2897</c:v>
                </c:pt>
                <c:pt idx="76">
                  <c:v>2901.5</c:v>
                </c:pt>
                <c:pt idx="77">
                  <c:v>2903.5</c:v>
                </c:pt>
                <c:pt idx="78">
                  <c:v>2914</c:v>
                </c:pt>
                <c:pt idx="79">
                  <c:v>2928.5</c:v>
                </c:pt>
                <c:pt idx="80">
                  <c:v>2937</c:v>
                </c:pt>
                <c:pt idx="81">
                  <c:v>2956</c:v>
                </c:pt>
                <c:pt idx="82">
                  <c:v>2964.5</c:v>
                </c:pt>
                <c:pt idx="83">
                  <c:v>2968.5</c:v>
                </c:pt>
                <c:pt idx="84">
                  <c:v>2972.5</c:v>
                </c:pt>
                <c:pt idx="85">
                  <c:v>3021</c:v>
                </c:pt>
                <c:pt idx="86">
                  <c:v>3027</c:v>
                </c:pt>
                <c:pt idx="87">
                  <c:v>3027.5</c:v>
                </c:pt>
                <c:pt idx="88">
                  <c:v>3035.5</c:v>
                </c:pt>
                <c:pt idx="89">
                  <c:v>3040</c:v>
                </c:pt>
                <c:pt idx="90">
                  <c:v>3069</c:v>
                </c:pt>
                <c:pt idx="91">
                  <c:v>3081.5</c:v>
                </c:pt>
                <c:pt idx="92">
                  <c:v>3090</c:v>
                </c:pt>
                <c:pt idx="93">
                  <c:v>3096.5</c:v>
                </c:pt>
                <c:pt idx="94">
                  <c:v>3098.5</c:v>
                </c:pt>
                <c:pt idx="95">
                  <c:v>3100.5</c:v>
                </c:pt>
                <c:pt idx="96">
                  <c:v>3140.5</c:v>
                </c:pt>
                <c:pt idx="97">
                  <c:v>3151</c:v>
                </c:pt>
                <c:pt idx="98">
                  <c:v>3730</c:v>
                </c:pt>
                <c:pt idx="99">
                  <c:v>3732</c:v>
                </c:pt>
                <c:pt idx="100">
                  <c:v>3734</c:v>
                </c:pt>
                <c:pt idx="101">
                  <c:v>3736</c:v>
                </c:pt>
                <c:pt idx="102">
                  <c:v>3755</c:v>
                </c:pt>
                <c:pt idx="103">
                  <c:v>3757</c:v>
                </c:pt>
                <c:pt idx="104">
                  <c:v>3761.5</c:v>
                </c:pt>
                <c:pt idx="105">
                  <c:v>3763.5</c:v>
                </c:pt>
                <c:pt idx="106">
                  <c:v>3765.5</c:v>
                </c:pt>
                <c:pt idx="107">
                  <c:v>3772</c:v>
                </c:pt>
                <c:pt idx="108">
                  <c:v>3774</c:v>
                </c:pt>
                <c:pt idx="109">
                  <c:v>3776</c:v>
                </c:pt>
                <c:pt idx="110">
                  <c:v>3778</c:v>
                </c:pt>
                <c:pt idx="111">
                  <c:v>3797</c:v>
                </c:pt>
                <c:pt idx="112">
                  <c:v>3799</c:v>
                </c:pt>
                <c:pt idx="113">
                  <c:v>3816</c:v>
                </c:pt>
                <c:pt idx="114">
                  <c:v>3820</c:v>
                </c:pt>
                <c:pt idx="115">
                  <c:v>3822</c:v>
                </c:pt>
                <c:pt idx="116">
                  <c:v>3839</c:v>
                </c:pt>
                <c:pt idx="117">
                  <c:v>3849.5</c:v>
                </c:pt>
                <c:pt idx="118">
                  <c:v>3851.5</c:v>
                </c:pt>
                <c:pt idx="119">
                  <c:v>3853.5</c:v>
                </c:pt>
                <c:pt idx="120">
                  <c:v>3872.5</c:v>
                </c:pt>
                <c:pt idx="121">
                  <c:v>3874.5</c:v>
                </c:pt>
                <c:pt idx="122">
                  <c:v>3876.5</c:v>
                </c:pt>
                <c:pt idx="123">
                  <c:v>3883</c:v>
                </c:pt>
                <c:pt idx="124">
                  <c:v>3885</c:v>
                </c:pt>
                <c:pt idx="125">
                  <c:v>3887</c:v>
                </c:pt>
                <c:pt idx="126">
                  <c:v>3897.5</c:v>
                </c:pt>
                <c:pt idx="127">
                  <c:v>3904</c:v>
                </c:pt>
                <c:pt idx="128">
                  <c:v>3905</c:v>
                </c:pt>
                <c:pt idx="129">
                  <c:v>3906</c:v>
                </c:pt>
                <c:pt idx="130">
                  <c:v>3912.5</c:v>
                </c:pt>
                <c:pt idx="131">
                  <c:v>3916.5</c:v>
                </c:pt>
                <c:pt idx="132">
                  <c:v>3948</c:v>
                </c:pt>
                <c:pt idx="133">
                  <c:v>3950</c:v>
                </c:pt>
                <c:pt idx="134">
                  <c:v>4706</c:v>
                </c:pt>
                <c:pt idx="135">
                  <c:v>5442</c:v>
                </c:pt>
                <c:pt idx="136">
                  <c:v>6118</c:v>
                </c:pt>
                <c:pt idx="137">
                  <c:v>6861.5</c:v>
                </c:pt>
                <c:pt idx="138">
                  <c:v>6861.5</c:v>
                </c:pt>
                <c:pt idx="139">
                  <c:v>7758</c:v>
                </c:pt>
                <c:pt idx="140">
                  <c:v>8470</c:v>
                </c:pt>
                <c:pt idx="141">
                  <c:v>8470</c:v>
                </c:pt>
                <c:pt idx="142">
                  <c:v>8470</c:v>
                </c:pt>
                <c:pt idx="143">
                  <c:v>8503.5</c:v>
                </c:pt>
                <c:pt idx="144">
                  <c:v>8503.5</c:v>
                </c:pt>
                <c:pt idx="145">
                  <c:v>8503.5</c:v>
                </c:pt>
                <c:pt idx="146">
                  <c:v>8594.5</c:v>
                </c:pt>
                <c:pt idx="147">
                  <c:v>10727</c:v>
                </c:pt>
                <c:pt idx="148">
                  <c:v>10727</c:v>
                </c:pt>
                <c:pt idx="149">
                  <c:v>11430.5</c:v>
                </c:pt>
                <c:pt idx="150">
                  <c:v>11430.5</c:v>
                </c:pt>
                <c:pt idx="151">
                  <c:v>11430.5</c:v>
                </c:pt>
                <c:pt idx="152">
                  <c:v>11610</c:v>
                </c:pt>
                <c:pt idx="153">
                  <c:v>12112</c:v>
                </c:pt>
                <c:pt idx="154">
                  <c:v>12112</c:v>
                </c:pt>
                <c:pt idx="155">
                  <c:v>12112</c:v>
                </c:pt>
                <c:pt idx="156">
                  <c:v>12141.5</c:v>
                </c:pt>
                <c:pt idx="157">
                  <c:v>12315.5</c:v>
                </c:pt>
                <c:pt idx="158">
                  <c:v>12315.5</c:v>
                </c:pt>
                <c:pt idx="159">
                  <c:v>12946.5</c:v>
                </c:pt>
                <c:pt idx="160">
                  <c:v>13106</c:v>
                </c:pt>
                <c:pt idx="161">
                  <c:v>13116.5</c:v>
                </c:pt>
                <c:pt idx="162">
                  <c:v>13198</c:v>
                </c:pt>
                <c:pt idx="163">
                  <c:v>13759</c:v>
                </c:pt>
                <c:pt idx="164">
                  <c:v>13761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B1-4731-A69F-5E8F0C5253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2117</c:v>
                </c:pt>
                <c:pt idx="31">
                  <c:v>2134</c:v>
                </c:pt>
                <c:pt idx="32">
                  <c:v>2146.5</c:v>
                </c:pt>
                <c:pt idx="33">
                  <c:v>2150.5</c:v>
                </c:pt>
                <c:pt idx="34">
                  <c:v>2165.5</c:v>
                </c:pt>
                <c:pt idx="35">
                  <c:v>2167.5</c:v>
                </c:pt>
                <c:pt idx="36">
                  <c:v>2169.5</c:v>
                </c:pt>
                <c:pt idx="37">
                  <c:v>2171.5</c:v>
                </c:pt>
                <c:pt idx="38">
                  <c:v>2178</c:v>
                </c:pt>
                <c:pt idx="39">
                  <c:v>2182</c:v>
                </c:pt>
                <c:pt idx="40">
                  <c:v>2211.5</c:v>
                </c:pt>
                <c:pt idx="41">
                  <c:v>2228.5</c:v>
                </c:pt>
                <c:pt idx="42">
                  <c:v>2230.5</c:v>
                </c:pt>
                <c:pt idx="43">
                  <c:v>2232.5</c:v>
                </c:pt>
                <c:pt idx="44">
                  <c:v>2245</c:v>
                </c:pt>
                <c:pt idx="45">
                  <c:v>2247</c:v>
                </c:pt>
                <c:pt idx="46">
                  <c:v>2264</c:v>
                </c:pt>
                <c:pt idx="47">
                  <c:v>2270.5</c:v>
                </c:pt>
                <c:pt idx="48">
                  <c:v>2278.5</c:v>
                </c:pt>
                <c:pt idx="49">
                  <c:v>2281</c:v>
                </c:pt>
                <c:pt idx="50">
                  <c:v>2285</c:v>
                </c:pt>
                <c:pt idx="51">
                  <c:v>2293.5</c:v>
                </c:pt>
                <c:pt idx="52">
                  <c:v>2300</c:v>
                </c:pt>
                <c:pt idx="53">
                  <c:v>2302</c:v>
                </c:pt>
                <c:pt idx="54">
                  <c:v>2304</c:v>
                </c:pt>
                <c:pt idx="55">
                  <c:v>2306</c:v>
                </c:pt>
                <c:pt idx="56">
                  <c:v>2320.5</c:v>
                </c:pt>
                <c:pt idx="57">
                  <c:v>2322.5</c:v>
                </c:pt>
                <c:pt idx="58">
                  <c:v>2327</c:v>
                </c:pt>
                <c:pt idx="59">
                  <c:v>2331</c:v>
                </c:pt>
                <c:pt idx="60">
                  <c:v>2333</c:v>
                </c:pt>
                <c:pt idx="61">
                  <c:v>2335.5</c:v>
                </c:pt>
                <c:pt idx="62">
                  <c:v>2342</c:v>
                </c:pt>
                <c:pt idx="63">
                  <c:v>2343.5</c:v>
                </c:pt>
                <c:pt idx="64">
                  <c:v>2348</c:v>
                </c:pt>
                <c:pt idx="65">
                  <c:v>2350</c:v>
                </c:pt>
                <c:pt idx="66">
                  <c:v>2352</c:v>
                </c:pt>
                <c:pt idx="67">
                  <c:v>2356.5</c:v>
                </c:pt>
                <c:pt idx="68">
                  <c:v>2364.5</c:v>
                </c:pt>
                <c:pt idx="69">
                  <c:v>2381.5</c:v>
                </c:pt>
                <c:pt idx="70">
                  <c:v>2394</c:v>
                </c:pt>
                <c:pt idx="71">
                  <c:v>2402.5</c:v>
                </c:pt>
                <c:pt idx="72">
                  <c:v>2419.5</c:v>
                </c:pt>
                <c:pt idx="73">
                  <c:v>2513</c:v>
                </c:pt>
                <c:pt idx="74">
                  <c:v>2895</c:v>
                </c:pt>
                <c:pt idx="75">
                  <c:v>2897</c:v>
                </c:pt>
                <c:pt idx="76">
                  <c:v>2901.5</c:v>
                </c:pt>
                <c:pt idx="77">
                  <c:v>2903.5</c:v>
                </c:pt>
                <c:pt idx="78">
                  <c:v>2914</c:v>
                </c:pt>
                <c:pt idx="79">
                  <c:v>2928.5</c:v>
                </c:pt>
                <c:pt idx="80">
                  <c:v>2937</c:v>
                </c:pt>
                <c:pt idx="81">
                  <c:v>2956</c:v>
                </c:pt>
                <c:pt idx="82">
                  <c:v>2964.5</c:v>
                </c:pt>
                <c:pt idx="83">
                  <c:v>2968.5</c:v>
                </c:pt>
                <c:pt idx="84">
                  <c:v>2972.5</c:v>
                </c:pt>
                <c:pt idx="85">
                  <c:v>3021</c:v>
                </c:pt>
                <c:pt idx="86">
                  <c:v>3027</c:v>
                </c:pt>
                <c:pt idx="87">
                  <c:v>3027.5</c:v>
                </c:pt>
                <c:pt idx="88">
                  <c:v>3035.5</c:v>
                </c:pt>
                <c:pt idx="89">
                  <c:v>3040</c:v>
                </c:pt>
                <c:pt idx="90">
                  <c:v>3069</c:v>
                </c:pt>
                <c:pt idx="91">
                  <c:v>3081.5</c:v>
                </c:pt>
                <c:pt idx="92">
                  <c:v>3090</c:v>
                </c:pt>
                <c:pt idx="93">
                  <c:v>3096.5</c:v>
                </c:pt>
                <c:pt idx="94">
                  <c:v>3098.5</c:v>
                </c:pt>
                <c:pt idx="95">
                  <c:v>3100.5</c:v>
                </c:pt>
                <c:pt idx="96">
                  <c:v>3140.5</c:v>
                </c:pt>
                <c:pt idx="97">
                  <c:v>3151</c:v>
                </c:pt>
                <c:pt idx="98">
                  <c:v>3730</c:v>
                </c:pt>
                <c:pt idx="99">
                  <c:v>3732</c:v>
                </c:pt>
                <c:pt idx="100">
                  <c:v>3734</c:v>
                </c:pt>
                <c:pt idx="101">
                  <c:v>3736</c:v>
                </c:pt>
                <c:pt idx="102">
                  <c:v>3755</c:v>
                </c:pt>
                <c:pt idx="103">
                  <c:v>3757</c:v>
                </c:pt>
                <c:pt idx="104">
                  <c:v>3761.5</c:v>
                </c:pt>
                <c:pt idx="105">
                  <c:v>3763.5</c:v>
                </c:pt>
                <c:pt idx="106">
                  <c:v>3765.5</c:v>
                </c:pt>
                <c:pt idx="107">
                  <c:v>3772</c:v>
                </c:pt>
                <c:pt idx="108">
                  <c:v>3774</c:v>
                </c:pt>
                <c:pt idx="109">
                  <c:v>3776</c:v>
                </c:pt>
                <c:pt idx="110">
                  <c:v>3778</c:v>
                </c:pt>
                <c:pt idx="111">
                  <c:v>3797</c:v>
                </c:pt>
                <c:pt idx="112">
                  <c:v>3799</c:v>
                </c:pt>
                <c:pt idx="113">
                  <c:v>3816</c:v>
                </c:pt>
                <c:pt idx="114">
                  <c:v>3820</c:v>
                </c:pt>
                <c:pt idx="115">
                  <c:v>3822</c:v>
                </c:pt>
                <c:pt idx="116">
                  <c:v>3839</c:v>
                </c:pt>
                <c:pt idx="117">
                  <c:v>3849.5</c:v>
                </c:pt>
                <c:pt idx="118">
                  <c:v>3851.5</c:v>
                </c:pt>
                <c:pt idx="119">
                  <c:v>3853.5</c:v>
                </c:pt>
                <c:pt idx="120">
                  <c:v>3872.5</c:v>
                </c:pt>
                <c:pt idx="121">
                  <c:v>3874.5</c:v>
                </c:pt>
                <c:pt idx="122">
                  <c:v>3876.5</c:v>
                </c:pt>
                <c:pt idx="123">
                  <c:v>3883</c:v>
                </c:pt>
                <c:pt idx="124">
                  <c:v>3885</c:v>
                </c:pt>
                <c:pt idx="125">
                  <c:v>3887</c:v>
                </c:pt>
                <c:pt idx="126">
                  <c:v>3897.5</c:v>
                </c:pt>
                <c:pt idx="127">
                  <c:v>3904</c:v>
                </c:pt>
                <c:pt idx="128">
                  <c:v>3905</c:v>
                </c:pt>
                <c:pt idx="129">
                  <c:v>3906</c:v>
                </c:pt>
                <c:pt idx="130">
                  <c:v>3912.5</c:v>
                </c:pt>
                <c:pt idx="131">
                  <c:v>3916.5</c:v>
                </c:pt>
                <c:pt idx="132">
                  <c:v>3948</c:v>
                </c:pt>
                <c:pt idx="133">
                  <c:v>3950</c:v>
                </c:pt>
                <c:pt idx="134">
                  <c:v>4706</c:v>
                </c:pt>
                <c:pt idx="135">
                  <c:v>5442</c:v>
                </c:pt>
                <c:pt idx="136">
                  <c:v>6118</c:v>
                </c:pt>
                <c:pt idx="137">
                  <c:v>6861.5</c:v>
                </c:pt>
                <c:pt idx="138">
                  <c:v>6861.5</c:v>
                </c:pt>
                <c:pt idx="139">
                  <c:v>7758</c:v>
                </c:pt>
                <c:pt idx="140">
                  <c:v>8470</c:v>
                </c:pt>
                <c:pt idx="141">
                  <c:v>8470</c:v>
                </c:pt>
                <c:pt idx="142">
                  <c:v>8470</c:v>
                </c:pt>
                <c:pt idx="143">
                  <c:v>8503.5</c:v>
                </c:pt>
                <c:pt idx="144">
                  <c:v>8503.5</c:v>
                </c:pt>
                <c:pt idx="145">
                  <c:v>8503.5</c:v>
                </c:pt>
                <c:pt idx="146">
                  <c:v>8594.5</c:v>
                </c:pt>
                <c:pt idx="147">
                  <c:v>10727</c:v>
                </c:pt>
                <c:pt idx="148">
                  <c:v>10727</c:v>
                </c:pt>
                <c:pt idx="149">
                  <c:v>11430.5</c:v>
                </c:pt>
                <c:pt idx="150">
                  <c:v>11430.5</c:v>
                </c:pt>
                <c:pt idx="151">
                  <c:v>11430.5</c:v>
                </c:pt>
                <c:pt idx="152">
                  <c:v>11610</c:v>
                </c:pt>
                <c:pt idx="153">
                  <c:v>12112</c:v>
                </c:pt>
                <c:pt idx="154">
                  <c:v>12112</c:v>
                </c:pt>
                <c:pt idx="155">
                  <c:v>12112</c:v>
                </c:pt>
                <c:pt idx="156">
                  <c:v>12141.5</c:v>
                </c:pt>
                <c:pt idx="157">
                  <c:v>12315.5</c:v>
                </c:pt>
                <c:pt idx="158">
                  <c:v>12315.5</c:v>
                </c:pt>
                <c:pt idx="159">
                  <c:v>12946.5</c:v>
                </c:pt>
                <c:pt idx="160">
                  <c:v>13106</c:v>
                </c:pt>
                <c:pt idx="161">
                  <c:v>13116.5</c:v>
                </c:pt>
                <c:pt idx="162">
                  <c:v>13198</c:v>
                </c:pt>
                <c:pt idx="163">
                  <c:v>13759</c:v>
                </c:pt>
                <c:pt idx="164">
                  <c:v>13761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3.0627919547378812E-2</c:v>
                </c:pt>
                <c:pt idx="1">
                  <c:v>2.2616324626639678E-2</c:v>
                </c:pt>
                <c:pt idx="2">
                  <c:v>2.2169113907452229E-2</c:v>
                </c:pt>
                <c:pt idx="3">
                  <c:v>1.9703284501787925E-2</c:v>
                </c:pt>
                <c:pt idx="4">
                  <c:v>1.9693294249191098E-2</c:v>
                </c:pt>
                <c:pt idx="5">
                  <c:v>1.9680953348924425E-2</c:v>
                </c:pt>
                <c:pt idx="6">
                  <c:v>1.8961655161952765E-2</c:v>
                </c:pt>
                <c:pt idx="7">
                  <c:v>1.8855288354892412E-2</c:v>
                </c:pt>
                <c:pt idx="8">
                  <c:v>1.8852937707222569E-2</c:v>
                </c:pt>
                <c:pt idx="9">
                  <c:v>1.818770441665727E-2</c:v>
                </c:pt>
                <c:pt idx="10">
                  <c:v>1.818770441665727E-2</c:v>
                </c:pt>
                <c:pt idx="11">
                  <c:v>1.636654013444715E-2</c:v>
                </c:pt>
                <c:pt idx="12">
                  <c:v>1.1779838868667868E-2</c:v>
                </c:pt>
                <c:pt idx="13">
                  <c:v>1.1770436277988501E-2</c:v>
                </c:pt>
                <c:pt idx="14">
                  <c:v>1.1767497968401198E-2</c:v>
                </c:pt>
                <c:pt idx="15">
                  <c:v>9.1053894823050867E-3</c:v>
                </c:pt>
                <c:pt idx="16">
                  <c:v>9.1006881869654024E-3</c:v>
                </c:pt>
                <c:pt idx="17">
                  <c:v>9.0983375392955611E-3</c:v>
                </c:pt>
                <c:pt idx="18">
                  <c:v>9.076006386432061E-3</c:v>
                </c:pt>
                <c:pt idx="19">
                  <c:v>9.0683667815050738E-3</c:v>
                </c:pt>
                <c:pt idx="20">
                  <c:v>9.0660161338352325E-3</c:v>
                </c:pt>
                <c:pt idx="21">
                  <c:v>9.0636654861653912E-3</c:v>
                </c:pt>
                <c:pt idx="22">
                  <c:v>9.0613148384955482E-3</c:v>
                </c:pt>
                <c:pt idx="23">
                  <c:v>9.0289934330352196E-3</c:v>
                </c:pt>
                <c:pt idx="24">
                  <c:v>8.9402564834986827E-3</c:v>
                </c:pt>
                <c:pt idx="25">
                  <c:v>8.1892245529841517E-3</c:v>
                </c:pt>
                <c:pt idx="26">
                  <c:v>8.0240915541777477E-3</c:v>
                </c:pt>
                <c:pt idx="27">
                  <c:v>7.3188972532251357E-3</c:v>
                </c:pt>
                <c:pt idx="28">
                  <c:v>7.2906894811870316E-3</c:v>
                </c:pt>
                <c:pt idx="29">
                  <c:v>6.2746220258978096E-3</c:v>
                </c:pt>
                <c:pt idx="30">
                  <c:v>5.6734438843357073E-3</c:v>
                </c:pt>
                <c:pt idx="31">
                  <c:v>5.6534633791420503E-3</c:v>
                </c:pt>
                <c:pt idx="32">
                  <c:v>5.6387718312055374E-3</c:v>
                </c:pt>
                <c:pt idx="33">
                  <c:v>5.6340705358658531E-3</c:v>
                </c:pt>
                <c:pt idx="34">
                  <c:v>5.6164406783420374E-3</c:v>
                </c:pt>
                <c:pt idx="35">
                  <c:v>5.6140900306721961E-3</c:v>
                </c:pt>
                <c:pt idx="36">
                  <c:v>5.6117393830023539E-3</c:v>
                </c:pt>
                <c:pt idx="37">
                  <c:v>5.6093887353325118E-3</c:v>
                </c:pt>
                <c:pt idx="38">
                  <c:v>5.6017491304055254E-3</c:v>
                </c:pt>
                <c:pt idx="39">
                  <c:v>5.5970478350658411E-3</c:v>
                </c:pt>
                <c:pt idx="40">
                  <c:v>5.5623757819356712E-3</c:v>
                </c:pt>
                <c:pt idx="41">
                  <c:v>5.5423952767420133E-3</c:v>
                </c:pt>
                <c:pt idx="42">
                  <c:v>5.540044629072172E-3</c:v>
                </c:pt>
                <c:pt idx="43">
                  <c:v>5.5376939814023298E-3</c:v>
                </c:pt>
                <c:pt idx="44">
                  <c:v>5.523002433465817E-3</c:v>
                </c:pt>
                <c:pt idx="45">
                  <c:v>5.5206517857959748E-3</c:v>
                </c:pt>
                <c:pt idx="46">
                  <c:v>5.5006712806023178E-3</c:v>
                </c:pt>
                <c:pt idx="47">
                  <c:v>5.4930316756753306E-3</c:v>
                </c:pt>
                <c:pt idx="48">
                  <c:v>5.4836290849959628E-3</c:v>
                </c:pt>
                <c:pt idx="49">
                  <c:v>5.4806907754086608E-3</c:v>
                </c:pt>
                <c:pt idx="50">
                  <c:v>5.4759894800689764E-3</c:v>
                </c:pt>
                <c:pt idx="51">
                  <c:v>5.4659992274721479E-3</c:v>
                </c:pt>
                <c:pt idx="52">
                  <c:v>5.4583596225451607E-3</c:v>
                </c:pt>
                <c:pt idx="53">
                  <c:v>5.4560089748753185E-3</c:v>
                </c:pt>
                <c:pt idx="54">
                  <c:v>5.4536583272054764E-3</c:v>
                </c:pt>
                <c:pt idx="55">
                  <c:v>5.4513076795356351E-3</c:v>
                </c:pt>
                <c:pt idx="56">
                  <c:v>5.4342654839292792E-3</c:v>
                </c:pt>
                <c:pt idx="57">
                  <c:v>5.4319148362594379E-3</c:v>
                </c:pt>
                <c:pt idx="58">
                  <c:v>5.4266258790022937E-3</c:v>
                </c:pt>
                <c:pt idx="59">
                  <c:v>5.4219245836626094E-3</c:v>
                </c:pt>
                <c:pt idx="60">
                  <c:v>5.4195739359927672E-3</c:v>
                </c:pt>
                <c:pt idx="61">
                  <c:v>5.4166356264054652E-3</c:v>
                </c:pt>
                <c:pt idx="62">
                  <c:v>5.408996021478478E-3</c:v>
                </c:pt>
                <c:pt idx="63">
                  <c:v>5.4072330357260966E-3</c:v>
                </c:pt>
                <c:pt idx="64">
                  <c:v>5.4019440784689524E-3</c:v>
                </c:pt>
                <c:pt idx="65">
                  <c:v>5.3995934307991093E-3</c:v>
                </c:pt>
                <c:pt idx="66">
                  <c:v>5.397242783129268E-3</c:v>
                </c:pt>
                <c:pt idx="67">
                  <c:v>5.391953825872123E-3</c:v>
                </c:pt>
                <c:pt idx="68">
                  <c:v>5.3825512351927552E-3</c:v>
                </c:pt>
                <c:pt idx="69">
                  <c:v>5.3625707299990982E-3</c:v>
                </c:pt>
                <c:pt idx="70">
                  <c:v>5.3478791820625853E-3</c:v>
                </c:pt>
                <c:pt idx="71">
                  <c:v>5.3378889294657568E-3</c:v>
                </c:pt>
                <c:pt idx="72">
                  <c:v>5.3179084242720989E-3</c:v>
                </c:pt>
                <c:pt idx="73">
                  <c:v>5.2080156457069834E-3</c:v>
                </c:pt>
                <c:pt idx="74">
                  <c:v>4.7590419407671537E-3</c:v>
                </c:pt>
                <c:pt idx="75">
                  <c:v>4.7566912930973116E-3</c:v>
                </c:pt>
                <c:pt idx="76">
                  <c:v>4.7514023358401665E-3</c:v>
                </c:pt>
                <c:pt idx="77">
                  <c:v>4.7490516881703252E-3</c:v>
                </c:pt>
                <c:pt idx="78">
                  <c:v>4.7367107879036545E-3</c:v>
                </c:pt>
                <c:pt idx="79">
                  <c:v>4.7196685922972995E-3</c:v>
                </c:pt>
                <c:pt idx="80">
                  <c:v>4.709678339700471E-3</c:v>
                </c:pt>
                <c:pt idx="81">
                  <c:v>4.6873471868369709E-3</c:v>
                </c:pt>
                <c:pt idx="82">
                  <c:v>4.6773569342401424E-3</c:v>
                </c:pt>
                <c:pt idx="83">
                  <c:v>4.6726556389004581E-3</c:v>
                </c:pt>
                <c:pt idx="84">
                  <c:v>4.6679543435607746E-3</c:v>
                </c:pt>
                <c:pt idx="85">
                  <c:v>4.6109511375671056E-3</c:v>
                </c:pt>
                <c:pt idx="86">
                  <c:v>4.6038991945575791E-3</c:v>
                </c:pt>
                <c:pt idx="87">
                  <c:v>4.6033115326401183E-3</c:v>
                </c:pt>
                <c:pt idx="88">
                  <c:v>4.5939089419607506E-3</c:v>
                </c:pt>
                <c:pt idx="89">
                  <c:v>4.5886199847036055E-3</c:v>
                </c:pt>
                <c:pt idx="90">
                  <c:v>4.5545355934908964E-3</c:v>
                </c:pt>
                <c:pt idx="91">
                  <c:v>4.5398440455543835E-3</c:v>
                </c:pt>
                <c:pt idx="92">
                  <c:v>4.5298537929575541E-3</c:v>
                </c:pt>
                <c:pt idx="93">
                  <c:v>4.5222141880305686E-3</c:v>
                </c:pt>
                <c:pt idx="94">
                  <c:v>4.5198635403607256E-3</c:v>
                </c:pt>
                <c:pt idx="95">
                  <c:v>4.5175128926908843E-3</c:v>
                </c:pt>
                <c:pt idx="96">
                  <c:v>4.4704999392940429E-3</c:v>
                </c:pt>
                <c:pt idx="97">
                  <c:v>4.4581590390273731E-3</c:v>
                </c:pt>
                <c:pt idx="98">
                  <c:v>3.7776465386081017E-3</c:v>
                </c:pt>
                <c:pt idx="99">
                  <c:v>3.7752958909382595E-3</c:v>
                </c:pt>
                <c:pt idx="100">
                  <c:v>3.7729452432684173E-3</c:v>
                </c:pt>
                <c:pt idx="101">
                  <c:v>3.770594595598576E-3</c:v>
                </c:pt>
                <c:pt idx="102">
                  <c:v>3.748263442735076E-3</c:v>
                </c:pt>
                <c:pt idx="103">
                  <c:v>3.7459127950652338E-3</c:v>
                </c:pt>
                <c:pt idx="104">
                  <c:v>3.7406238378080896E-3</c:v>
                </c:pt>
                <c:pt idx="105">
                  <c:v>3.7382731901382475E-3</c:v>
                </c:pt>
                <c:pt idx="106">
                  <c:v>3.7359225424684053E-3</c:v>
                </c:pt>
                <c:pt idx="107">
                  <c:v>3.7282829375414189E-3</c:v>
                </c:pt>
                <c:pt idx="108">
                  <c:v>3.7259322898715768E-3</c:v>
                </c:pt>
                <c:pt idx="109">
                  <c:v>3.7235816422017346E-3</c:v>
                </c:pt>
                <c:pt idx="110">
                  <c:v>3.7212309945318925E-3</c:v>
                </c:pt>
                <c:pt idx="111">
                  <c:v>3.6988998416683933E-3</c:v>
                </c:pt>
                <c:pt idx="112">
                  <c:v>3.6965491939985511E-3</c:v>
                </c:pt>
                <c:pt idx="113">
                  <c:v>3.676568688804894E-3</c:v>
                </c:pt>
                <c:pt idx="114">
                  <c:v>3.6718673934652097E-3</c:v>
                </c:pt>
                <c:pt idx="115">
                  <c:v>3.6695167457953676E-3</c:v>
                </c:pt>
                <c:pt idx="116">
                  <c:v>3.6495362406017105E-3</c:v>
                </c:pt>
                <c:pt idx="117">
                  <c:v>3.6371953403350398E-3</c:v>
                </c:pt>
                <c:pt idx="118">
                  <c:v>3.6348446926651977E-3</c:v>
                </c:pt>
                <c:pt idx="119">
                  <c:v>3.6324940449953555E-3</c:v>
                </c:pt>
                <c:pt idx="120">
                  <c:v>3.6101628921318563E-3</c:v>
                </c:pt>
                <c:pt idx="121">
                  <c:v>3.6078122444620142E-3</c:v>
                </c:pt>
                <c:pt idx="122">
                  <c:v>3.605461596792172E-3</c:v>
                </c:pt>
                <c:pt idx="123">
                  <c:v>3.5978219918651856E-3</c:v>
                </c:pt>
                <c:pt idx="124">
                  <c:v>3.5954713441953435E-3</c:v>
                </c:pt>
                <c:pt idx="125">
                  <c:v>3.5931206965255013E-3</c:v>
                </c:pt>
                <c:pt idx="126">
                  <c:v>3.5807797962588307E-3</c:v>
                </c:pt>
                <c:pt idx="127">
                  <c:v>3.5731401913318443E-3</c:v>
                </c:pt>
                <c:pt idx="128">
                  <c:v>3.5719648674969236E-3</c:v>
                </c:pt>
                <c:pt idx="129">
                  <c:v>3.5707895436620021E-3</c:v>
                </c:pt>
                <c:pt idx="130">
                  <c:v>3.5631499387350158E-3</c:v>
                </c:pt>
                <c:pt idx="131">
                  <c:v>3.5584486433953314E-3</c:v>
                </c:pt>
                <c:pt idx="132">
                  <c:v>3.5214259425953194E-3</c:v>
                </c:pt>
                <c:pt idx="133">
                  <c:v>3.5190752949254772E-3</c:v>
                </c:pt>
                <c:pt idx="134">
                  <c:v>2.6305304757251857E-3</c:v>
                </c:pt>
                <c:pt idx="135">
                  <c:v>1.7654921332233148E-3</c:v>
                </c:pt>
                <c:pt idx="136">
                  <c:v>9.7097322081670517E-4</c:v>
                </c:pt>
                <c:pt idx="137">
                  <c:v>9.7119949552927284E-5</c:v>
                </c:pt>
                <c:pt idx="138">
                  <c:v>9.7119949552927284E-5</c:v>
                </c:pt>
                <c:pt idx="139">
                  <c:v>-9.5655786845376747E-4</c:v>
                </c:pt>
                <c:pt idx="140">
                  <c:v>-1.7933884389175342E-3</c:v>
                </c:pt>
                <c:pt idx="141">
                  <c:v>-1.7933884389175342E-3</c:v>
                </c:pt>
                <c:pt idx="142">
                  <c:v>-1.7933884389175342E-3</c:v>
                </c:pt>
                <c:pt idx="143">
                  <c:v>-1.8327617873873884E-3</c:v>
                </c:pt>
                <c:pt idx="144">
                  <c:v>-1.8327617873873884E-3</c:v>
                </c:pt>
                <c:pt idx="145">
                  <c:v>-1.8327617873873884E-3</c:v>
                </c:pt>
                <c:pt idx="146">
                  <c:v>-1.939716256365201E-3</c:v>
                </c:pt>
                <c:pt idx="147">
                  <c:v>-4.4460943343342767E-3</c:v>
                </c:pt>
                <c:pt idx="148">
                  <c:v>-4.4460943343342767E-3</c:v>
                </c:pt>
                <c:pt idx="149">
                  <c:v>-5.2729346522012149E-3</c:v>
                </c:pt>
                <c:pt idx="150">
                  <c:v>-5.2729346522012149E-3</c:v>
                </c:pt>
                <c:pt idx="151">
                  <c:v>-5.2729346522012149E-3</c:v>
                </c:pt>
                <c:pt idx="152">
                  <c:v>-5.4839052805695388E-3</c:v>
                </c:pt>
                <c:pt idx="153">
                  <c:v>-6.0739178456998902E-3</c:v>
                </c:pt>
                <c:pt idx="154">
                  <c:v>-6.0739178456998902E-3</c:v>
                </c:pt>
                <c:pt idx="155">
                  <c:v>-6.0739178456998902E-3</c:v>
                </c:pt>
                <c:pt idx="156">
                  <c:v>-6.1085898988300601E-3</c:v>
                </c:pt>
                <c:pt idx="157">
                  <c:v>-6.3130962461063183E-3</c:v>
                </c:pt>
                <c:pt idx="158">
                  <c:v>-6.3130962461063183E-3</c:v>
                </c:pt>
                <c:pt idx="159">
                  <c:v>-7.0547255859414824E-3</c:v>
                </c:pt>
                <c:pt idx="160">
                  <c:v>-7.2421897376113847E-3</c:v>
                </c:pt>
                <c:pt idx="161">
                  <c:v>-7.2545306378780545E-3</c:v>
                </c:pt>
                <c:pt idx="162">
                  <c:v>-7.3503195304241188E-3</c:v>
                </c:pt>
                <c:pt idx="163">
                  <c:v>-8.00967620181481E-3</c:v>
                </c:pt>
                <c:pt idx="164">
                  <c:v>-8.012026849484653E-3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B1-4731-A69F-5E8F0C52530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26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AB6-47C8-90B3-B935CE9CABAD}"/>
              </c:ext>
            </c:extLst>
          </c:dPt>
          <c:xVal>
            <c:numRef>
              <c:f>Active!$F$21:$F$993</c:f>
              <c:numCache>
                <c:formatCode>General</c:formatCode>
                <c:ptCount val="973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2117</c:v>
                </c:pt>
                <c:pt idx="31">
                  <c:v>2134</c:v>
                </c:pt>
                <c:pt idx="32">
                  <c:v>2146.5</c:v>
                </c:pt>
                <c:pt idx="33">
                  <c:v>2150.5</c:v>
                </c:pt>
                <c:pt idx="34">
                  <c:v>2165.5</c:v>
                </c:pt>
                <c:pt idx="35">
                  <c:v>2167.5</c:v>
                </c:pt>
                <c:pt idx="36">
                  <c:v>2169.5</c:v>
                </c:pt>
                <c:pt idx="37">
                  <c:v>2171.5</c:v>
                </c:pt>
                <c:pt idx="38">
                  <c:v>2178</c:v>
                </c:pt>
                <c:pt idx="39">
                  <c:v>2182</c:v>
                </c:pt>
                <c:pt idx="40">
                  <c:v>2211.5</c:v>
                </c:pt>
                <c:pt idx="41">
                  <c:v>2228.5</c:v>
                </c:pt>
                <c:pt idx="42">
                  <c:v>2230.5</c:v>
                </c:pt>
                <c:pt idx="43">
                  <c:v>2232.5</c:v>
                </c:pt>
                <c:pt idx="44">
                  <c:v>2245</c:v>
                </c:pt>
                <c:pt idx="45">
                  <c:v>2247</c:v>
                </c:pt>
                <c:pt idx="46">
                  <c:v>2264</c:v>
                </c:pt>
                <c:pt idx="47">
                  <c:v>2270.5</c:v>
                </c:pt>
                <c:pt idx="48">
                  <c:v>2278.5</c:v>
                </c:pt>
                <c:pt idx="49">
                  <c:v>2281</c:v>
                </c:pt>
                <c:pt idx="50">
                  <c:v>2285</c:v>
                </c:pt>
                <c:pt idx="51">
                  <c:v>2293.5</c:v>
                </c:pt>
                <c:pt idx="52">
                  <c:v>2300</c:v>
                </c:pt>
                <c:pt idx="53">
                  <c:v>2302</c:v>
                </c:pt>
                <c:pt idx="54">
                  <c:v>2304</c:v>
                </c:pt>
                <c:pt idx="55">
                  <c:v>2306</c:v>
                </c:pt>
                <c:pt idx="56">
                  <c:v>2320.5</c:v>
                </c:pt>
                <c:pt idx="57">
                  <c:v>2322.5</c:v>
                </c:pt>
                <c:pt idx="58">
                  <c:v>2327</c:v>
                </c:pt>
                <c:pt idx="59">
                  <c:v>2331</c:v>
                </c:pt>
                <c:pt idx="60">
                  <c:v>2333</c:v>
                </c:pt>
                <c:pt idx="61">
                  <c:v>2335.5</c:v>
                </c:pt>
                <c:pt idx="62">
                  <c:v>2342</c:v>
                </c:pt>
                <c:pt idx="63">
                  <c:v>2343.5</c:v>
                </c:pt>
                <c:pt idx="64">
                  <c:v>2348</c:v>
                </c:pt>
                <c:pt idx="65">
                  <c:v>2350</c:v>
                </c:pt>
                <c:pt idx="66">
                  <c:v>2352</c:v>
                </c:pt>
                <c:pt idx="67">
                  <c:v>2356.5</c:v>
                </c:pt>
                <c:pt idx="68">
                  <c:v>2364.5</c:v>
                </c:pt>
                <c:pt idx="69">
                  <c:v>2381.5</c:v>
                </c:pt>
                <c:pt idx="70">
                  <c:v>2394</c:v>
                </c:pt>
                <c:pt idx="71">
                  <c:v>2402.5</c:v>
                </c:pt>
                <c:pt idx="72">
                  <c:v>2419.5</c:v>
                </c:pt>
                <c:pt idx="73">
                  <c:v>2513</c:v>
                </c:pt>
                <c:pt idx="74">
                  <c:v>2895</c:v>
                </c:pt>
                <c:pt idx="75">
                  <c:v>2897</c:v>
                </c:pt>
                <c:pt idx="76">
                  <c:v>2901.5</c:v>
                </c:pt>
                <c:pt idx="77">
                  <c:v>2903.5</c:v>
                </c:pt>
                <c:pt idx="78">
                  <c:v>2914</c:v>
                </c:pt>
                <c:pt idx="79">
                  <c:v>2928.5</c:v>
                </c:pt>
                <c:pt idx="80">
                  <c:v>2937</c:v>
                </c:pt>
                <c:pt idx="81">
                  <c:v>2956</c:v>
                </c:pt>
                <c:pt idx="82">
                  <c:v>2964.5</c:v>
                </c:pt>
                <c:pt idx="83">
                  <c:v>2968.5</c:v>
                </c:pt>
                <c:pt idx="84">
                  <c:v>2972.5</c:v>
                </c:pt>
                <c:pt idx="85">
                  <c:v>3021</c:v>
                </c:pt>
                <c:pt idx="86">
                  <c:v>3027</c:v>
                </c:pt>
                <c:pt idx="87">
                  <c:v>3027.5</c:v>
                </c:pt>
                <c:pt idx="88">
                  <c:v>3035.5</c:v>
                </c:pt>
                <c:pt idx="89">
                  <c:v>3040</c:v>
                </c:pt>
                <c:pt idx="90">
                  <c:v>3069</c:v>
                </c:pt>
                <c:pt idx="91">
                  <c:v>3081.5</c:v>
                </c:pt>
                <c:pt idx="92">
                  <c:v>3090</c:v>
                </c:pt>
                <c:pt idx="93">
                  <c:v>3096.5</c:v>
                </c:pt>
                <c:pt idx="94">
                  <c:v>3098.5</c:v>
                </c:pt>
                <c:pt idx="95">
                  <c:v>3100.5</c:v>
                </c:pt>
                <c:pt idx="96">
                  <c:v>3140.5</c:v>
                </c:pt>
                <c:pt idx="97">
                  <c:v>3151</c:v>
                </c:pt>
                <c:pt idx="98">
                  <c:v>3730</c:v>
                </c:pt>
                <c:pt idx="99">
                  <c:v>3732</c:v>
                </c:pt>
                <c:pt idx="100">
                  <c:v>3734</c:v>
                </c:pt>
                <c:pt idx="101">
                  <c:v>3736</c:v>
                </c:pt>
                <c:pt idx="102">
                  <c:v>3755</c:v>
                </c:pt>
                <c:pt idx="103">
                  <c:v>3757</c:v>
                </c:pt>
                <c:pt idx="104">
                  <c:v>3761.5</c:v>
                </c:pt>
                <c:pt idx="105">
                  <c:v>3763.5</c:v>
                </c:pt>
                <c:pt idx="106">
                  <c:v>3765.5</c:v>
                </c:pt>
                <c:pt idx="107">
                  <c:v>3772</c:v>
                </c:pt>
                <c:pt idx="108">
                  <c:v>3774</c:v>
                </c:pt>
                <c:pt idx="109">
                  <c:v>3776</c:v>
                </c:pt>
                <c:pt idx="110">
                  <c:v>3778</c:v>
                </c:pt>
                <c:pt idx="111">
                  <c:v>3797</c:v>
                </c:pt>
                <c:pt idx="112">
                  <c:v>3799</c:v>
                </c:pt>
                <c:pt idx="113">
                  <c:v>3816</c:v>
                </c:pt>
                <c:pt idx="114">
                  <c:v>3820</c:v>
                </c:pt>
                <c:pt idx="115">
                  <c:v>3822</c:v>
                </c:pt>
                <c:pt idx="116">
                  <c:v>3839</c:v>
                </c:pt>
                <c:pt idx="117">
                  <c:v>3849.5</c:v>
                </c:pt>
                <c:pt idx="118">
                  <c:v>3851.5</c:v>
                </c:pt>
                <c:pt idx="119">
                  <c:v>3853.5</c:v>
                </c:pt>
                <c:pt idx="120">
                  <c:v>3872.5</c:v>
                </c:pt>
                <c:pt idx="121">
                  <c:v>3874.5</c:v>
                </c:pt>
                <c:pt idx="122">
                  <c:v>3876.5</c:v>
                </c:pt>
                <c:pt idx="123">
                  <c:v>3883</c:v>
                </c:pt>
                <c:pt idx="124">
                  <c:v>3885</c:v>
                </c:pt>
                <c:pt idx="125">
                  <c:v>3887</c:v>
                </c:pt>
                <c:pt idx="126">
                  <c:v>3897.5</c:v>
                </c:pt>
                <c:pt idx="127">
                  <c:v>3904</c:v>
                </c:pt>
                <c:pt idx="128">
                  <c:v>3905</c:v>
                </c:pt>
                <c:pt idx="129">
                  <c:v>3906</c:v>
                </c:pt>
                <c:pt idx="130">
                  <c:v>3912.5</c:v>
                </c:pt>
                <c:pt idx="131">
                  <c:v>3916.5</c:v>
                </c:pt>
                <c:pt idx="132">
                  <c:v>3948</c:v>
                </c:pt>
                <c:pt idx="133">
                  <c:v>3950</c:v>
                </c:pt>
                <c:pt idx="134">
                  <c:v>4706</c:v>
                </c:pt>
                <c:pt idx="135">
                  <c:v>5442</c:v>
                </c:pt>
                <c:pt idx="136">
                  <c:v>6118</c:v>
                </c:pt>
                <c:pt idx="137">
                  <c:v>6861.5</c:v>
                </c:pt>
                <c:pt idx="138">
                  <c:v>6861.5</c:v>
                </c:pt>
                <c:pt idx="139">
                  <c:v>7758</c:v>
                </c:pt>
                <c:pt idx="140">
                  <c:v>8470</c:v>
                </c:pt>
                <c:pt idx="141">
                  <c:v>8470</c:v>
                </c:pt>
                <c:pt idx="142">
                  <c:v>8470</c:v>
                </c:pt>
                <c:pt idx="143">
                  <c:v>8503.5</c:v>
                </c:pt>
                <c:pt idx="144">
                  <c:v>8503.5</c:v>
                </c:pt>
                <c:pt idx="145">
                  <c:v>8503.5</c:v>
                </c:pt>
                <c:pt idx="146">
                  <c:v>8594.5</c:v>
                </c:pt>
                <c:pt idx="147">
                  <c:v>10727</c:v>
                </c:pt>
                <c:pt idx="148">
                  <c:v>10727</c:v>
                </c:pt>
                <c:pt idx="149">
                  <c:v>11430.5</c:v>
                </c:pt>
                <c:pt idx="150">
                  <c:v>11430.5</c:v>
                </c:pt>
                <c:pt idx="151">
                  <c:v>11430.5</c:v>
                </c:pt>
                <c:pt idx="152">
                  <c:v>11610</c:v>
                </c:pt>
                <c:pt idx="153">
                  <c:v>12112</c:v>
                </c:pt>
                <c:pt idx="154">
                  <c:v>12112</c:v>
                </c:pt>
                <c:pt idx="155">
                  <c:v>12112</c:v>
                </c:pt>
                <c:pt idx="156">
                  <c:v>12141.5</c:v>
                </c:pt>
                <c:pt idx="157">
                  <c:v>12315.5</c:v>
                </c:pt>
                <c:pt idx="158">
                  <c:v>12315.5</c:v>
                </c:pt>
                <c:pt idx="159">
                  <c:v>12946.5</c:v>
                </c:pt>
                <c:pt idx="160">
                  <c:v>13106</c:v>
                </c:pt>
                <c:pt idx="161">
                  <c:v>13116.5</c:v>
                </c:pt>
                <c:pt idx="162">
                  <c:v>13198</c:v>
                </c:pt>
                <c:pt idx="163">
                  <c:v>13759</c:v>
                </c:pt>
                <c:pt idx="164">
                  <c:v>13761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9">
                  <c:v>-0.11327799999708077</c:v>
                </c:pt>
                <c:pt idx="26">
                  <c:v>-4.2067999995197169E-2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B1-4731-A69F-5E8F0C525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650600"/>
        <c:axId val="1"/>
      </c:scatterChart>
      <c:valAx>
        <c:axId val="7106506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0889038708610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150536115720959E-2"/>
              <c:y val="0.368902951548234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50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09225361369409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Psc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3232978230665"/>
          <c:y val="0.12933339854257347"/>
          <c:w val="0.83586336266790184"/>
          <c:h val="0.648782054417110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2117</c:v>
                </c:pt>
                <c:pt idx="31">
                  <c:v>2134</c:v>
                </c:pt>
                <c:pt idx="32">
                  <c:v>2146.5</c:v>
                </c:pt>
                <c:pt idx="33">
                  <c:v>2150.5</c:v>
                </c:pt>
                <c:pt idx="34">
                  <c:v>2165.5</c:v>
                </c:pt>
                <c:pt idx="35">
                  <c:v>2167.5</c:v>
                </c:pt>
                <c:pt idx="36">
                  <c:v>2169.5</c:v>
                </c:pt>
                <c:pt idx="37">
                  <c:v>2171.5</c:v>
                </c:pt>
                <c:pt idx="38">
                  <c:v>2178</c:v>
                </c:pt>
                <c:pt idx="39">
                  <c:v>2182</c:v>
                </c:pt>
                <c:pt idx="40">
                  <c:v>2211.5</c:v>
                </c:pt>
                <c:pt idx="41">
                  <c:v>2228.5</c:v>
                </c:pt>
                <c:pt idx="42">
                  <c:v>2230.5</c:v>
                </c:pt>
                <c:pt idx="43">
                  <c:v>2232.5</c:v>
                </c:pt>
                <c:pt idx="44">
                  <c:v>2245</c:v>
                </c:pt>
                <c:pt idx="45">
                  <c:v>2247</c:v>
                </c:pt>
                <c:pt idx="46">
                  <c:v>2264</c:v>
                </c:pt>
                <c:pt idx="47">
                  <c:v>2270.5</c:v>
                </c:pt>
                <c:pt idx="48">
                  <c:v>2278.5</c:v>
                </c:pt>
                <c:pt idx="49">
                  <c:v>2281</c:v>
                </c:pt>
                <c:pt idx="50">
                  <c:v>2285</c:v>
                </c:pt>
                <c:pt idx="51">
                  <c:v>2293.5</c:v>
                </c:pt>
                <c:pt idx="52">
                  <c:v>2300</c:v>
                </c:pt>
                <c:pt idx="53">
                  <c:v>2302</c:v>
                </c:pt>
                <c:pt idx="54">
                  <c:v>2304</c:v>
                </c:pt>
                <c:pt idx="55">
                  <c:v>2306</c:v>
                </c:pt>
                <c:pt idx="56">
                  <c:v>2320.5</c:v>
                </c:pt>
                <c:pt idx="57">
                  <c:v>2322.5</c:v>
                </c:pt>
                <c:pt idx="58">
                  <c:v>2327</c:v>
                </c:pt>
                <c:pt idx="59">
                  <c:v>2331</c:v>
                </c:pt>
                <c:pt idx="60">
                  <c:v>2333</c:v>
                </c:pt>
                <c:pt idx="61">
                  <c:v>2335.5</c:v>
                </c:pt>
                <c:pt idx="62">
                  <c:v>2342</c:v>
                </c:pt>
                <c:pt idx="63">
                  <c:v>2343.5</c:v>
                </c:pt>
                <c:pt idx="64">
                  <c:v>2348</c:v>
                </c:pt>
                <c:pt idx="65">
                  <c:v>2350</c:v>
                </c:pt>
                <c:pt idx="66">
                  <c:v>2352</c:v>
                </c:pt>
                <c:pt idx="67">
                  <c:v>2356.5</c:v>
                </c:pt>
                <c:pt idx="68">
                  <c:v>2364.5</c:v>
                </c:pt>
                <c:pt idx="69">
                  <c:v>2381.5</c:v>
                </c:pt>
                <c:pt idx="70">
                  <c:v>2394</c:v>
                </c:pt>
                <c:pt idx="71">
                  <c:v>2402.5</c:v>
                </c:pt>
                <c:pt idx="72">
                  <c:v>2419.5</c:v>
                </c:pt>
                <c:pt idx="73">
                  <c:v>2513</c:v>
                </c:pt>
                <c:pt idx="74">
                  <c:v>2895</c:v>
                </c:pt>
                <c:pt idx="75">
                  <c:v>2897</c:v>
                </c:pt>
                <c:pt idx="76">
                  <c:v>2901.5</c:v>
                </c:pt>
                <c:pt idx="77">
                  <c:v>2903.5</c:v>
                </c:pt>
                <c:pt idx="78">
                  <c:v>2914</c:v>
                </c:pt>
                <c:pt idx="79">
                  <c:v>2928.5</c:v>
                </c:pt>
                <c:pt idx="80">
                  <c:v>2937</c:v>
                </c:pt>
                <c:pt idx="81">
                  <c:v>2956</c:v>
                </c:pt>
                <c:pt idx="82">
                  <c:v>2964.5</c:v>
                </c:pt>
                <c:pt idx="83">
                  <c:v>2968.5</c:v>
                </c:pt>
                <c:pt idx="84">
                  <c:v>2972.5</c:v>
                </c:pt>
                <c:pt idx="85">
                  <c:v>3021</c:v>
                </c:pt>
                <c:pt idx="86">
                  <c:v>3027</c:v>
                </c:pt>
                <c:pt idx="87">
                  <c:v>3027.5</c:v>
                </c:pt>
                <c:pt idx="88">
                  <c:v>3035.5</c:v>
                </c:pt>
                <c:pt idx="89">
                  <c:v>3040</c:v>
                </c:pt>
                <c:pt idx="90">
                  <c:v>3069</c:v>
                </c:pt>
                <c:pt idx="91">
                  <c:v>3081.5</c:v>
                </c:pt>
                <c:pt idx="92">
                  <c:v>3090</c:v>
                </c:pt>
                <c:pt idx="93">
                  <c:v>3096.5</c:v>
                </c:pt>
                <c:pt idx="94">
                  <c:v>3098.5</c:v>
                </c:pt>
                <c:pt idx="95">
                  <c:v>3100.5</c:v>
                </c:pt>
                <c:pt idx="96">
                  <c:v>3140.5</c:v>
                </c:pt>
                <c:pt idx="97">
                  <c:v>3151</c:v>
                </c:pt>
                <c:pt idx="98">
                  <c:v>3730</c:v>
                </c:pt>
                <c:pt idx="99">
                  <c:v>3732</c:v>
                </c:pt>
                <c:pt idx="100">
                  <c:v>3734</c:v>
                </c:pt>
                <c:pt idx="101">
                  <c:v>3736</c:v>
                </c:pt>
                <c:pt idx="102">
                  <c:v>3755</c:v>
                </c:pt>
                <c:pt idx="103">
                  <c:v>3757</c:v>
                </c:pt>
                <c:pt idx="104">
                  <c:v>3761.5</c:v>
                </c:pt>
                <c:pt idx="105">
                  <c:v>3763.5</c:v>
                </c:pt>
                <c:pt idx="106">
                  <c:v>3765.5</c:v>
                </c:pt>
                <c:pt idx="107">
                  <c:v>3772</c:v>
                </c:pt>
                <c:pt idx="108">
                  <c:v>3774</c:v>
                </c:pt>
                <c:pt idx="109">
                  <c:v>3776</c:v>
                </c:pt>
                <c:pt idx="110">
                  <c:v>3778</c:v>
                </c:pt>
                <c:pt idx="111">
                  <c:v>3797</c:v>
                </c:pt>
                <c:pt idx="112">
                  <c:v>3799</c:v>
                </c:pt>
                <c:pt idx="113">
                  <c:v>3816</c:v>
                </c:pt>
                <c:pt idx="114">
                  <c:v>3820</c:v>
                </c:pt>
                <c:pt idx="115">
                  <c:v>3822</c:v>
                </c:pt>
                <c:pt idx="116">
                  <c:v>3839</c:v>
                </c:pt>
                <c:pt idx="117">
                  <c:v>3849.5</c:v>
                </c:pt>
                <c:pt idx="118">
                  <c:v>3851.5</c:v>
                </c:pt>
                <c:pt idx="119">
                  <c:v>3853.5</c:v>
                </c:pt>
                <c:pt idx="120">
                  <c:v>3872.5</c:v>
                </c:pt>
                <c:pt idx="121">
                  <c:v>3874.5</c:v>
                </c:pt>
                <c:pt idx="122">
                  <c:v>3876.5</c:v>
                </c:pt>
                <c:pt idx="123">
                  <c:v>3883</c:v>
                </c:pt>
                <c:pt idx="124">
                  <c:v>3885</c:v>
                </c:pt>
                <c:pt idx="125">
                  <c:v>3887</c:v>
                </c:pt>
                <c:pt idx="126">
                  <c:v>3897.5</c:v>
                </c:pt>
                <c:pt idx="127">
                  <c:v>3904</c:v>
                </c:pt>
                <c:pt idx="128">
                  <c:v>3905</c:v>
                </c:pt>
                <c:pt idx="129">
                  <c:v>3906</c:v>
                </c:pt>
                <c:pt idx="130">
                  <c:v>3912.5</c:v>
                </c:pt>
                <c:pt idx="131">
                  <c:v>3916.5</c:v>
                </c:pt>
                <c:pt idx="132">
                  <c:v>3948</c:v>
                </c:pt>
                <c:pt idx="133">
                  <c:v>3950</c:v>
                </c:pt>
                <c:pt idx="134">
                  <c:v>4706</c:v>
                </c:pt>
                <c:pt idx="135">
                  <c:v>5442</c:v>
                </c:pt>
                <c:pt idx="136">
                  <c:v>6118</c:v>
                </c:pt>
                <c:pt idx="137">
                  <c:v>6861.5</c:v>
                </c:pt>
                <c:pt idx="138">
                  <c:v>6861.5</c:v>
                </c:pt>
                <c:pt idx="139">
                  <c:v>7758</c:v>
                </c:pt>
                <c:pt idx="140">
                  <c:v>8470</c:v>
                </c:pt>
                <c:pt idx="141">
                  <c:v>8470</c:v>
                </c:pt>
                <c:pt idx="142">
                  <c:v>8470</c:v>
                </c:pt>
                <c:pt idx="143">
                  <c:v>8503.5</c:v>
                </c:pt>
                <c:pt idx="144">
                  <c:v>8503.5</c:v>
                </c:pt>
                <c:pt idx="145">
                  <c:v>8503.5</c:v>
                </c:pt>
                <c:pt idx="146">
                  <c:v>8594.5</c:v>
                </c:pt>
                <c:pt idx="147">
                  <c:v>10727</c:v>
                </c:pt>
                <c:pt idx="148">
                  <c:v>10727</c:v>
                </c:pt>
                <c:pt idx="149">
                  <c:v>11430.5</c:v>
                </c:pt>
                <c:pt idx="150">
                  <c:v>11430.5</c:v>
                </c:pt>
                <c:pt idx="151">
                  <c:v>11430.5</c:v>
                </c:pt>
                <c:pt idx="152">
                  <c:v>11610</c:v>
                </c:pt>
                <c:pt idx="153">
                  <c:v>12112</c:v>
                </c:pt>
                <c:pt idx="154">
                  <c:v>12112</c:v>
                </c:pt>
                <c:pt idx="155">
                  <c:v>12112</c:v>
                </c:pt>
                <c:pt idx="156">
                  <c:v>12141.5</c:v>
                </c:pt>
                <c:pt idx="157">
                  <c:v>12315.5</c:v>
                </c:pt>
                <c:pt idx="158">
                  <c:v>12315.5</c:v>
                </c:pt>
                <c:pt idx="159">
                  <c:v>12946.5</c:v>
                </c:pt>
                <c:pt idx="160">
                  <c:v>13106</c:v>
                </c:pt>
                <c:pt idx="161">
                  <c:v>13116.5</c:v>
                </c:pt>
                <c:pt idx="162">
                  <c:v>13198</c:v>
                </c:pt>
                <c:pt idx="163">
                  <c:v>13759</c:v>
                </c:pt>
                <c:pt idx="164">
                  <c:v>13761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F4-464A-8A21-2735F3DF24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2117</c:v>
                </c:pt>
                <c:pt idx="31">
                  <c:v>2134</c:v>
                </c:pt>
                <c:pt idx="32">
                  <c:v>2146.5</c:v>
                </c:pt>
                <c:pt idx="33">
                  <c:v>2150.5</c:v>
                </c:pt>
                <c:pt idx="34">
                  <c:v>2165.5</c:v>
                </c:pt>
                <c:pt idx="35">
                  <c:v>2167.5</c:v>
                </c:pt>
                <c:pt idx="36">
                  <c:v>2169.5</c:v>
                </c:pt>
                <c:pt idx="37">
                  <c:v>2171.5</c:v>
                </c:pt>
                <c:pt idx="38">
                  <c:v>2178</c:v>
                </c:pt>
                <c:pt idx="39">
                  <c:v>2182</c:v>
                </c:pt>
                <c:pt idx="40">
                  <c:v>2211.5</c:v>
                </c:pt>
                <c:pt idx="41">
                  <c:v>2228.5</c:v>
                </c:pt>
                <c:pt idx="42">
                  <c:v>2230.5</c:v>
                </c:pt>
                <c:pt idx="43">
                  <c:v>2232.5</c:v>
                </c:pt>
                <c:pt idx="44">
                  <c:v>2245</c:v>
                </c:pt>
                <c:pt idx="45">
                  <c:v>2247</c:v>
                </c:pt>
                <c:pt idx="46">
                  <c:v>2264</c:v>
                </c:pt>
                <c:pt idx="47">
                  <c:v>2270.5</c:v>
                </c:pt>
                <c:pt idx="48">
                  <c:v>2278.5</c:v>
                </c:pt>
                <c:pt idx="49">
                  <c:v>2281</c:v>
                </c:pt>
                <c:pt idx="50">
                  <c:v>2285</c:v>
                </c:pt>
                <c:pt idx="51">
                  <c:v>2293.5</c:v>
                </c:pt>
                <c:pt idx="52">
                  <c:v>2300</c:v>
                </c:pt>
                <c:pt idx="53">
                  <c:v>2302</c:v>
                </c:pt>
                <c:pt idx="54">
                  <c:v>2304</c:v>
                </c:pt>
                <c:pt idx="55">
                  <c:v>2306</c:v>
                </c:pt>
                <c:pt idx="56">
                  <c:v>2320.5</c:v>
                </c:pt>
                <c:pt idx="57">
                  <c:v>2322.5</c:v>
                </c:pt>
                <c:pt idx="58">
                  <c:v>2327</c:v>
                </c:pt>
                <c:pt idx="59">
                  <c:v>2331</c:v>
                </c:pt>
                <c:pt idx="60">
                  <c:v>2333</c:v>
                </c:pt>
                <c:pt idx="61">
                  <c:v>2335.5</c:v>
                </c:pt>
                <c:pt idx="62">
                  <c:v>2342</c:v>
                </c:pt>
                <c:pt idx="63">
                  <c:v>2343.5</c:v>
                </c:pt>
                <c:pt idx="64">
                  <c:v>2348</c:v>
                </c:pt>
                <c:pt idx="65">
                  <c:v>2350</c:v>
                </c:pt>
                <c:pt idx="66">
                  <c:v>2352</c:v>
                </c:pt>
                <c:pt idx="67">
                  <c:v>2356.5</c:v>
                </c:pt>
                <c:pt idx="68">
                  <c:v>2364.5</c:v>
                </c:pt>
                <c:pt idx="69">
                  <c:v>2381.5</c:v>
                </c:pt>
                <c:pt idx="70">
                  <c:v>2394</c:v>
                </c:pt>
                <c:pt idx="71">
                  <c:v>2402.5</c:v>
                </c:pt>
                <c:pt idx="72">
                  <c:v>2419.5</c:v>
                </c:pt>
                <c:pt idx="73">
                  <c:v>2513</c:v>
                </c:pt>
                <c:pt idx="74">
                  <c:v>2895</c:v>
                </c:pt>
                <c:pt idx="75">
                  <c:v>2897</c:v>
                </c:pt>
                <c:pt idx="76">
                  <c:v>2901.5</c:v>
                </c:pt>
                <c:pt idx="77">
                  <c:v>2903.5</c:v>
                </c:pt>
                <c:pt idx="78">
                  <c:v>2914</c:v>
                </c:pt>
                <c:pt idx="79">
                  <c:v>2928.5</c:v>
                </c:pt>
                <c:pt idx="80">
                  <c:v>2937</c:v>
                </c:pt>
                <c:pt idx="81">
                  <c:v>2956</c:v>
                </c:pt>
                <c:pt idx="82">
                  <c:v>2964.5</c:v>
                </c:pt>
                <c:pt idx="83">
                  <c:v>2968.5</c:v>
                </c:pt>
                <c:pt idx="84">
                  <c:v>2972.5</c:v>
                </c:pt>
                <c:pt idx="85">
                  <c:v>3021</c:v>
                </c:pt>
                <c:pt idx="86">
                  <c:v>3027</c:v>
                </c:pt>
                <c:pt idx="87">
                  <c:v>3027.5</c:v>
                </c:pt>
                <c:pt idx="88">
                  <c:v>3035.5</c:v>
                </c:pt>
                <c:pt idx="89">
                  <c:v>3040</c:v>
                </c:pt>
                <c:pt idx="90">
                  <c:v>3069</c:v>
                </c:pt>
                <c:pt idx="91">
                  <c:v>3081.5</c:v>
                </c:pt>
                <c:pt idx="92">
                  <c:v>3090</c:v>
                </c:pt>
                <c:pt idx="93">
                  <c:v>3096.5</c:v>
                </c:pt>
                <c:pt idx="94">
                  <c:v>3098.5</c:v>
                </c:pt>
                <c:pt idx="95">
                  <c:v>3100.5</c:v>
                </c:pt>
                <c:pt idx="96">
                  <c:v>3140.5</c:v>
                </c:pt>
                <c:pt idx="97">
                  <c:v>3151</c:v>
                </c:pt>
                <c:pt idx="98">
                  <c:v>3730</c:v>
                </c:pt>
                <c:pt idx="99">
                  <c:v>3732</c:v>
                </c:pt>
                <c:pt idx="100">
                  <c:v>3734</c:v>
                </c:pt>
                <c:pt idx="101">
                  <c:v>3736</c:v>
                </c:pt>
                <c:pt idx="102">
                  <c:v>3755</c:v>
                </c:pt>
                <c:pt idx="103">
                  <c:v>3757</c:v>
                </c:pt>
                <c:pt idx="104">
                  <c:v>3761.5</c:v>
                </c:pt>
                <c:pt idx="105">
                  <c:v>3763.5</c:v>
                </c:pt>
                <c:pt idx="106">
                  <c:v>3765.5</c:v>
                </c:pt>
                <c:pt idx="107">
                  <c:v>3772</c:v>
                </c:pt>
                <c:pt idx="108">
                  <c:v>3774</c:v>
                </c:pt>
                <c:pt idx="109">
                  <c:v>3776</c:v>
                </c:pt>
                <c:pt idx="110">
                  <c:v>3778</c:v>
                </c:pt>
                <c:pt idx="111">
                  <c:v>3797</c:v>
                </c:pt>
                <c:pt idx="112">
                  <c:v>3799</c:v>
                </c:pt>
                <c:pt idx="113">
                  <c:v>3816</c:v>
                </c:pt>
                <c:pt idx="114">
                  <c:v>3820</c:v>
                </c:pt>
                <c:pt idx="115">
                  <c:v>3822</c:v>
                </c:pt>
                <c:pt idx="116">
                  <c:v>3839</c:v>
                </c:pt>
                <c:pt idx="117">
                  <c:v>3849.5</c:v>
                </c:pt>
                <c:pt idx="118">
                  <c:v>3851.5</c:v>
                </c:pt>
                <c:pt idx="119">
                  <c:v>3853.5</c:v>
                </c:pt>
                <c:pt idx="120">
                  <c:v>3872.5</c:v>
                </c:pt>
                <c:pt idx="121">
                  <c:v>3874.5</c:v>
                </c:pt>
                <c:pt idx="122">
                  <c:v>3876.5</c:v>
                </c:pt>
                <c:pt idx="123">
                  <c:v>3883</c:v>
                </c:pt>
                <c:pt idx="124">
                  <c:v>3885</c:v>
                </c:pt>
                <c:pt idx="125">
                  <c:v>3887</c:v>
                </c:pt>
                <c:pt idx="126">
                  <c:v>3897.5</c:v>
                </c:pt>
                <c:pt idx="127">
                  <c:v>3904</c:v>
                </c:pt>
                <c:pt idx="128">
                  <c:v>3905</c:v>
                </c:pt>
                <c:pt idx="129">
                  <c:v>3906</c:v>
                </c:pt>
                <c:pt idx="130">
                  <c:v>3912.5</c:v>
                </c:pt>
                <c:pt idx="131">
                  <c:v>3916.5</c:v>
                </c:pt>
                <c:pt idx="132">
                  <c:v>3948</c:v>
                </c:pt>
                <c:pt idx="133">
                  <c:v>3950</c:v>
                </c:pt>
                <c:pt idx="134">
                  <c:v>4706</c:v>
                </c:pt>
                <c:pt idx="135">
                  <c:v>5442</c:v>
                </c:pt>
                <c:pt idx="136">
                  <c:v>6118</c:v>
                </c:pt>
                <c:pt idx="137">
                  <c:v>6861.5</c:v>
                </c:pt>
                <c:pt idx="138">
                  <c:v>6861.5</c:v>
                </c:pt>
                <c:pt idx="139">
                  <c:v>7758</c:v>
                </c:pt>
                <c:pt idx="140">
                  <c:v>8470</c:v>
                </c:pt>
                <c:pt idx="141">
                  <c:v>8470</c:v>
                </c:pt>
                <c:pt idx="142">
                  <c:v>8470</c:v>
                </c:pt>
                <c:pt idx="143">
                  <c:v>8503.5</c:v>
                </c:pt>
                <c:pt idx="144">
                  <c:v>8503.5</c:v>
                </c:pt>
                <c:pt idx="145">
                  <c:v>8503.5</c:v>
                </c:pt>
                <c:pt idx="146">
                  <c:v>8594.5</c:v>
                </c:pt>
                <c:pt idx="147">
                  <c:v>10727</c:v>
                </c:pt>
                <c:pt idx="148">
                  <c:v>10727</c:v>
                </c:pt>
                <c:pt idx="149">
                  <c:v>11430.5</c:v>
                </c:pt>
                <c:pt idx="150">
                  <c:v>11430.5</c:v>
                </c:pt>
                <c:pt idx="151">
                  <c:v>11430.5</c:v>
                </c:pt>
                <c:pt idx="152">
                  <c:v>11610</c:v>
                </c:pt>
                <c:pt idx="153">
                  <c:v>12112</c:v>
                </c:pt>
                <c:pt idx="154">
                  <c:v>12112</c:v>
                </c:pt>
                <c:pt idx="155">
                  <c:v>12112</c:v>
                </c:pt>
                <c:pt idx="156">
                  <c:v>12141.5</c:v>
                </c:pt>
                <c:pt idx="157">
                  <c:v>12315.5</c:v>
                </c:pt>
                <c:pt idx="158">
                  <c:v>12315.5</c:v>
                </c:pt>
                <c:pt idx="159">
                  <c:v>12946.5</c:v>
                </c:pt>
                <c:pt idx="160">
                  <c:v>13106</c:v>
                </c:pt>
                <c:pt idx="161">
                  <c:v>13116.5</c:v>
                </c:pt>
                <c:pt idx="162">
                  <c:v>13198</c:v>
                </c:pt>
                <c:pt idx="163">
                  <c:v>13759</c:v>
                </c:pt>
                <c:pt idx="164">
                  <c:v>13761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F4-464A-8A21-2735F3DF24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2117</c:v>
                </c:pt>
                <c:pt idx="31">
                  <c:v>2134</c:v>
                </c:pt>
                <c:pt idx="32">
                  <c:v>2146.5</c:v>
                </c:pt>
                <c:pt idx="33">
                  <c:v>2150.5</c:v>
                </c:pt>
                <c:pt idx="34">
                  <c:v>2165.5</c:v>
                </c:pt>
                <c:pt idx="35">
                  <c:v>2167.5</c:v>
                </c:pt>
                <c:pt idx="36">
                  <c:v>2169.5</c:v>
                </c:pt>
                <c:pt idx="37">
                  <c:v>2171.5</c:v>
                </c:pt>
                <c:pt idx="38">
                  <c:v>2178</c:v>
                </c:pt>
                <c:pt idx="39">
                  <c:v>2182</c:v>
                </c:pt>
                <c:pt idx="40">
                  <c:v>2211.5</c:v>
                </c:pt>
                <c:pt idx="41">
                  <c:v>2228.5</c:v>
                </c:pt>
                <c:pt idx="42">
                  <c:v>2230.5</c:v>
                </c:pt>
                <c:pt idx="43">
                  <c:v>2232.5</c:v>
                </c:pt>
                <c:pt idx="44">
                  <c:v>2245</c:v>
                </c:pt>
                <c:pt idx="45">
                  <c:v>2247</c:v>
                </c:pt>
                <c:pt idx="46">
                  <c:v>2264</c:v>
                </c:pt>
                <c:pt idx="47">
                  <c:v>2270.5</c:v>
                </c:pt>
                <c:pt idx="48">
                  <c:v>2278.5</c:v>
                </c:pt>
                <c:pt idx="49">
                  <c:v>2281</c:v>
                </c:pt>
                <c:pt idx="50">
                  <c:v>2285</c:v>
                </c:pt>
                <c:pt idx="51">
                  <c:v>2293.5</c:v>
                </c:pt>
                <c:pt idx="52">
                  <c:v>2300</c:v>
                </c:pt>
                <c:pt idx="53">
                  <c:v>2302</c:v>
                </c:pt>
                <c:pt idx="54">
                  <c:v>2304</c:v>
                </c:pt>
                <c:pt idx="55">
                  <c:v>2306</c:v>
                </c:pt>
                <c:pt idx="56">
                  <c:v>2320.5</c:v>
                </c:pt>
                <c:pt idx="57">
                  <c:v>2322.5</c:v>
                </c:pt>
                <c:pt idx="58">
                  <c:v>2327</c:v>
                </c:pt>
                <c:pt idx="59">
                  <c:v>2331</c:v>
                </c:pt>
                <c:pt idx="60">
                  <c:v>2333</c:v>
                </c:pt>
                <c:pt idx="61">
                  <c:v>2335.5</c:v>
                </c:pt>
                <c:pt idx="62">
                  <c:v>2342</c:v>
                </c:pt>
                <c:pt idx="63">
                  <c:v>2343.5</c:v>
                </c:pt>
                <c:pt idx="64">
                  <c:v>2348</c:v>
                </c:pt>
                <c:pt idx="65">
                  <c:v>2350</c:v>
                </c:pt>
                <c:pt idx="66">
                  <c:v>2352</c:v>
                </c:pt>
                <c:pt idx="67">
                  <c:v>2356.5</c:v>
                </c:pt>
                <c:pt idx="68">
                  <c:v>2364.5</c:v>
                </c:pt>
                <c:pt idx="69">
                  <c:v>2381.5</c:v>
                </c:pt>
                <c:pt idx="70">
                  <c:v>2394</c:v>
                </c:pt>
                <c:pt idx="71">
                  <c:v>2402.5</c:v>
                </c:pt>
                <c:pt idx="72">
                  <c:v>2419.5</c:v>
                </c:pt>
                <c:pt idx="73">
                  <c:v>2513</c:v>
                </c:pt>
                <c:pt idx="74">
                  <c:v>2895</c:v>
                </c:pt>
                <c:pt idx="75">
                  <c:v>2897</c:v>
                </c:pt>
                <c:pt idx="76">
                  <c:v>2901.5</c:v>
                </c:pt>
                <c:pt idx="77">
                  <c:v>2903.5</c:v>
                </c:pt>
                <c:pt idx="78">
                  <c:v>2914</c:v>
                </c:pt>
                <c:pt idx="79">
                  <c:v>2928.5</c:v>
                </c:pt>
                <c:pt idx="80">
                  <c:v>2937</c:v>
                </c:pt>
                <c:pt idx="81">
                  <c:v>2956</c:v>
                </c:pt>
                <c:pt idx="82">
                  <c:v>2964.5</c:v>
                </c:pt>
                <c:pt idx="83">
                  <c:v>2968.5</c:v>
                </c:pt>
                <c:pt idx="84">
                  <c:v>2972.5</c:v>
                </c:pt>
                <c:pt idx="85">
                  <c:v>3021</c:v>
                </c:pt>
                <c:pt idx="86">
                  <c:v>3027</c:v>
                </c:pt>
                <c:pt idx="87">
                  <c:v>3027.5</c:v>
                </c:pt>
                <c:pt idx="88">
                  <c:v>3035.5</c:v>
                </c:pt>
                <c:pt idx="89">
                  <c:v>3040</c:v>
                </c:pt>
                <c:pt idx="90">
                  <c:v>3069</c:v>
                </c:pt>
                <c:pt idx="91">
                  <c:v>3081.5</c:v>
                </c:pt>
                <c:pt idx="92">
                  <c:v>3090</c:v>
                </c:pt>
                <c:pt idx="93">
                  <c:v>3096.5</c:v>
                </c:pt>
                <c:pt idx="94">
                  <c:v>3098.5</c:v>
                </c:pt>
                <c:pt idx="95">
                  <c:v>3100.5</c:v>
                </c:pt>
                <c:pt idx="96">
                  <c:v>3140.5</c:v>
                </c:pt>
                <c:pt idx="97">
                  <c:v>3151</c:v>
                </c:pt>
                <c:pt idx="98">
                  <c:v>3730</c:v>
                </c:pt>
                <c:pt idx="99">
                  <c:v>3732</c:v>
                </c:pt>
                <c:pt idx="100">
                  <c:v>3734</c:v>
                </c:pt>
                <c:pt idx="101">
                  <c:v>3736</c:v>
                </c:pt>
                <c:pt idx="102">
                  <c:v>3755</c:v>
                </c:pt>
                <c:pt idx="103">
                  <c:v>3757</c:v>
                </c:pt>
                <c:pt idx="104">
                  <c:v>3761.5</c:v>
                </c:pt>
                <c:pt idx="105">
                  <c:v>3763.5</c:v>
                </c:pt>
                <c:pt idx="106">
                  <c:v>3765.5</c:v>
                </c:pt>
                <c:pt idx="107">
                  <c:v>3772</c:v>
                </c:pt>
                <c:pt idx="108">
                  <c:v>3774</c:v>
                </c:pt>
                <c:pt idx="109">
                  <c:v>3776</c:v>
                </c:pt>
                <c:pt idx="110">
                  <c:v>3778</c:v>
                </c:pt>
                <c:pt idx="111">
                  <c:v>3797</c:v>
                </c:pt>
                <c:pt idx="112">
                  <c:v>3799</c:v>
                </c:pt>
                <c:pt idx="113">
                  <c:v>3816</c:v>
                </c:pt>
                <c:pt idx="114">
                  <c:v>3820</c:v>
                </c:pt>
                <c:pt idx="115">
                  <c:v>3822</c:v>
                </c:pt>
                <c:pt idx="116">
                  <c:v>3839</c:v>
                </c:pt>
                <c:pt idx="117">
                  <c:v>3849.5</c:v>
                </c:pt>
                <c:pt idx="118">
                  <c:v>3851.5</c:v>
                </c:pt>
                <c:pt idx="119">
                  <c:v>3853.5</c:v>
                </c:pt>
                <c:pt idx="120">
                  <c:v>3872.5</c:v>
                </c:pt>
                <c:pt idx="121">
                  <c:v>3874.5</c:v>
                </c:pt>
                <c:pt idx="122">
                  <c:v>3876.5</c:v>
                </c:pt>
                <c:pt idx="123">
                  <c:v>3883</c:v>
                </c:pt>
                <c:pt idx="124">
                  <c:v>3885</c:v>
                </c:pt>
                <c:pt idx="125">
                  <c:v>3887</c:v>
                </c:pt>
                <c:pt idx="126">
                  <c:v>3897.5</c:v>
                </c:pt>
                <c:pt idx="127">
                  <c:v>3904</c:v>
                </c:pt>
                <c:pt idx="128">
                  <c:v>3905</c:v>
                </c:pt>
                <c:pt idx="129">
                  <c:v>3906</c:v>
                </c:pt>
                <c:pt idx="130">
                  <c:v>3912.5</c:v>
                </c:pt>
                <c:pt idx="131">
                  <c:v>3916.5</c:v>
                </c:pt>
                <c:pt idx="132">
                  <c:v>3948</c:v>
                </c:pt>
                <c:pt idx="133">
                  <c:v>3950</c:v>
                </c:pt>
                <c:pt idx="134">
                  <c:v>4706</c:v>
                </c:pt>
                <c:pt idx="135">
                  <c:v>5442</c:v>
                </c:pt>
                <c:pt idx="136">
                  <c:v>6118</c:v>
                </c:pt>
                <c:pt idx="137">
                  <c:v>6861.5</c:v>
                </c:pt>
                <c:pt idx="138">
                  <c:v>6861.5</c:v>
                </c:pt>
                <c:pt idx="139">
                  <c:v>7758</c:v>
                </c:pt>
                <c:pt idx="140">
                  <c:v>8470</c:v>
                </c:pt>
                <c:pt idx="141">
                  <c:v>8470</c:v>
                </c:pt>
                <c:pt idx="142">
                  <c:v>8470</c:v>
                </c:pt>
                <c:pt idx="143">
                  <c:v>8503.5</c:v>
                </c:pt>
                <c:pt idx="144">
                  <c:v>8503.5</c:v>
                </c:pt>
                <c:pt idx="145">
                  <c:v>8503.5</c:v>
                </c:pt>
                <c:pt idx="146">
                  <c:v>8594.5</c:v>
                </c:pt>
                <c:pt idx="147">
                  <c:v>10727</c:v>
                </c:pt>
                <c:pt idx="148">
                  <c:v>10727</c:v>
                </c:pt>
                <c:pt idx="149">
                  <c:v>11430.5</c:v>
                </c:pt>
                <c:pt idx="150">
                  <c:v>11430.5</c:v>
                </c:pt>
                <c:pt idx="151">
                  <c:v>11430.5</c:v>
                </c:pt>
                <c:pt idx="152">
                  <c:v>11610</c:v>
                </c:pt>
                <c:pt idx="153">
                  <c:v>12112</c:v>
                </c:pt>
                <c:pt idx="154">
                  <c:v>12112</c:v>
                </c:pt>
                <c:pt idx="155">
                  <c:v>12112</c:v>
                </c:pt>
                <c:pt idx="156">
                  <c:v>12141.5</c:v>
                </c:pt>
                <c:pt idx="157">
                  <c:v>12315.5</c:v>
                </c:pt>
                <c:pt idx="158">
                  <c:v>12315.5</c:v>
                </c:pt>
                <c:pt idx="159">
                  <c:v>12946.5</c:v>
                </c:pt>
                <c:pt idx="160">
                  <c:v>13106</c:v>
                </c:pt>
                <c:pt idx="161">
                  <c:v>13116.5</c:v>
                </c:pt>
                <c:pt idx="162">
                  <c:v>13198</c:v>
                </c:pt>
                <c:pt idx="163">
                  <c:v>13759</c:v>
                </c:pt>
                <c:pt idx="164">
                  <c:v>13761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-7.6539999994565733E-2</c:v>
                </c:pt>
                <c:pt idx="6">
                  <c:v>-6.5944000001763925E-2</c:v>
                </c:pt>
                <c:pt idx="7">
                  <c:v>-6.3505999998596963E-2</c:v>
                </c:pt>
                <c:pt idx="8">
                  <c:v>-6.4013999995950144E-2</c:v>
                </c:pt>
                <c:pt idx="10">
                  <c:v>-5.7877999992342666E-2</c:v>
                </c:pt>
                <c:pt idx="13">
                  <c:v>-1.6717999991669785E-2</c:v>
                </c:pt>
                <c:pt idx="25">
                  <c:v>1.0940000065602362E-3</c:v>
                </c:pt>
                <c:pt idx="29">
                  <c:v>4.8780000070109963E-3</c:v>
                </c:pt>
                <c:pt idx="60">
                  <c:v>3.8680000070598908E-3</c:v>
                </c:pt>
                <c:pt idx="61">
                  <c:v>9.1580000007525086E-3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F4-464A-8A21-2735F3DF24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2117</c:v>
                </c:pt>
                <c:pt idx="31">
                  <c:v>2134</c:v>
                </c:pt>
                <c:pt idx="32">
                  <c:v>2146.5</c:v>
                </c:pt>
                <c:pt idx="33">
                  <c:v>2150.5</c:v>
                </c:pt>
                <c:pt idx="34">
                  <c:v>2165.5</c:v>
                </c:pt>
                <c:pt idx="35">
                  <c:v>2167.5</c:v>
                </c:pt>
                <c:pt idx="36">
                  <c:v>2169.5</c:v>
                </c:pt>
                <c:pt idx="37">
                  <c:v>2171.5</c:v>
                </c:pt>
                <c:pt idx="38">
                  <c:v>2178</c:v>
                </c:pt>
                <c:pt idx="39">
                  <c:v>2182</c:v>
                </c:pt>
                <c:pt idx="40">
                  <c:v>2211.5</c:v>
                </c:pt>
                <c:pt idx="41">
                  <c:v>2228.5</c:v>
                </c:pt>
                <c:pt idx="42">
                  <c:v>2230.5</c:v>
                </c:pt>
                <c:pt idx="43">
                  <c:v>2232.5</c:v>
                </c:pt>
                <c:pt idx="44">
                  <c:v>2245</c:v>
                </c:pt>
                <c:pt idx="45">
                  <c:v>2247</c:v>
                </c:pt>
                <c:pt idx="46">
                  <c:v>2264</c:v>
                </c:pt>
                <c:pt idx="47">
                  <c:v>2270.5</c:v>
                </c:pt>
                <c:pt idx="48">
                  <c:v>2278.5</c:v>
                </c:pt>
                <c:pt idx="49">
                  <c:v>2281</c:v>
                </c:pt>
                <c:pt idx="50">
                  <c:v>2285</c:v>
                </c:pt>
                <c:pt idx="51">
                  <c:v>2293.5</c:v>
                </c:pt>
                <c:pt idx="52">
                  <c:v>2300</c:v>
                </c:pt>
                <c:pt idx="53">
                  <c:v>2302</c:v>
                </c:pt>
                <c:pt idx="54">
                  <c:v>2304</c:v>
                </c:pt>
                <c:pt idx="55">
                  <c:v>2306</c:v>
                </c:pt>
                <c:pt idx="56">
                  <c:v>2320.5</c:v>
                </c:pt>
                <c:pt idx="57">
                  <c:v>2322.5</c:v>
                </c:pt>
                <c:pt idx="58">
                  <c:v>2327</c:v>
                </c:pt>
                <c:pt idx="59">
                  <c:v>2331</c:v>
                </c:pt>
                <c:pt idx="60">
                  <c:v>2333</c:v>
                </c:pt>
                <c:pt idx="61">
                  <c:v>2335.5</c:v>
                </c:pt>
                <c:pt idx="62">
                  <c:v>2342</c:v>
                </c:pt>
                <c:pt idx="63">
                  <c:v>2343.5</c:v>
                </c:pt>
                <c:pt idx="64">
                  <c:v>2348</c:v>
                </c:pt>
                <c:pt idx="65">
                  <c:v>2350</c:v>
                </c:pt>
                <c:pt idx="66">
                  <c:v>2352</c:v>
                </c:pt>
                <c:pt idx="67">
                  <c:v>2356.5</c:v>
                </c:pt>
                <c:pt idx="68">
                  <c:v>2364.5</c:v>
                </c:pt>
                <c:pt idx="69">
                  <c:v>2381.5</c:v>
                </c:pt>
                <c:pt idx="70">
                  <c:v>2394</c:v>
                </c:pt>
                <c:pt idx="71">
                  <c:v>2402.5</c:v>
                </c:pt>
                <c:pt idx="72">
                  <c:v>2419.5</c:v>
                </c:pt>
                <c:pt idx="73">
                  <c:v>2513</c:v>
                </c:pt>
                <c:pt idx="74">
                  <c:v>2895</c:v>
                </c:pt>
                <c:pt idx="75">
                  <c:v>2897</c:v>
                </c:pt>
                <c:pt idx="76">
                  <c:v>2901.5</c:v>
                </c:pt>
                <c:pt idx="77">
                  <c:v>2903.5</c:v>
                </c:pt>
                <c:pt idx="78">
                  <c:v>2914</c:v>
                </c:pt>
                <c:pt idx="79">
                  <c:v>2928.5</c:v>
                </c:pt>
                <c:pt idx="80">
                  <c:v>2937</c:v>
                </c:pt>
                <c:pt idx="81">
                  <c:v>2956</c:v>
                </c:pt>
                <c:pt idx="82">
                  <c:v>2964.5</c:v>
                </c:pt>
                <c:pt idx="83">
                  <c:v>2968.5</c:v>
                </c:pt>
                <c:pt idx="84">
                  <c:v>2972.5</c:v>
                </c:pt>
                <c:pt idx="85">
                  <c:v>3021</c:v>
                </c:pt>
                <c:pt idx="86">
                  <c:v>3027</c:v>
                </c:pt>
                <c:pt idx="87">
                  <c:v>3027.5</c:v>
                </c:pt>
                <c:pt idx="88">
                  <c:v>3035.5</c:v>
                </c:pt>
                <c:pt idx="89">
                  <c:v>3040</c:v>
                </c:pt>
                <c:pt idx="90">
                  <c:v>3069</c:v>
                </c:pt>
                <c:pt idx="91">
                  <c:v>3081.5</c:v>
                </c:pt>
                <c:pt idx="92">
                  <c:v>3090</c:v>
                </c:pt>
                <c:pt idx="93">
                  <c:v>3096.5</c:v>
                </c:pt>
                <c:pt idx="94">
                  <c:v>3098.5</c:v>
                </c:pt>
                <c:pt idx="95">
                  <c:v>3100.5</c:v>
                </c:pt>
                <c:pt idx="96">
                  <c:v>3140.5</c:v>
                </c:pt>
                <c:pt idx="97">
                  <c:v>3151</c:v>
                </c:pt>
                <c:pt idx="98">
                  <c:v>3730</c:v>
                </c:pt>
                <c:pt idx="99">
                  <c:v>3732</c:v>
                </c:pt>
                <c:pt idx="100">
                  <c:v>3734</c:v>
                </c:pt>
                <c:pt idx="101">
                  <c:v>3736</c:v>
                </c:pt>
                <c:pt idx="102">
                  <c:v>3755</c:v>
                </c:pt>
                <c:pt idx="103">
                  <c:v>3757</c:v>
                </c:pt>
                <c:pt idx="104">
                  <c:v>3761.5</c:v>
                </c:pt>
                <c:pt idx="105">
                  <c:v>3763.5</c:v>
                </c:pt>
                <c:pt idx="106">
                  <c:v>3765.5</c:v>
                </c:pt>
                <c:pt idx="107">
                  <c:v>3772</c:v>
                </c:pt>
                <c:pt idx="108">
                  <c:v>3774</c:v>
                </c:pt>
                <c:pt idx="109">
                  <c:v>3776</c:v>
                </c:pt>
                <c:pt idx="110">
                  <c:v>3778</c:v>
                </c:pt>
                <c:pt idx="111">
                  <c:v>3797</c:v>
                </c:pt>
                <c:pt idx="112">
                  <c:v>3799</c:v>
                </c:pt>
                <c:pt idx="113">
                  <c:v>3816</c:v>
                </c:pt>
                <c:pt idx="114">
                  <c:v>3820</c:v>
                </c:pt>
                <c:pt idx="115">
                  <c:v>3822</c:v>
                </c:pt>
                <c:pt idx="116">
                  <c:v>3839</c:v>
                </c:pt>
                <c:pt idx="117">
                  <c:v>3849.5</c:v>
                </c:pt>
                <c:pt idx="118">
                  <c:v>3851.5</c:v>
                </c:pt>
                <c:pt idx="119">
                  <c:v>3853.5</c:v>
                </c:pt>
                <c:pt idx="120">
                  <c:v>3872.5</c:v>
                </c:pt>
                <c:pt idx="121">
                  <c:v>3874.5</c:v>
                </c:pt>
                <c:pt idx="122">
                  <c:v>3876.5</c:v>
                </c:pt>
                <c:pt idx="123">
                  <c:v>3883</c:v>
                </c:pt>
                <c:pt idx="124">
                  <c:v>3885</c:v>
                </c:pt>
                <c:pt idx="125">
                  <c:v>3887</c:v>
                </c:pt>
                <c:pt idx="126">
                  <c:v>3897.5</c:v>
                </c:pt>
                <c:pt idx="127">
                  <c:v>3904</c:v>
                </c:pt>
                <c:pt idx="128">
                  <c:v>3905</c:v>
                </c:pt>
                <c:pt idx="129">
                  <c:v>3906</c:v>
                </c:pt>
                <c:pt idx="130">
                  <c:v>3912.5</c:v>
                </c:pt>
                <c:pt idx="131">
                  <c:v>3916.5</c:v>
                </c:pt>
                <c:pt idx="132">
                  <c:v>3948</c:v>
                </c:pt>
                <c:pt idx="133">
                  <c:v>3950</c:v>
                </c:pt>
                <c:pt idx="134">
                  <c:v>4706</c:v>
                </c:pt>
                <c:pt idx="135">
                  <c:v>5442</c:v>
                </c:pt>
                <c:pt idx="136">
                  <c:v>6118</c:v>
                </c:pt>
                <c:pt idx="137">
                  <c:v>6861.5</c:v>
                </c:pt>
                <c:pt idx="138">
                  <c:v>6861.5</c:v>
                </c:pt>
                <c:pt idx="139">
                  <c:v>7758</c:v>
                </c:pt>
                <c:pt idx="140">
                  <c:v>8470</c:v>
                </c:pt>
                <c:pt idx="141">
                  <c:v>8470</c:v>
                </c:pt>
                <c:pt idx="142">
                  <c:v>8470</c:v>
                </c:pt>
                <c:pt idx="143">
                  <c:v>8503.5</c:v>
                </c:pt>
                <c:pt idx="144">
                  <c:v>8503.5</c:v>
                </c:pt>
                <c:pt idx="145">
                  <c:v>8503.5</c:v>
                </c:pt>
                <c:pt idx="146">
                  <c:v>8594.5</c:v>
                </c:pt>
                <c:pt idx="147">
                  <c:v>10727</c:v>
                </c:pt>
                <c:pt idx="148">
                  <c:v>10727</c:v>
                </c:pt>
                <c:pt idx="149">
                  <c:v>11430.5</c:v>
                </c:pt>
                <c:pt idx="150">
                  <c:v>11430.5</c:v>
                </c:pt>
                <c:pt idx="151">
                  <c:v>11430.5</c:v>
                </c:pt>
                <c:pt idx="152">
                  <c:v>11610</c:v>
                </c:pt>
                <c:pt idx="153">
                  <c:v>12112</c:v>
                </c:pt>
                <c:pt idx="154">
                  <c:v>12112</c:v>
                </c:pt>
                <c:pt idx="155">
                  <c:v>12112</c:v>
                </c:pt>
                <c:pt idx="156">
                  <c:v>12141.5</c:v>
                </c:pt>
                <c:pt idx="157">
                  <c:v>12315.5</c:v>
                </c:pt>
                <c:pt idx="158">
                  <c:v>12315.5</c:v>
                </c:pt>
                <c:pt idx="159">
                  <c:v>12946.5</c:v>
                </c:pt>
                <c:pt idx="160">
                  <c:v>13106</c:v>
                </c:pt>
                <c:pt idx="161">
                  <c:v>13116.5</c:v>
                </c:pt>
                <c:pt idx="162">
                  <c:v>13198</c:v>
                </c:pt>
                <c:pt idx="163">
                  <c:v>13759</c:v>
                </c:pt>
                <c:pt idx="164">
                  <c:v>13761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-6.9305999997595791E-2</c:v>
                </c:pt>
                <c:pt idx="2">
                  <c:v>-0.1076279999979306</c:v>
                </c:pt>
                <c:pt idx="3">
                  <c:v>-6.3820000003033783E-2</c:v>
                </c:pt>
                <c:pt idx="4">
                  <c:v>-6.7453999996359926E-2</c:v>
                </c:pt>
                <c:pt idx="5">
                  <c:v>-6.729599999380298E-2</c:v>
                </c:pt>
                <c:pt idx="11">
                  <c:v>-5.2575999994587619E-2</c:v>
                </c:pt>
                <c:pt idx="12">
                  <c:v>-2.0386000003782101E-2</c:v>
                </c:pt>
                <c:pt idx="14">
                  <c:v>-1.7127999999502208E-2</c:v>
                </c:pt>
                <c:pt idx="15">
                  <c:v>2.3120000041672029E-3</c:v>
                </c:pt>
                <c:pt idx="16">
                  <c:v>2.0960000038030557E-3</c:v>
                </c:pt>
                <c:pt idx="17">
                  <c:v>1.1880000020028092E-3</c:v>
                </c:pt>
                <c:pt idx="18">
                  <c:v>1.3120000076014549E-3</c:v>
                </c:pt>
                <c:pt idx="19">
                  <c:v>-3.1399999716086313E-4</c:v>
                </c:pt>
                <c:pt idx="20">
                  <c:v>2.8779999993275851E-3</c:v>
                </c:pt>
                <c:pt idx="21">
                  <c:v>4.1700000001583248E-3</c:v>
                </c:pt>
                <c:pt idx="22">
                  <c:v>2.4620000040158629E-3</c:v>
                </c:pt>
                <c:pt idx="23">
                  <c:v>1.3520000065909699E-3</c:v>
                </c:pt>
                <c:pt idx="24">
                  <c:v>1.0500000062165782E-3</c:v>
                </c:pt>
                <c:pt idx="27">
                  <c:v>5.1319999984116293E-3</c:v>
                </c:pt>
                <c:pt idx="28">
                  <c:v>4.6360000051208772E-3</c:v>
                </c:pt>
                <c:pt idx="73">
                  <c:v>6.5480000048410147E-3</c:v>
                </c:pt>
                <c:pt idx="128">
                  <c:v>-2.1999999444233254E-4</c:v>
                </c:pt>
                <c:pt idx="134">
                  <c:v>4.5759999993606471E-3</c:v>
                </c:pt>
                <c:pt idx="135">
                  <c:v>3.7320000046747737E-3</c:v>
                </c:pt>
                <c:pt idx="136">
                  <c:v>5.1979999989271164E-3</c:v>
                </c:pt>
                <c:pt idx="137">
                  <c:v>4.4539998343680054E-3</c:v>
                </c:pt>
                <c:pt idx="138">
                  <c:v>4.4540000017150305E-3</c:v>
                </c:pt>
                <c:pt idx="139">
                  <c:v>6.5680000043357722E-3</c:v>
                </c:pt>
                <c:pt idx="140">
                  <c:v>4.0200000075856224E-3</c:v>
                </c:pt>
                <c:pt idx="141">
                  <c:v>6.1200000054668635E-3</c:v>
                </c:pt>
                <c:pt idx="142">
                  <c:v>6.4200000051641837E-3</c:v>
                </c:pt>
                <c:pt idx="143">
                  <c:v>3.1860000017331913E-3</c:v>
                </c:pt>
                <c:pt idx="144">
                  <c:v>3.5860000061802566E-3</c:v>
                </c:pt>
                <c:pt idx="145">
                  <c:v>4.6860000002197921E-3</c:v>
                </c:pt>
                <c:pt idx="146">
                  <c:v>3.7220000012894161E-3</c:v>
                </c:pt>
                <c:pt idx="147">
                  <c:v>-6.0800000210292637E-4</c:v>
                </c:pt>
                <c:pt idx="148">
                  <c:v>-6.0800000210292637E-4</c:v>
                </c:pt>
                <c:pt idx="149">
                  <c:v>-2.6219999926979654E-3</c:v>
                </c:pt>
                <c:pt idx="150">
                  <c:v>-2.6219999926979654E-3</c:v>
                </c:pt>
                <c:pt idx="151">
                  <c:v>3.3780000012484379E-3</c:v>
                </c:pt>
                <c:pt idx="152">
                  <c:v>-3.2399999981862493E-3</c:v>
                </c:pt>
                <c:pt idx="153">
                  <c:v>-6.7479999052011408E-3</c:v>
                </c:pt>
                <c:pt idx="154">
                  <c:v>-4.7480000430368818E-3</c:v>
                </c:pt>
                <c:pt idx="155">
                  <c:v>-3.7479998791241087E-3</c:v>
                </c:pt>
                <c:pt idx="156">
                  <c:v>-2.9660000873263925E-3</c:v>
                </c:pt>
                <c:pt idx="157">
                  <c:v>-5.3620000180671923E-3</c:v>
                </c:pt>
                <c:pt idx="158">
                  <c:v>-4.6619998101959936E-3</c:v>
                </c:pt>
                <c:pt idx="159">
                  <c:v>-1.008599998021964E-2</c:v>
                </c:pt>
                <c:pt idx="160">
                  <c:v>-1.4924000162864104E-2</c:v>
                </c:pt>
                <c:pt idx="161">
                  <c:v>-1.4066000003367662E-2</c:v>
                </c:pt>
                <c:pt idx="162">
                  <c:v>-1.4291999992565252E-2</c:v>
                </c:pt>
                <c:pt idx="163">
                  <c:v>-2.1736000002420042E-2</c:v>
                </c:pt>
                <c:pt idx="164">
                  <c:v>-3.0243999848607928E-2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F4-464A-8A21-2735F3DF24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2117</c:v>
                </c:pt>
                <c:pt idx="31">
                  <c:v>2134</c:v>
                </c:pt>
                <c:pt idx="32">
                  <c:v>2146.5</c:v>
                </c:pt>
                <c:pt idx="33">
                  <c:v>2150.5</c:v>
                </c:pt>
                <c:pt idx="34">
                  <c:v>2165.5</c:v>
                </c:pt>
                <c:pt idx="35">
                  <c:v>2167.5</c:v>
                </c:pt>
                <c:pt idx="36">
                  <c:v>2169.5</c:v>
                </c:pt>
                <c:pt idx="37">
                  <c:v>2171.5</c:v>
                </c:pt>
                <c:pt idx="38">
                  <c:v>2178</c:v>
                </c:pt>
                <c:pt idx="39">
                  <c:v>2182</c:v>
                </c:pt>
                <c:pt idx="40">
                  <c:v>2211.5</c:v>
                </c:pt>
                <c:pt idx="41">
                  <c:v>2228.5</c:v>
                </c:pt>
                <c:pt idx="42">
                  <c:v>2230.5</c:v>
                </c:pt>
                <c:pt idx="43">
                  <c:v>2232.5</c:v>
                </c:pt>
                <c:pt idx="44">
                  <c:v>2245</c:v>
                </c:pt>
                <c:pt idx="45">
                  <c:v>2247</c:v>
                </c:pt>
                <c:pt idx="46">
                  <c:v>2264</c:v>
                </c:pt>
                <c:pt idx="47">
                  <c:v>2270.5</c:v>
                </c:pt>
                <c:pt idx="48">
                  <c:v>2278.5</c:v>
                </c:pt>
                <c:pt idx="49">
                  <c:v>2281</c:v>
                </c:pt>
                <c:pt idx="50">
                  <c:v>2285</c:v>
                </c:pt>
                <c:pt idx="51">
                  <c:v>2293.5</c:v>
                </c:pt>
                <c:pt idx="52">
                  <c:v>2300</c:v>
                </c:pt>
                <c:pt idx="53">
                  <c:v>2302</c:v>
                </c:pt>
                <c:pt idx="54">
                  <c:v>2304</c:v>
                </c:pt>
                <c:pt idx="55">
                  <c:v>2306</c:v>
                </c:pt>
                <c:pt idx="56">
                  <c:v>2320.5</c:v>
                </c:pt>
                <c:pt idx="57">
                  <c:v>2322.5</c:v>
                </c:pt>
                <c:pt idx="58">
                  <c:v>2327</c:v>
                </c:pt>
                <c:pt idx="59">
                  <c:v>2331</c:v>
                </c:pt>
                <c:pt idx="60">
                  <c:v>2333</c:v>
                </c:pt>
                <c:pt idx="61">
                  <c:v>2335.5</c:v>
                </c:pt>
                <c:pt idx="62">
                  <c:v>2342</c:v>
                </c:pt>
                <c:pt idx="63">
                  <c:v>2343.5</c:v>
                </c:pt>
                <c:pt idx="64">
                  <c:v>2348</c:v>
                </c:pt>
                <c:pt idx="65">
                  <c:v>2350</c:v>
                </c:pt>
                <c:pt idx="66">
                  <c:v>2352</c:v>
                </c:pt>
                <c:pt idx="67">
                  <c:v>2356.5</c:v>
                </c:pt>
                <c:pt idx="68">
                  <c:v>2364.5</c:v>
                </c:pt>
                <c:pt idx="69">
                  <c:v>2381.5</c:v>
                </c:pt>
                <c:pt idx="70">
                  <c:v>2394</c:v>
                </c:pt>
                <c:pt idx="71">
                  <c:v>2402.5</c:v>
                </c:pt>
                <c:pt idx="72">
                  <c:v>2419.5</c:v>
                </c:pt>
                <c:pt idx="73">
                  <c:v>2513</c:v>
                </c:pt>
                <c:pt idx="74">
                  <c:v>2895</c:v>
                </c:pt>
                <c:pt idx="75">
                  <c:v>2897</c:v>
                </c:pt>
                <c:pt idx="76">
                  <c:v>2901.5</c:v>
                </c:pt>
                <c:pt idx="77">
                  <c:v>2903.5</c:v>
                </c:pt>
                <c:pt idx="78">
                  <c:v>2914</c:v>
                </c:pt>
                <c:pt idx="79">
                  <c:v>2928.5</c:v>
                </c:pt>
                <c:pt idx="80">
                  <c:v>2937</c:v>
                </c:pt>
                <c:pt idx="81">
                  <c:v>2956</c:v>
                </c:pt>
                <c:pt idx="82">
                  <c:v>2964.5</c:v>
                </c:pt>
                <c:pt idx="83">
                  <c:v>2968.5</c:v>
                </c:pt>
                <c:pt idx="84">
                  <c:v>2972.5</c:v>
                </c:pt>
                <c:pt idx="85">
                  <c:v>3021</c:v>
                </c:pt>
                <c:pt idx="86">
                  <c:v>3027</c:v>
                </c:pt>
                <c:pt idx="87">
                  <c:v>3027.5</c:v>
                </c:pt>
                <c:pt idx="88">
                  <c:v>3035.5</c:v>
                </c:pt>
                <c:pt idx="89">
                  <c:v>3040</c:v>
                </c:pt>
                <c:pt idx="90">
                  <c:v>3069</c:v>
                </c:pt>
                <c:pt idx="91">
                  <c:v>3081.5</c:v>
                </c:pt>
                <c:pt idx="92">
                  <c:v>3090</c:v>
                </c:pt>
                <c:pt idx="93">
                  <c:v>3096.5</c:v>
                </c:pt>
                <c:pt idx="94">
                  <c:v>3098.5</c:v>
                </c:pt>
                <c:pt idx="95">
                  <c:v>3100.5</c:v>
                </c:pt>
                <c:pt idx="96">
                  <c:v>3140.5</c:v>
                </c:pt>
                <c:pt idx="97">
                  <c:v>3151</c:v>
                </c:pt>
                <c:pt idx="98">
                  <c:v>3730</c:v>
                </c:pt>
                <c:pt idx="99">
                  <c:v>3732</c:v>
                </c:pt>
                <c:pt idx="100">
                  <c:v>3734</c:v>
                </c:pt>
                <c:pt idx="101">
                  <c:v>3736</c:v>
                </c:pt>
                <c:pt idx="102">
                  <c:v>3755</c:v>
                </c:pt>
                <c:pt idx="103">
                  <c:v>3757</c:v>
                </c:pt>
                <c:pt idx="104">
                  <c:v>3761.5</c:v>
                </c:pt>
                <c:pt idx="105">
                  <c:v>3763.5</c:v>
                </c:pt>
                <c:pt idx="106">
                  <c:v>3765.5</c:v>
                </c:pt>
                <c:pt idx="107">
                  <c:v>3772</c:v>
                </c:pt>
                <c:pt idx="108">
                  <c:v>3774</c:v>
                </c:pt>
                <c:pt idx="109">
                  <c:v>3776</c:v>
                </c:pt>
                <c:pt idx="110">
                  <c:v>3778</c:v>
                </c:pt>
                <c:pt idx="111">
                  <c:v>3797</c:v>
                </c:pt>
                <c:pt idx="112">
                  <c:v>3799</c:v>
                </c:pt>
                <c:pt idx="113">
                  <c:v>3816</c:v>
                </c:pt>
                <c:pt idx="114">
                  <c:v>3820</c:v>
                </c:pt>
                <c:pt idx="115">
                  <c:v>3822</c:v>
                </c:pt>
                <c:pt idx="116">
                  <c:v>3839</c:v>
                </c:pt>
                <c:pt idx="117">
                  <c:v>3849.5</c:v>
                </c:pt>
                <c:pt idx="118">
                  <c:v>3851.5</c:v>
                </c:pt>
                <c:pt idx="119">
                  <c:v>3853.5</c:v>
                </c:pt>
                <c:pt idx="120">
                  <c:v>3872.5</c:v>
                </c:pt>
                <c:pt idx="121">
                  <c:v>3874.5</c:v>
                </c:pt>
                <c:pt idx="122">
                  <c:v>3876.5</c:v>
                </c:pt>
                <c:pt idx="123">
                  <c:v>3883</c:v>
                </c:pt>
                <c:pt idx="124">
                  <c:v>3885</c:v>
                </c:pt>
                <c:pt idx="125">
                  <c:v>3887</c:v>
                </c:pt>
                <c:pt idx="126">
                  <c:v>3897.5</c:v>
                </c:pt>
                <c:pt idx="127">
                  <c:v>3904</c:v>
                </c:pt>
                <c:pt idx="128">
                  <c:v>3905</c:v>
                </c:pt>
                <c:pt idx="129">
                  <c:v>3906</c:v>
                </c:pt>
                <c:pt idx="130">
                  <c:v>3912.5</c:v>
                </c:pt>
                <c:pt idx="131">
                  <c:v>3916.5</c:v>
                </c:pt>
                <c:pt idx="132">
                  <c:v>3948</c:v>
                </c:pt>
                <c:pt idx="133">
                  <c:v>3950</c:v>
                </c:pt>
                <c:pt idx="134">
                  <c:v>4706</c:v>
                </c:pt>
                <c:pt idx="135">
                  <c:v>5442</c:v>
                </c:pt>
                <c:pt idx="136">
                  <c:v>6118</c:v>
                </c:pt>
                <c:pt idx="137">
                  <c:v>6861.5</c:v>
                </c:pt>
                <c:pt idx="138">
                  <c:v>6861.5</c:v>
                </c:pt>
                <c:pt idx="139">
                  <c:v>7758</c:v>
                </c:pt>
                <c:pt idx="140">
                  <c:v>8470</c:v>
                </c:pt>
                <c:pt idx="141">
                  <c:v>8470</c:v>
                </c:pt>
                <c:pt idx="142">
                  <c:v>8470</c:v>
                </c:pt>
                <c:pt idx="143">
                  <c:v>8503.5</c:v>
                </c:pt>
                <c:pt idx="144">
                  <c:v>8503.5</c:v>
                </c:pt>
                <c:pt idx="145">
                  <c:v>8503.5</c:v>
                </c:pt>
                <c:pt idx="146">
                  <c:v>8594.5</c:v>
                </c:pt>
                <c:pt idx="147">
                  <c:v>10727</c:v>
                </c:pt>
                <c:pt idx="148">
                  <c:v>10727</c:v>
                </c:pt>
                <c:pt idx="149">
                  <c:v>11430.5</c:v>
                </c:pt>
                <c:pt idx="150">
                  <c:v>11430.5</c:v>
                </c:pt>
                <c:pt idx="151">
                  <c:v>11430.5</c:v>
                </c:pt>
                <c:pt idx="152">
                  <c:v>11610</c:v>
                </c:pt>
                <c:pt idx="153">
                  <c:v>12112</c:v>
                </c:pt>
                <c:pt idx="154">
                  <c:v>12112</c:v>
                </c:pt>
                <c:pt idx="155">
                  <c:v>12112</c:v>
                </c:pt>
                <c:pt idx="156">
                  <c:v>12141.5</c:v>
                </c:pt>
                <c:pt idx="157">
                  <c:v>12315.5</c:v>
                </c:pt>
                <c:pt idx="158">
                  <c:v>12315.5</c:v>
                </c:pt>
                <c:pt idx="159">
                  <c:v>12946.5</c:v>
                </c:pt>
                <c:pt idx="160">
                  <c:v>13106</c:v>
                </c:pt>
                <c:pt idx="161">
                  <c:v>13116.5</c:v>
                </c:pt>
                <c:pt idx="162">
                  <c:v>13198</c:v>
                </c:pt>
                <c:pt idx="163">
                  <c:v>13759</c:v>
                </c:pt>
                <c:pt idx="164">
                  <c:v>13761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30">
                  <c:v>4.8319999332306907E-3</c:v>
                </c:pt>
                <c:pt idx="31">
                  <c:v>5.2640001085819677E-3</c:v>
                </c:pt>
                <c:pt idx="32">
                  <c:v>5.414000064774882E-3</c:v>
                </c:pt>
                <c:pt idx="33">
                  <c:v>5.2979997926740907E-3</c:v>
                </c:pt>
                <c:pt idx="34">
                  <c:v>5.7379999489057809E-3</c:v>
                </c:pt>
                <c:pt idx="35">
                  <c:v>3.529999972670339E-3</c:v>
                </c:pt>
                <c:pt idx="36">
                  <c:v>5.7219999725930393E-3</c:v>
                </c:pt>
                <c:pt idx="37">
                  <c:v>4.3140000343555585E-3</c:v>
                </c:pt>
                <c:pt idx="38">
                  <c:v>2.9880001820856705E-3</c:v>
                </c:pt>
                <c:pt idx="39">
                  <c:v>3.8720000666216947E-3</c:v>
                </c:pt>
                <c:pt idx="40">
                  <c:v>5.1539999403757975E-3</c:v>
                </c:pt>
                <c:pt idx="41">
                  <c:v>3.2859998245839961E-3</c:v>
                </c:pt>
                <c:pt idx="42">
                  <c:v>4.8779999124235474E-3</c:v>
                </c:pt>
                <c:pt idx="43">
                  <c:v>5.2700001760968007E-3</c:v>
                </c:pt>
                <c:pt idx="44">
                  <c:v>5.1200001762481406E-3</c:v>
                </c:pt>
                <c:pt idx="45">
                  <c:v>4.6120001061353832E-3</c:v>
                </c:pt>
                <c:pt idx="46">
                  <c:v>4.0440001102979295E-3</c:v>
                </c:pt>
                <c:pt idx="47">
                  <c:v>5.2180002021486871E-3</c:v>
                </c:pt>
                <c:pt idx="48">
                  <c:v>3.386000040336512E-3</c:v>
                </c:pt>
                <c:pt idx="49">
                  <c:v>6.0759998959838413E-3</c:v>
                </c:pt>
                <c:pt idx="50">
                  <c:v>5.0600002141436562E-3</c:v>
                </c:pt>
                <c:pt idx="51">
                  <c:v>6.5259998082183301E-3</c:v>
                </c:pt>
                <c:pt idx="52">
                  <c:v>4.0000001317821443E-3</c:v>
                </c:pt>
                <c:pt idx="53">
                  <c:v>3.692000187584199E-3</c:v>
                </c:pt>
                <c:pt idx="54">
                  <c:v>2.9839999842806719E-3</c:v>
                </c:pt>
                <c:pt idx="55">
                  <c:v>5.4759999402449466E-3</c:v>
                </c:pt>
                <c:pt idx="56">
                  <c:v>5.7180002040695399E-3</c:v>
                </c:pt>
                <c:pt idx="57">
                  <c:v>6.4099999581230804E-3</c:v>
                </c:pt>
                <c:pt idx="58">
                  <c:v>2.1919998980592936E-3</c:v>
                </c:pt>
                <c:pt idx="59">
                  <c:v>4.8759999917820096E-3</c:v>
                </c:pt>
                <c:pt idx="62">
                  <c:v>2.4319999356521294E-3</c:v>
                </c:pt>
                <c:pt idx="63">
                  <c:v>6.8260001498856582E-3</c:v>
                </c:pt>
                <c:pt idx="64">
                  <c:v>4.9079999080277048E-3</c:v>
                </c:pt>
                <c:pt idx="65">
                  <c:v>4.8000000897445716E-3</c:v>
                </c:pt>
                <c:pt idx="66">
                  <c:v>5.8920000956277363E-3</c:v>
                </c:pt>
                <c:pt idx="67">
                  <c:v>3.9739998537697829E-3</c:v>
                </c:pt>
                <c:pt idx="68">
                  <c:v>4.0420001896563917E-3</c:v>
                </c:pt>
                <c:pt idx="69">
                  <c:v>5.5739998861099593E-3</c:v>
                </c:pt>
                <c:pt idx="70">
                  <c:v>4.6239998555392958E-3</c:v>
                </c:pt>
                <c:pt idx="71">
                  <c:v>4.5900001277914271E-3</c:v>
                </c:pt>
                <c:pt idx="72">
                  <c:v>5.7220000453526154E-3</c:v>
                </c:pt>
                <c:pt idx="74">
                  <c:v>3.7200001315795816E-3</c:v>
                </c:pt>
                <c:pt idx="75">
                  <c:v>5.0119997977162711E-3</c:v>
                </c:pt>
                <c:pt idx="76">
                  <c:v>1.9940000274800695E-3</c:v>
                </c:pt>
                <c:pt idx="77">
                  <c:v>2.8859999074484222E-3</c:v>
                </c:pt>
                <c:pt idx="78">
                  <c:v>2.5439997698413208E-3</c:v>
                </c:pt>
                <c:pt idx="79">
                  <c:v>4.9860000217449851E-3</c:v>
                </c:pt>
                <c:pt idx="80">
                  <c:v>4.2520000934018753E-3</c:v>
                </c:pt>
                <c:pt idx="81">
                  <c:v>3.7759999395348132E-3</c:v>
                </c:pt>
                <c:pt idx="82">
                  <c:v>3.2420001371065155E-3</c:v>
                </c:pt>
                <c:pt idx="83">
                  <c:v>4.0260001915157773E-3</c:v>
                </c:pt>
                <c:pt idx="84">
                  <c:v>3.8100000892882235E-3</c:v>
                </c:pt>
                <c:pt idx="85">
                  <c:v>6.2159998851711862E-3</c:v>
                </c:pt>
                <c:pt idx="86">
                  <c:v>2.8919999313075095E-3</c:v>
                </c:pt>
                <c:pt idx="87">
                  <c:v>3.0899998309905641E-3</c:v>
                </c:pt>
                <c:pt idx="88">
                  <c:v>6.2580000230809674E-3</c:v>
                </c:pt>
                <c:pt idx="89">
                  <c:v>3.3400000829715282E-3</c:v>
                </c:pt>
                <c:pt idx="90">
                  <c:v>4.7240000130841509E-3</c:v>
                </c:pt>
                <c:pt idx="91">
                  <c:v>4.6739998433622532E-3</c:v>
                </c:pt>
                <c:pt idx="92">
                  <c:v>6.639999985054601E-3</c:v>
                </c:pt>
                <c:pt idx="93">
                  <c:v>3.3139998049591668E-3</c:v>
                </c:pt>
                <c:pt idx="94">
                  <c:v>5.2059998488402925E-3</c:v>
                </c:pt>
                <c:pt idx="95">
                  <c:v>5.3979999793227762E-3</c:v>
                </c:pt>
                <c:pt idx="96">
                  <c:v>2.7379997845855542E-3</c:v>
                </c:pt>
                <c:pt idx="97">
                  <c:v>4.5960001007188112E-3</c:v>
                </c:pt>
                <c:pt idx="98">
                  <c:v>4.4799998504458927E-3</c:v>
                </c:pt>
                <c:pt idx="99">
                  <c:v>4.872000114119146E-3</c:v>
                </c:pt>
                <c:pt idx="100">
                  <c:v>3.8639999547740445E-3</c:v>
                </c:pt>
                <c:pt idx="101">
                  <c:v>4.0560000925324857E-3</c:v>
                </c:pt>
                <c:pt idx="102">
                  <c:v>3.9800001904950477E-3</c:v>
                </c:pt>
                <c:pt idx="103">
                  <c:v>4.1719998625922017E-3</c:v>
                </c:pt>
                <c:pt idx="104">
                  <c:v>3.9539999925182201E-3</c:v>
                </c:pt>
                <c:pt idx="105">
                  <c:v>4.2459999604034238E-3</c:v>
                </c:pt>
                <c:pt idx="106">
                  <c:v>3.4379999342490919E-3</c:v>
                </c:pt>
                <c:pt idx="107">
                  <c:v>2.6120001639355905E-3</c:v>
                </c:pt>
                <c:pt idx="108">
                  <c:v>3.8039999999455176E-3</c:v>
                </c:pt>
                <c:pt idx="109">
                  <c:v>3.0959997966419905E-3</c:v>
                </c:pt>
                <c:pt idx="110">
                  <c:v>3.3880002301884815E-3</c:v>
                </c:pt>
                <c:pt idx="111">
                  <c:v>3.8119999444461428E-3</c:v>
                </c:pt>
                <c:pt idx="112">
                  <c:v>3.204000044206623E-3</c:v>
                </c:pt>
                <c:pt idx="113">
                  <c:v>3.3359997905790806E-3</c:v>
                </c:pt>
                <c:pt idx="114">
                  <c:v>3.1200001540128142E-3</c:v>
                </c:pt>
                <c:pt idx="115">
                  <c:v>6.2120000220602378E-3</c:v>
                </c:pt>
                <c:pt idx="116">
                  <c:v>3.444000038143713E-3</c:v>
                </c:pt>
                <c:pt idx="117">
                  <c:v>4.8019998139352538E-3</c:v>
                </c:pt>
                <c:pt idx="118">
                  <c:v>3.9939997877809219E-3</c:v>
                </c:pt>
                <c:pt idx="119">
                  <c:v>3.8859999622218311E-3</c:v>
                </c:pt>
                <c:pt idx="120">
                  <c:v>3.6099999415455386E-3</c:v>
                </c:pt>
                <c:pt idx="121">
                  <c:v>3.5020001159864478E-3</c:v>
                </c:pt>
                <c:pt idx="122">
                  <c:v>3.5939999579568394E-3</c:v>
                </c:pt>
                <c:pt idx="123">
                  <c:v>2.768000187643338E-3</c:v>
                </c:pt>
                <c:pt idx="124">
                  <c:v>3.4599999416968785E-3</c:v>
                </c:pt>
                <c:pt idx="125">
                  <c:v>4.1520001614117064E-3</c:v>
                </c:pt>
                <c:pt idx="126">
                  <c:v>3.1099998159334064E-3</c:v>
                </c:pt>
                <c:pt idx="127">
                  <c:v>3.4839998697862029E-3</c:v>
                </c:pt>
                <c:pt idx="129">
                  <c:v>2.8759999695466831E-3</c:v>
                </c:pt>
                <c:pt idx="130">
                  <c:v>2.4499999854015186E-3</c:v>
                </c:pt>
                <c:pt idx="131">
                  <c:v>4.7339998200186528E-3</c:v>
                </c:pt>
                <c:pt idx="132">
                  <c:v>4.2079999693669379E-3</c:v>
                </c:pt>
                <c:pt idx="133">
                  <c:v>3.399999943212606E-3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F4-464A-8A21-2735F3DF24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2117</c:v>
                </c:pt>
                <c:pt idx="31">
                  <c:v>2134</c:v>
                </c:pt>
                <c:pt idx="32">
                  <c:v>2146.5</c:v>
                </c:pt>
                <c:pt idx="33">
                  <c:v>2150.5</c:v>
                </c:pt>
                <c:pt idx="34">
                  <c:v>2165.5</c:v>
                </c:pt>
                <c:pt idx="35">
                  <c:v>2167.5</c:v>
                </c:pt>
                <c:pt idx="36">
                  <c:v>2169.5</c:v>
                </c:pt>
                <c:pt idx="37">
                  <c:v>2171.5</c:v>
                </c:pt>
                <c:pt idx="38">
                  <c:v>2178</c:v>
                </c:pt>
                <c:pt idx="39">
                  <c:v>2182</c:v>
                </c:pt>
                <c:pt idx="40">
                  <c:v>2211.5</c:v>
                </c:pt>
                <c:pt idx="41">
                  <c:v>2228.5</c:v>
                </c:pt>
                <c:pt idx="42">
                  <c:v>2230.5</c:v>
                </c:pt>
                <c:pt idx="43">
                  <c:v>2232.5</c:v>
                </c:pt>
                <c:pt idx="44">
                  <c:v>2245</c:v>
                </c:pt>
                <c:pt idx="45">
                  <c:v>2247</c:v>
                </c:pt>
                <c:pt idx="46">
                  <c:v>2264</c:v>
                </c:pt>
                <c:pt idx="47">
                  <c:v>2270.5</c:v>
                </c:pt>
                <c:pt idx="48">
                  <c:v>2278.5</c:v>
                </c:pt>
                <c:pt idx="49">
                  <c:v>2281</c:v>
                </c:pt>
                <c:pt idx="50">
                  <c:v>2285</c:v>
                </c:pt>
                <c:pt idx="51">
                  <c:v>2293.5</c:v>
                </c:pt>
                <c:pt idx="52">
                  <c:v>2300</c:v>
                </c:pt>
                <c:pt idx="53">
                  <c:v>2302</c:v>
                </c:pt>
                <c:pt idx="54">
                  <c:v>2304</c:v>
                </c:pt>
                <c:pt idx="55">
                  <c:v>2306</c:v>
                </c:pt>
                <c:pt idx="56">
                  <c:v>2320.5</c:v>
                </c:pt>
                <c:pt idx="57">
                  <c:v>2322.5</c:v>
                </c:pt>
                <c:pt idx="58">
                  <c:v>2327</c:v>
                </c:pt>
                <c:pt idx="59">
                  <c:v>2331</c:v>
                </c:pt>
                <c:pt idx="60">
                  <c:v>2333</c:v>
                </c:pt>
                <c:pt idx="61">
                  <c:v>2335.5</c:v>
                </c:pt>
                <c:pt idx="62">
                  <c:v>2342</c:v>
                </c:pt>
                <c:pt idx="63">
                  <c:v>2343.5</c:v>
                </c:pt>
                <c:pt idx="64">
                  <c:v>2348</c:v>
                </c:pt>
                <c:pt idx="65">
                  <c:v>2350</c:v>
                </c:pt>
                <c:pt idx="66">
                  <c:v>2352</c:v>
                </c:pt>
                <c:pt idx="67">
                  <c:v>2356.5</c:v>
                </c:pt>
                <c:pt idx="68">
                  <c:v>2364.5</c:v>
                </c:pt>
                <c:pt idx="69">
                  <c:v>2381.5</c:v>
                </c:pt>
                <c:pt idx="70">
                  <c:v>2394</c:v>
                </c:pt>
                <c:pt idx="71">
                  <c:v>2402.5</c:v>
                </c:pt>
                <c:pt idx="72">
                  <c:v>2419.5</c:v>
                </c:pt>
                <c:pt idx="73">
                  <c:v>2513</c:v>
                </c:pt>
                <c:pt idx="74">
                  <c:v>2895</c:v>
                </c:pt>
                <c:pt idx="75">
                  <c:v>2897</c:v>
                </c:pt>
                <c:pt idx="76">
                  <c:v>2901.5</c:v>
                </c:pt>
                <c:pt idx="77">
                  <c:v>2903.5</c:v>
                </c:pt>
                <c:pt idx="78">
                  <c:v>2914</c:v>
                </c:pt>
                <c:pt idx="79">
                  <c:v>2928.5</c:v>
                </c:pt>
                <c:pt idx="80">
                  <c:v>2937</c:v>
                </c:pt>
                <c:pt idx="81">
                  <c:v>2956</c:v>
                </c:pt>
                <c:pt idx="82">
                  <c:v>2964.5</c:v>
                </c:pt>
                <c:pt idx="83">
                  <c:v>2968.5</c:v>
                </c:pt>
                <c:pt idx="84">
                  <c:v>2972.5</c:v>
                </c:pt>
                <c:pt idx="85">
                  <c:v>3021</c:v>
                </c:pt>
                <c:pt idx="86">
                  <c:v>3027</c:v>
                </c:pt>
                <c:pt idx="87">
                  <c:v>3027.5</c:v>
                </c:pt>
                <c:pt idx="88">
                  <c:v>3035.5</c:v>
                </c:pt>
                <c:pt idx="89">
                  <c:v>3040</c:v>
                </c:pt>
                <c:pt idx="90">
                  <c:v>3069</c:v>
                </c:pt>
                <c:pt idx="91">
                  <c:v>3081.5</c:v>
                </c:pt>
                <c:pt idx="92">
                  <c:v>3090</c:v>
                </c:pt>
                <c:pt idx="93">
                  <c:v>3096.5</c:v>
                </c:pt>
                <c:pt idx="94">
                  <c:v>3098.5</c:v>
                </c:pt>
                <c:pt idx="95">
                  <c:v>3100.5</c:v>
                </c:pt>
                <c:pt idx="96">
                  <c:v>3140.5</c:v>
                </c:pt>
                <c:pt idx="97">
                  <c:v>3151</c:v>
                </c:pt>
                <c:pt idx="98">
                  <c:v>3730</c:v>
                </c:pt>
                <c:pt idx="99">
                  <c:v>3732</c:v>
                </c:pt>
                <c:pt idx="100">
                  <c:v>3734</c:v>
                </c:pt>
                <c:pt idx="101">
                  <c:v>3736</c:v>
                </c:pt>
                <c:pt idx="102">
                  <c:v>3755</c:v>
                </c:pt>
                <c:pt idx="103">
                  <c:v>3757</c:v>
                </c:pt>
                <c:pt idx="104">
                  <c:v>3761.5</c:v>
                </c:pt>
                <c:pt idx="105">
                  <c:v>3763.5</c:v>
                </c:pt>
                <c:pt idx="106">
                  <c:v>3765.5</c:v>
                </c:pt>
                <c:pt idx="107">
                  <c:v>3772</c:v>
                </c:pt>
                <c:pt idx="108">
                  <c:v>3774</c:v>
                </c:pt>
                <c:pt idx="109">
                  <c:v>3776</c:v>
                </c:pt>
                <c:pt idx="110">
                  <c:v>3778</c:v>
                </c:pt>
                <c:pt idx="111">
                  <c:v>3797</c:v>
                </c:pt>
                <c:pt idx="112">
                  <c:v>3799</c:v>
                </c:pt>
                <c:pt idx="113">
                  <c:v>3816</c:v>
                </c:pt>
                <c:pt idx="114">
                  <c:v>3820</c:v>
                </c:pt>
                <c:pt idx="115">
                  <c:v>3822</c:v>
                </c:pt>
                <c:pt idx="116">
                  <c:v>3839</c:v>
                </c:pt>
                <c:pt idx="117">
                  <c:v>3849.5</c:v>
                </c:pt>
                <c:pt idx="118">
                  <c:v>3851.5</c:v>
                </c:pt>
                <c:pt idx="119">
                  <c:v>3853.5</c:v>
                </c:pt>
                <c:pt idx="120">
                  <c:v>3872.5</c:v>
                </c:pt>
                <c:pt idx="121">
                  <c:v>3874.5</c:v>
                </c:pt>
                <c:pt idx="122">
                  <c:v>3876.5</c:v>
                </c:pt>
                <c:pt idx="123">
                  <c:v>3883</c:v>
                </c:pt>
                <c:pt idx="124">
                  <c:v>3885</c:v>
                </c:pt>
                <c:pt idx="125">
                  <c:v>3887</c:v>
                </c:pt>
                <c:pt idx="126">
                  <c:v>3897.5</c:v>
                </c:pt>
                <c:pt idx="127">
                  <c:v>3904</c:v>
                </c:pt>
                <c:pt idx="128">
                  <c:v>3905</c:v>
                </c:pt>
                <c:pt idx="129">
                  <c:v>3906</c:v>
                </c:pt>
                <c:pt idx="130">
                  <c:v>3912.5</c:v>
                </c:pt>
                <c:pt idx="131">
                  <c:v>3916.5</c:v>
                </c:pt>
                <c:pt idx="132">
                  <c:v>3948</c:v>
                </c:pt>
                <c:pt idx="133">
                  <c:v>3950</c:v>
                </c:pt>
                <c:pt idx="134">
                  <c:v>4706</c:v>
                </c:pt>
                <c:pt idx="135">
                  <c:v>5442</c:v>
                </c:pt>
                <c:pt idx="136">
                  <c:v>6118</c:v>
                </c:pt>
                <c:pt idx="137">
                  <c:v>6861.5</c:v>
                </c:pt>
                <c:pt idx="138">
                  <c:v>6861.5</c:v>
                </c:pt>
                <c:pt idx="139">
                  <c:v>7758</c:v>
                </c:pt>
                <c:pt idx="140">
                  <c:v>8470</c:v>
                </c:pt>
                <c:pt idx="141">
                  <c:v>8470</c:v>
                </c:pt>
                <c:pt idx="142">
                  <c:v>8470</c:v>
                </c:pt>
                <c:pt idx="143">
                  <c:v>8503.5</c:v>
                </c:pt>
                <c:pt idx="144">
                  <c:v>8503.5</c:v>
                </c:pt>
                <c:pt idx="145">
                  <c:v>8503.5</c:v>
                </c:pt>
                <c:pt idx="146">
                  <c:v>8594.5</c:v>
                </c:pt>
                <c:pt idx="147">
                  <c:v>10727</c:v>
                </c:pt>
                <c:pt idx="148">
                  <c:v>10727</c:v>
                </c:pt>
                <c:pt idx="149">
                  <c:v>11430.5</c:v>
                </c:pt>
                <c:pt idx="150">
                  <c:v>11430.5</c:v>
                </c:pt>
                <c:pt idx="151">
                  <c:v>11430.5</c:v>
                </c:pt>
                <c:pt idx="152">
                  <c:v>11610</c:v>
                </c:pt>
                <c:pt idx="153">
                  <c:v>12112</c:v>
                </c:pt>
                <c:pt idx="154">
                  <c:v>12112</c:v>
                </c:pt>
                <c:pt idx="155">
                  <c:v>12112</c:v>
                </c:pt>
                <c:pt idx="156">
                  <c:v>12141.5</c:v>
                </c:pt>
                <c:pt idx="157">
                  <c:v>12315.5</c:v>
                </c:pt>
                <c:pt idx="158">
                  <c:v>12315.5</c:v>
                </c:pt>
                <c:pt idx="159">
                  <c:v>12946.5</c:v>
                </c:pt>
                <c:pt idx="160">
                  <c:v>13106</c:v>
                </c:pt>
                <c:pt idx="161">
                  <c:v>13116.5</c:v>
                </c:pt>
                <c:pt idx="162">
                  <c:v>13198</c:v>
                </c:pt>
                <c:pt idx="163">
                  <c:v>13759</c:v>
                </c:pt>
                <c:pt idx="164">
                  <c:v>13761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F4-464A-8A21-2735F3DF24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4.0000000000000002E-4</c:v>
                  </c:pt>
                  <c:pt idx="57">
                    <c:v>4.0000000000000002E-4</c:v>
                  </c:pt>
                  <c:pt idx="58">
                    <c:v>5.0000000000000001E-4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5.0000000000000001E-4</c:v>
                  </c:pt>
                  <c:pt idx="67">
                    <c:v>5.0000000000000001E-4</c:v>
                  </c:pt>
                  <c:pt idx="68">
                    <c:v>5.9999999999999995E-4</c:v>
                  </c:pt>
                  <c:pt idx="69">
                    <c:v>1E-3</c:v>
                  </c:pt>
                  <c:pt idx="70">
                    <c:v>5.9999999999999995E-4</c:v>
                  </c:pt>
                  <c:pt idx="71">
                    <c:v>6.9999999999999999E-4</c:v>
                  </c:pt>
                  <c:pt idx="72">
                    <c:v>5.9999999999999995E-4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1.9E-3</c:v>
                  </c:pt>
                  <c:pt idx="84">
                    <c:v>8.9999999999999998E-4</c:v>
                  </c:pt>
                  <c:pt idx="85">
                    <c:v>1.1999999999999999E-3</c:v>
                  </c:pt>
                  <c:pt idx="86">
                    <c:v>6.9999999999999999E-4</c:v>
                  </c:pt>
                  <c:pt idx="87">
                    <c:v>5.9999999999999995E-4</c:v>
                  </c:pt>
                  <c:pt idx="88">
                    <c:v>5.9999999999999995E-4</c:v>
                  </c:pt>
                  <c:pt idx="89">
                    <c:v>6.9999999999999999E-4</c:v>
                  </c:pt>
                  <c:pt idx="90">
                    <c:v>1E-3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1.1999999999999999E-3</c:v>
                  </c:pt>
                  <c:pt idx="95">
                    <c:v>8.0000000000000004E-4</c:v>
                  </c:pt>
                  <c:pt idx="96">
                    <c:v>5.9999999999999995E-4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1E-3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6.9999999999999999E-4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5.0000000000000001E-4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4.0000000000000002E-4</c:v>
                  </c:pt>
                  <c:pt idx="127">
                    <c:v>5.0000000000000001E-4</c:v>
                  </c:pt>
                  <c:pt idx="129">
                    <c:v>5.9999999999999995E-4</c:v>
                  </c:pt>
                  <c:pt idx="130">
                    <c:v>8.0000000000000004E-4</c:v>
                  </c:pt>
                  <c:pt idx="131">
                    <c:v>4.0000000000000002E-4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6">
                    <c:v>1E-4</c:v>
                  </c:pt>
                  <c:pt idx="137">
                    <c:v>0</c:v>
                  </c:pt>
                  <c:pt idx="139">
                    <c:v>2.7000000000000001E-3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1.5E-3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2">
                    <c:v>1.5E-3</c:v>
                  </c:pt>
                  <c:pt idx="163">
                    <c:v>8.9999999999999998E-4</c:v>
                  </c:pt>
                  <c:pt idx="16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2117</c:v>
                </c:pt>
                <c:pt idx="31">
                  <c:v>2134</c:v>
                </c:pt>
                <c:pt idx="32">
                  <c:v>2146.5</c:v>
                </c:pt>
                <c:pt idx="33">
                  <c:v>2150.5</c:v>
                </c:pt>
                <c:pt idx="34">
                  <c:v>2165.5</c:v>
                </c:pt>
                <c:pt idx="35">
                  <c:v>2167.5</c:v>
                </c:pt>
                <c:pt idx="36">
                  <c:v>2169.5</c:v>
                </c:pt>
                <c:pt idx="37">
                  <c:v>2171.5</c:v>
                </c:pt>
                <c:pt idx="38">
                  <c:v>2178</c:v>
                </c:pt>
                <c:pt idx="39">
                  <c:v>2182</c:v>
                </c:pt>
                <c:pt idx="40">
                  <c:v>2211.5</c:v>
                </c:pt>
                <c:pt idx="41">
                  <c:v>2228.5</c:v>
                </c:pt>
                <c:pt idx="42">
                  <c:v>2230.5</c:v>
                </c:pt>
                <c:pt idx="43">
                  <c:v>2232.5</c:v>
                </c:pt>
                <c:pt idx="44">
                  <c:v>2245</c:v>
                </c:pt>
                <c:pt idx="45">
                  <c:v>2247</c:v>
                </c:pt>
                <c:pt idx="46">
                  <c:v>2264</c:v>
                </c:pt>
                <c:pt idx="47">
                  <c:v>2270.5</c:v>
                </c:pt>
                <c:pt idx="48">
                  <c:v>2278.5</c:v>
                </c:pt>
                <c:pt idx="49">
                  <c:v>2281</c:v>
                </c:pt>
                <c:pt idx="50">
                  <c:v>2285</c:v>
                </c:pt>
                <c:pt idx="51">
                  <c:v>2293.5</c:v>
                </c:pt>
                <c:pt idx="52">
                  <c:v>2300</c:v>
                </c:pt>
                <c:pt idx="53">
                  <c:v>2302</c:v>
                </c:pt>
                <c:pt idx="54">
                  <c:v>2304</c:v>
                </c:pt>
                <c:pt idx="55">
                  <c:v>2306</c:v>
                </c:pt>
                <c:pt idx="56">
                  <c:v>2320.5</c:v>
                </c:pt>
                <c:pt idx="57">
                  <c:v>2322.5</c:v>
                </c:pt>
                <c:pt idx="58">
                  <c:v>2327</c:v>
                </c:pt>
                <c:pt idx="59">
                  <c:v>2331</c:v>
                </c:pt>
                <c:pt idx="60">
                  <c:v>2333</c:v>
                </c:pt>
                <c:pt idx="61">
                  <c:v>2335.5</c:v>
                </c:pt>
                <c:pt idx="62">
                  <c:v>2342</c:v>
                </c:pt>
                <c:pt idx="63">
                  <c:v>2343.5</c:v>
                </c:pt>
                <c:pt idx="64">
                  <c:v>2348</c:v>
                </c:pt>
                <c:pt idx="65">
                  <c:v>2350</c:v>
                </c:pt>
                <c:pt idx="66">
                  <c:v>2352</c:v>
                </c:pt>
                <c:pt idx="67">
                  <c:v>2356.5</c:v>
                </c:pt>
                <c:pt idx="68">
                  <c:v>2364.5</c:v>
                </c:pt>
                <c:pt idx="69">
                  <c:v>2381.5</c:v>
                </c:pt>
                <c:pt idx="70">
                  <c:v>2394</c:v>
                </c:pt>
                <c:pt idx="71">
                  <c:v>2402.5</c:v>
                </c:pt>
                <c:pt idx="72">
                  <c:v>2419.5</c:v>
                </c:pt>
                <c:pt idx="73">
                  <c:v>2513</c:v>
                </c:pt>
                <c:pt idx="74">
                  <c:v>2895</c:v>
                </c:pt>
                <c:pt idx="75">
                  <c:v>2897</c:v>
                </c:pt>
                <c:pt idx="76">
                  <c:v>2901.5</c:v>
                </c:pt>
                <c:pt idx="77">
                  <c:v>2903.5</c:v>
                </c:pt>
                <c:pt idx="78">
                  <c:v>2914</c:v>
                </c:pt>
                <c:pt idx="79">
                  <c:v>2928.5</c:v>
                </c:pt>
                <c:pt idx="80">
                  <c:v>2937</c:v>
                </c:pt>
                <c:pt idx="81">
                  <c:v>2956</c:v>
                </c:pt>
                <c:pt idx="82">
                  <c:v>2964.5</c:v>
                </c:pt>
                <c:pt idx="83">
                  <c:v>2968.5</c:v>
                </c:pt>
                <c:pt idx="84">
                  <c:v>2972.5</c:v>
                </c:pt>
                <c:pt idx="85">
                  <c:v>3021</c:v>
                </c:pt>
                <c:pt idx="86">
                  <c:v>3027</c:v>
                </c:pt>
                <c:pt idx="87">
                  <c:v>3027.5</c:v>
                </c:pt>
                <c:pt idx="88">
                  <c:v>3035.5</c:v>
                </c:pt>
                <c:pt idx="89">
                  <c:v>3040</c:v>
                </c:pt>
                <c:pt idx="90">
                  <c:v>3069</c:v>
                </c:pt>
                <c:pt idx="91">
                  <c:v>3081.5</c:v>
                </c:pt>
                <c:pt idx="92">
                  <c:v>3090</c:v>
                </c:pt>
                <c:pt idx="93">
                  <c:v>3096.5</c:v>
                </c:pt>
                <c:pt idx="94">
                  <c:v>3098.5</c:v>
                </c:pt>
                <c:pt idx="95">
                  <c:v>3100.5</c:v>
                </c:pt>
                <c:pt idx="96">
                  <c:v>3140.5</c:v>
                </c:pt>
                <c:pt idx="97">
                  <c:v>3151</c:v>
                </c:pt>
                <c:pt idx="98">
                  <c:v>3730</c:v>
                </c:pt>
                <c:pt idx="99">
                  <c:v>3732</c:v>
                </c:pt>
                <c:pt idx="100">
                  <c:v>3734</c:v>
                </c:pt>
                <c:pt idx="101">
                  <c:v>3736</c:v>
                </c:pt>
                <c:pt idx="102">
                  <c:v>3755</c:v>
                </c:pt>
                <c:pt idx="103">
                  <c:v>3757</c:v>
                </c:pt>
                <c:pt idx="104">
                  <c:v>3761.5</c:v>
                </c:pt>
                <c:pt idx="105">
                  <c:v>3763.5</c:v>
                </c:pt>
                <c:pt idx="106">
                  <c:v>3765.5</c:v>
                </c:pt>
                <c:pt idx="107">
                  <c:v>3772</c:v>
                </c:pt>
                <c:pt idx="108">
                  <c:v>3774</c:v>
                </c:pt>
                <c:pt idx="109">
                  <c:v>3776</c:v>
                </c:pt>
                <c:pt idx="110">
                  <c:v>3778</c:v>
                </c:pt>
                <c:pt idx="111">
                  <c:v>3797</c:v>
                </c:pt>
                <c:pt idx="112">
                  <c:v>3799</c:v>
                </c:pt>
                <c:pt idx="113">
                  <c:v>3816</c:v>
                </c:pt>
                <c:pt idx="114">
                  <c:v>3820</c:v>
                </c:pt>
                <c:pt idx="115">
                  <c:v>3822</c:v>
                </c:pt>
                <c:pt idx="116">
                  <c:v>3839</c:v>
                </c:pt>
                <c:pt idx="117">
                  <c:v>3849.5</c:v>
                </c:pt>
                <c:pt idx="118">
                  <c:v>3851.5</c:v>
                </c:pt>
                <c:pt idx="119">
                  <c:v>3853.5</c:v>
                </c:pt>
                <c:pt idx="120">
                  <c:v>3872.5</c:v>
                </c:pt>
                <c:pt idx="121">
                  <c:v>3874.5</c:v>
                </c:pt>
                <c:pt idx="122">
                  <c:v>3876.5</c:v>
                </c:pt>
                <c:pt idx="123">
                  <c:v>3883</c:v>
                </c:pt>
                <c:pt idx="124">
                  <c:v>3885</c:v>
                </c:pt>
                <c:pt idx="125">
                  <c:v>3887</c:v>
                </c:pt>
                <c:pt idx="126">
                  <c:v>3897.5</c:v>
                </c:pt>
                <c:pt idx="127">
                  <c:v>3904</c:v>
                </c:pt>
                <c:pt idx="128">
                  <c:v>3905</c:v>
                </c:pt>
                <c:pt idx="129">
                  <c:v>3906</c:v>
                </c:pt>
                <c:pt idx="130">
                  <c:v>3912.5</c:v>
                </c:pt>
                <c:pt idx="131">
                  <c:v>3916.5</c:v>
                </c:pt>
                <c:pt idx="132">
                  <c:v>3948</c:v>
                </c:pt>
                <c:pt idx="133">
                  <c:v>3950</c:v>
                </c:pt>
                <c:pt idx="134">
                  <c:v>4706</c:v>
                </c:pt>
                <c:pt idx="135">
                  <c:v>5442</c:v>
                </c:pt>
                <c:pt idx="136">
                  <c:v>6118</c:v>
                </c:pt>
                <c:pt idx="137">
                  <c:v>6861.5</c:v>
                </c:pt>
                <c:pt idx="138">
                  <c:v>6861.5</c:v>
                </c:pt>
                <c:pt idx="139">
                  <c:v>7758</c:v>
                </c:pt>
                <c:pt idx="140">
                  <c:v>8470</c:v>
                </c:pt>
                <c:pt idx="141">
                  <c:v>8470</c:v>
                </c:pt>
                <c:pt idx="142">
                  <c:v>8470</c:v>
                </c:pt>
                <c:pt idx="143">
                  <c:v>8503.5</c:v>
                </c:pt>
                <c:pt idx="144">
                  <c:v>8503.5</c:v>
                </c:pt>
                <c:pt idx="145">
                  <c:v>8503.5</c:v>
                </c:pt>
                <c:pt idx="146">
                  <c:v>8594.5</c:v>
                </c:pt>
                <c:pt idx="147">
                  <c:v>10727</c:v>
                </c:pt>
                <c:pt idx="148">
                  <c:v>10727</c:v>
                </c:pt>
                <c:pt idx="149">
                  <c:v>11430.5</c:v>
                </c:pt>
                <c:pt idx="150">
                  <c:v>11430.5</c:v>
                </c:pt>
                <c:pt idx="151">
                  <c:v>11430.5</c:v>
                </c:pt>
                <c:pt idx="152">
                  <c:v>11610</c:v>
                </c:pt>
                <c:pt idx="153">
                  <c:v>12112</c:v>
                </c:pt>
                <c:pt idx="154">
                  <c:v>12112</c:v>
                </c:pt>
                <c:pt idx="155">
                  <c:v>12112</c:v>
                </c:pt>
                <c:pt idx="156">
                  <c:v>12141.5</c:v>
                </c:pt>
                <c:pt idx="157">
                  <c:v>12315.5</c:v>
                </c:pt>
                <c:pt idx="158">
                  <c:v>12315.5</c:v>
                </c:pt>
                <c:pt idx="159">
                  <c:v>12946.5</c:v>
                </c:pt>
                <c:pt idx="160">
                  <c:v>13106</c:v>
                </c:pt>
                <c:pt idx="161">
                  <c:v>13116.5</c:v>
                </c:pt>
                <c:pt idx="162">
                  <c:v>13198</c:v>
                </c:pt>
                <c:pt idx="163">
                  <c:v>13759</c:v>
                </c:pt>
                <c:pt idx="164">
                  <c:v>13761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F4-464A-8A21-2735F3DF24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2117</c:v>
                </c:pt>
                <c:pt idx="31">
                  <c:v>2134</c:v>
                </c:pt>
                <c:pt idx="32">
                  <c:v>2146.5</c:v>
                </c:pt>
                <c:pt idx="33">
                  <c:v>2150.5</c:v>
                </c:pt>
                <c:pt idx="34">
                  <c:v>2165.5</c:v>
                </c:pt>
                <c:pt idx="35">
                  <c:v>2167.5</c:v>
                </c:pt>
                <c:pt idx="36">
                  <c:v>2169.5</c:v>
                </c:pt>
                <c:pt idx="37">
                  <c:v>2171.5</c:v>
                </c:pt>
                <c:pt idx="38">
                  <c:v>2178</c:v>
                </c:pt>
                <c:pt idx="39">
                  <c:v>2182</c:v>
                </c:pt>
                <c:pt idx="40">
                  <c:v>2211.5</c:v>
                </c:pt>
                <c:pt idx="41">
                  <c:v>2228.5</c:v>
                </c:pt>
                <c:pt idx="42">
                  <c:v>2230.5</c:v>
                </c:pt>
                <c:pt idx="43">
                  <c:v>2232.5</c:v>
                </c:pt>
                <c:pt idx="44">
                  <c:v>2245</c:v>
                </c:pt>
                <c:pt idx="45">
                  <c:v>2247</c:v>
                </c:pt>
                <c:pt idx="46">
                  <c:v>2264</c:v>
                </c:pt>
                <c:pt idx="47">
                  <c:v>2270.5</c:v>
                </c:pt>
                <c:pt idx="48">
                  <c:v>2278.5</c:v>
                </c:pt>
                <c:pt idx="49">
                  <c:v>2281</c:v>
                </c:pt>
                <c:pt idx="50">
                  <c:v>2285</c:v>
                </c:pt>
                <c:pt idx="51">
                  <c:v>2293.5</c:v>
                </c:pt>
                <c:pt idx="52">
                  <c:v>2300</c:v>
                </c:pt>
                <c:pt idx="53">
                  <c:v>2302</c:v>
                </c:pt>
                <c:pt idx="54">
                  <c:v>2304</c:v>
                </c:pt>
                <c:pt idx="55">
                  <c:v>2306</c:v>
                </c:pt>
                <c:pt idx="56">
                  <c:v>2320.5</c:v>
                </c:pt>
                <c:pt idx="57">
                  <c:v>2322.5</c:v>
                </c:pt>
                <c:pt idx="58">
                  <c:v>2327</c:v>
                </c:pt>
                <c:pt idx="59">
                  <c:v>2331</c:v>
                </c:pt>
                <c:pt idx="60">
                  <c:v>2333</c:v>
                </c:pt>
                <c:pt idx="61">
                  <c:v>2335.5</c:v>
                </c:pt>
                <c:pt idx="62">
                  <c:v>2342</c:v>
                </c:pt>
                <c:pt idx="63">
                  <c:v>2343.5</c:v>
                </c:pt>
                <c:pt idx="64">
                  <c:v>2348</c:v>
                </c:pt>
                <c:pt idx="65">
                  <c:v>2350</c:v>
                </c:pt>
                <c:pt idx="66">
                  <c:v>2352</c:v>
                </c:pt>
                <c:pt idx="67">
                  <c:v>2356.5</c:v>
                </c:pt>
                <c:pt idx="68">
                  <c:v>2364.5</c:v>
                </c:pt>
                <c:pt idx="69">
                  <c:v>2381.5</c:v>
                </c:pt>
                <c:pt idx="70">
                  <c:v>2394</c:v>
                </c:pt>
                <c:pt idx="71">
                  <c:v>2402.5</c:v>
                </c:pt>
                <c:pt idx="72">
                  <c:v>2419.5</c:v>
                </c:pt>
                <c:pt idx="73">
                  <c:v>2513</c:v>
                </c:pt>
                <c:pt idx="74">
                  <c:v>2895</c:v>
                </c:pt>
                <c:pt idx="75">
                  <c:v>2897</c:v>
                </c:pt>
                <c:pt idx="76">
                  <c:v>2901.5</c:v>
                </c:pt>
                <c:pt idx="77">
                  <c:v>2903.5</c:v>
                </c:pt>
                <c:pt idx="78">
                  <c:v>2914</c:v>
                </c:pt>
                <c:pt idx="79">
                  <c:v>2928.5</c:v>
                </c:pt>
                <c:pt idx="80">
                  <c:v>2937</c:v>
                </c:pt>
                <c:pt idx="81">
                  <c:v>2956</c:v>
                </c:pt>
                <c:pt idx="82">
                  <c:v>2964.5</c:v>
                </c:pt>
                <c:pt idx="83">
                  <c:v>2968.5</c:v>
                </c:pt>
                <c:pt idx="84">
                  <c:v>2972.5</c:v>
                </c:pt>
                <c:pt idx="85">
                  <c:v>3021</c:v>
                </c:pt>
                <c:pt idx="86">
                  <c:v>3027</c:v>
                </c:pt>
                <c:pt idx="87">
                  <c:v>3027.5</c:v>
                </c:pt>
                <c:pt idx="88">
                  <c:v>3035.5</c:v>
                </c:pt>
                <c:pt idx="89">
                  <c:v>3040</c:v>
                </c:pt>
                <c:pt idx="90">
                  <c:v>3069</c:v>
                </c:pt>
                <c:pt idx="91">
                  <c:v>3081.5</c:v>
                </c:pt>
                <c:pt idx="92">
                  <c:v>3090</c:v>
                </c:pt>
                <c:pt idx="93">
                  <c:v>3096.5</c:v>
                </c:pt>
                <c:pt idx="94">
                  <c:v>3098.5</c:v>
                </c:pt>
                <c:pt idx="95">
                  <c:v>3100.5</c:v>
                </c:pt>
                <c:pt idx="96">
                  <c:v>3140.5</c:v>
                </c:pt>
                <c:pt idx="97">
                  <c:v>3151</c:v>
                </c:pt>
                <c:pt idx="98">
                  <c:v>3730</c:v>
                </c:pt>
                <c:pt idx="99">
                  <c:v>3732</c:v>
                </c:pt>
                <c:pt idx="100">
                  <c:v>3734</c:v>
                </c:pt>
                <c:pt idx="101">
                  <c:v>3736</c:v>
                </c:pt>
                <c:pt idx="102">
                  <c:v>3755</c:v>
                </c:pt>
                <c:pt idx="103">
                  <c:v>3757</c:v>
                </c:pt>
                <c:pt idx="104">
                  <c:v>3761.5</c:v>
                </c:pt>
                <c:pt idx="105">
                  <c:v>3763.5</c:v>
                </c:pt>
                <c:pt idx="106">
                  <c:v>3765.5</c:v>
                </c:pt>
                <c:pt idx="107">
                  <c:v>3772</c:v>
                </c:pt>
                <c:pt idx="108">
                  <c:v>3774</c:v>
                </c:pt>
                <c:pt idx="109">
                  <c:v>3776</c:v>
                </c:pt>
                <c:pt idx="110">
                  <c:v>3778</c:v>
                </c:pt>
                <c:pt idx="111">
                  <c:v>3797</c:v>
                </c:pt>
                <c:pt idx="112">
                  <c:v>3799</c:v>
                </c:pt>
                <c:pt idx="113">
                  <c:v>3816</c:v>
                </c:pt>
                <c:pt idx="114">
                  <c:v>3820</c:v>
                </c:pt>
                <c:pt idx="115">
                  <c:v>3822</c:v>
                </c:pt>
                <c:pt idx="116">
                  <c:v>3839</c:v>
                </c:pt>
                <c:pt idx="117">
                  <c:v>3849.5</c:v>
                </c:pt>
                <c:pt idx="118">
                  <c:v>3851.5</c:v>
                </c:pt>
                <c:pt idx="119">
                  <c:v>3853.5</c:v>
                </c:pt>
                <c:pt idx="120">
                  <c:v>3872.5</c:v>
                </c:pt>
                <c:pt idx="121">
                  <c:v>3874.5</c:v>
                </c:pt>
                <c:pt idx="122">
                  <c:v>3876.5</c:v>
                </c:pt>
                <c:pt idx="123">
                  <c:v>3883</c:v>
                </c:pt>
                <c:pt idx="124">
                  <c:v>3885</c:v>
                </c:pt>
                <c:pt idx="125">
                  <c:v>3887</c:v>
                </c:pt>
                <c:pt idx="126">
                  <c:v>3897.5</c:v>
                </c:pt>
                <c:pt idx="127">
                  <c:v>3904</c:v>
                </c:pt>
                <c:pt idx="128">
                  <c:v>3905</c:v>
                </c:pt>
                <c:pt idx="129">
                  <c:v>3906</c:v>
                </c:pt>
                <c:pt idx="130">
                  <c:v>3912.5</c:v>
                </c:pt>
                <c:pt idx="131">
                  <c:v>3916.5</c:v>
                </c:pt>
                <c:pt idx="132">
                  <c:v>3948</c:v>
                </c:pt>
                <c:pt idx="133">
                  <c:v>3950</c:v>
                </c:pt>
                <c:pt idx="134">
                  <c:v>4706</c:v>
                </c:pt>
                <c:pt idx="135">
                  <c:v>5442</c:v>
                </c:pt>
                <c:pt idx="136">
                  <c:v>6118</c:v>
                </c:pt>
                <c:pt idx="137">
                  <c:v>6861.5</c:v>
                </c:pt>
                <c:pt idx="138">
                  <c:v>6861.5</c:v>
                </c:pt>
                <c:pt idx="139">
                  <c:v>7758</c:v>
                </c:pt>
                <c:pt idx="140">
                  <c:v>8470</c:v>
                </c:pt>
                <c:pt idx="141">
                  <c:v>8470</c:v>
                </c:pt>
                <c:pt idx="142">
                  <c:v>8470</c:v>
                </c:pt>
                <c:pt idx="143">
                  <c:v>8503.5</c:v>
                </c:pt>
                <c:pt idx="144">
                  <c:v>8503.5</c:v>
                </c:pt>
                <c:pt idx="145">
                  <c:v>8503.5</c:v>
                </c:pt>
                <c:pt idx="146">
                  <c:v>8594.5</c:v>
                </c:pt>
                <c:pt idx="147">
                  <c:v>10727</c:v>
                </c:pt>
                <c:pt idx="148">
                  <c:v>10727</c:v>
                </c:pt>
                <c:pt idx="149">
                  <c:v>11430.5</c:v>
                </c:pt>
                <c:pt idx="150">
                  <c:v>11430.5</c:v>
                </c:pt>
                <c:pt idx="151">
                  <c:v>11430.5</c:v>
                </c:pt>
                <c:pt idx="152">
                  <c:v>11610</c:v>
                </c:pt>
                <c:pt idx="153">
                  <c:v>12112</c:v>
                </c:pt>
                <c:pt idx="154">
                  <c:v>12112</c:v>
                </c:pt>
                <c:pt idx="155">
                  <c:v>12112</c:v>
                </c:pt>
                <c:pt idx="156">
                  <c:v>12141.5</c:v>
                </c:pt>
                <c:pt idx="157">
                  <c:v>12315.5</c:v>
                </c:pt>
                <c:pt idx="158">
                  <c:v>12315.5</c:v>
                </c:pt>
                <c:pt idx="159">
                  <c:v>12946.5</c:v>
                </c:pt>
                <c:pt idx="160">
                  <c:v>13106</c:v>
                </c:pt>
                <c:pt idx="161">
                  <c:v>13116.5</c:v>
                </c:pt>
                <c:pt idx="162">
                  <c:v>13198</c:v>
                </c:pt>
                <c:pt idx="163">
                  <c:v>13759</c:v>
                </c:pt>
                <c:pt idx="164">
                  <c:v>13761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3.0627919547378812E-2</c:v>
                </c:pt>
                <c:pt idx="1">
                  <c:v>2.2616324626639678E-2</c:v>
                </c:pt>
                <c:pt idx="2">
                  <c:v>2.2169113907452229E-2</c:v>
                </c:pt>
                <c:pt idx="3">
                  <c:v>1.9703284501787925E-2</c:v>
                </c:pt>
                <c:pt idx="4">
                  <c:v>1.9693294249191098E-2</c:v>
                </c:pt>
                <c:pt idx="5">
                  <c:v>1.9680953348924425E-2</c:v>
                </c:pt>
                <c:pt idx="6">
                  <c:v>1.8961655161952765E-2</c:v>
                </c:pt>
                <c:pt idx="7">
                  <c:v>1.8855288354892412E-2</c:v>
                </c:pt>
                <c:pt idx="8">
                  <c:v>1.8852937707222569E-2</c:v>
                </c:pt>
                <c:pt idx="9">
                  <c:v>1.818770441665727E-2</c:v>
                </c:pt>
                <c:pt idx="10">
                  <c:v>1.818770441665727E-2</c:v>
                </c:pt>
                <c:pt idx="11">
                  <c:v>1.636654013444715E-2</c:v>
                </c:pt>
                <c:pt idx="12">
                  <c:v>1.1779838868667868E-2</c:v>
                </c:pt>
                <c:pt idx="13">
                  <c:v>1.1770436277988501E-2</c:v>
                </c:pt>
                <c:pt idx="14">
                  <c:v>1.1767497968401198E-2</c:v>
                </c:pt>
                <c:pt idx="15">
                  <c:v>9.1053894823050867E-3</c:v>
                </c:pt>
                <c:pt idx="16">
                  <c:v>9.1006881869654024E-3</c:v>
                </c:pt>
                <c:pt idx="17">
                  <c:v>9.0983375392955611E-3</c:v>
                </c:pt>
                <c:pt idx="18">
                  <c:v>9.076006386432061E-3</c:v>
                </c:pt>
                <c:pt idx="19">
                  <c:v>9.0683667815050738E-3</c:v>
                </c:pt>
                <c:pt idx="20">
                  <c:v>9.0660161338352325E-3</c:v>
                </c:pt>
                <c:pt idx="21">
                  <c:v>9.0636654861653912E-3</c:v>
                </c:pt>
                <c:pt idx="22">
                  <c:v>9.0613148384955482E-3</c:v>
                </c:pt>
                <c:pt idx="23">
                  <c:v>9.0289934330352196E-3</c:v>
                </c:pt>
                <c:pt idx="24">
                  <c:v>8.9402564834986827E-3</c:v>
                </c:pt>
                <c:pt idx="25">
                  <c:v>8.1892245529841517E-3</c:v>
                </c:pt>
                <c:pt idx="26">
                  <c:v>8.0240915541777477E-3</c:v>
                </c:pt>
                <c:pt idx="27">
                  <c:v>7.3188972532251357E-3</c:v>
                </c:pt>
                <c:pt idx="28">
                  <c:v>7.2906894811870316E-3</c:v>
                </c:pt>
                <c:pt idx="29">
                  <c:v>6.2746220258978096E-3</c:v>
                </c:pt>
                <c:pt idx="30">
                  <c:v>5.6734438843357073E-3</c:v>
                </c:pt>
                <c:pt idx="31">
                  <c:v>5.6534633791420503E-3</c:v>
                </c:pt>
                <c:pt idx="32">
                  <c:v>5.6387718312055374E-3</c:v>
                </c:pt>
                <c:pt idx="33">
                  <c:v>5.6340705358658531E-3</c:v>
                </c:pt>
                <c:pt idx="34">
                  <c:v>5.6164406783420374E-3</c:v>
                </c:pt>
                <c:pt idx="35">
                  <c:v>5.6140900306721961E-3</c:v>
                </c:pt>
                <c:pt idx="36">
                  <c:v>5.6117393830023539E-3</c:v>
                </c:pt>
                <c:pt idx="37">
                  <c:v>5.6093887353325118E-3</c:v>
                </c:pt>
                <c:pt idx="38">
                  <c:v>5.6017491304055254E-3</c:v>
                </c:pt>
                <c:pt idx="39">
                  <c:v>5.5970478350658411E-3</c:v>
                </c:pt>
                <c:pt idx="40">
                  <c:v>5.5623757819356712E-3</c:v>
                </c:pt>
                <c:pt idx="41">
                  <c:v>5.5423952767420133E-3</c:v>
                </c:pt>
                <c:pt idx="42">
                  <c:v>5.540044629072172E-3</c:v>
                </c:pt>
                <c:pt idx="43">
                  <c:v>5.5376939814023298E-3</c:v>
                </c:pt>
                <c:pt idx="44">
                  <c:v>5.523002433465817E-3</c:v>
                </c:pt>
                <c:pt idx="45">
                  <c:v>5.5206517857959748E-3</c:v>
                </c:pt>
                <c:pt idx="46">
                  <c:v>5.5006712806023178E-3</c:v>
                </c:pt>
                <c:pt idx="47">
                  <c:v>5.4930316756753306E-3</c:v>
                </c:pt>
                <c:pt idx="48">
                  <c:v>5.4836290849959628E-3</c:v>
                </c:pt>
                <c:pt idx="49">
                  <c:v>5.4806907754086608E-3</c:v>
                </c:pt>
                <c:pt idx="50">
                  <c:v>5.4759894800689764E-3</c:v>
                </c:pt>
                <c:pt idx="51">
                  <c:v>5.4659992274721479E-3</c:v>
                </c:pt>
                <c:pt idx="52">
                  <c:v>5.4583596225451607E-3</c:v>
                </c:pt>
                <c:pt idx="53">
                  <c:v>5.4560089748753185E-3</c:v>
                </c:pt>
                <c:pt idx="54">
                  <c:v>5.4536583272054764E-3</c:v>
                </c:pt>
                <c:pt idx="55">
                  <c:v>5.4513076795356351E-3</c:v>
                </c:pt>
                <c:pt idx="56">
                  <c:v>5.4342654839292792E-3</c:v>
                </c:pt>
                <c:pt idx="57">
                  <c:v>5.4319148362594379E-3</c:v>
                </c:pt>
                <c:pt idx="58">
                  <c:v>5.4266258790022937E-3</c:v>
                </c:pt>
                <c:pt idx="59">
                  <c:v>5.4219245836626094E-3</c:v>
                </c:pt>
                <c:pt idx="60">
                  <c:v>5.4195739359927672E-3</c:v>
                </c:pt>
                <c:pt idx="61">
                  <c:v>5.4166356264054652E-3</c:v>
                </c:pt>
                <c:pt idx="62">
                  <c:v>5.408996021478478E-3</c:v>
                </c:pt>
                <c:pt idx="63">
                  <c:v>5.4072330357260966E-3</c:v>
                </c:pt>
                <c:pt idx="64">
                  <c:v>5.4019440784689524E-3</c:v>
                </c:pt>
                <c:pt idx="65">
                  <c:v>5.3995934307991093E-3</c:v>
                </c:pt>
                <c:pt idx="66">
                  <c:v>5.397242783129268E-3</c:v>
                </c:pt>
                <c:pt idx="67">
                  <c:v>5.391953825872123E-3</c:v>
                </c:pt>
                <c:pt idx="68">
                  <c:v>5.3825512351927552E-3</c:v>
                </c:pt>
                <c:pt idx="69">
                  <c:v>5.3625707299990982E-3</c:v>
                </c:pt>
                <c:pt idx="70">
                  <c:v>5.3478791820625853E-3</c:v>
                </c:pt>
                <c:pt idx="71">
                  <c:v>5.3378889294657568E-3</c:v>
                </c:pt>
                <c:pt idx="72">
                  <c:v>5.3179084242720989E-3</c:v>
                </c:pt>
                <c:pt idx="73">
                  <c:v>5.2080156457069834E-3</c:v>
                </c:pt>
                <c:pt idx="74">
                  <c:v>4.7590419407671537E-3</c:v>
                </c:pt>
                <c:pt idx="75">
                  <c:v>4.7566912930973116E-3</c:v>
                </c:pt>
                <c:pt idx="76">
                  <c:v>4.7514023358401665E-3</c:v>
                </c:pt>
                <c:pt idx="77">
                  <c:v>4.7490516881703252E-3</c:v>
                </c:pt>
                <c:pt idx="78">
                  <c:v>4.7367107879036545E-3</c:v>
                </c:pt>
                <c:pt idx="79">
                  <c:v>4.7196685922972995E-3</c:v>
                </c:pt>
                <c:pt idx="80">
                  <c:v>4.709678339700471E-3</c:v>
                </c:pt>
                <c:pt idx="81">
                  <c:v>4.6873471868369709E-3</c:v>
                </c:pt>
                <c:pt idx="82">
                  <c:v>4.6773569342401424E-3</c:v>
                </c:pt>
                <c:pt idx="83">
                  <c:v>4.6726556389004581E-3</c:v>
                </c:pt>
                <c:pt idx="84">
                  <c:v>4.6679543435607746E-3</c:v>
                </c:pt>
                <c:pt idx="85">
                  <c:v>4.6109511375671056E-3</c:v>
                </c:pt>
                <c:pt idx="86">
                  <c:v>4.6038991945575791E-3</c:v>
                </c:pt>
                <c:pt idx="87">
                  <c:v>4.6033115326401183E-3</c:v>
                </c:pt>
                <c:pt idx="88">
                  <c:v>4.5939089419607506E-3</c:v>
                </c:pt>
                <c:pt idx="89">
                  <c:v>4.5886199847036055E-3</c:v>
                </c:pt>
                <c:pt idx="90">
                  <c:v>4.5545355934908964E-3</c:v>
                </c:pt>
                <c:pt idx="91">
                  <c:v>4.5398440455543835E-3</c:v>
                </c:pt>
                <c:pt idx="92">
                  <c:v>4.5298537929575541E-3</c:v>
                </c:pt>
                <c:pt idx="93">
                  <c:v>4.5222141880305686E-3</c:v>
                </c:pt>
                <c:pt idx="94">
                  <c:v>4.5198635403607256E-3</c:v>
                </c:pt>
                <c:pt idx="95">
                  <c:v>4.5175128926908843E-3</c:v>
                </c:pt>
                <c:pt idx="96">
                  <c:v>4.4704999392940429E-3</c:v>
                </c:pt>
                <c:pt idx="97">
                  <c:v>4.4581590390273731E-3</c:v>
                </c:pt>
                <c:pt idx="98">
                  <c:v>3.7776465386081017E-3</c:v>
                </c:pt>
                <c:pt idx="99">
                  <c:v>3.7752958909382595E-3</c:v>
                </c:pt>
                <c:pt idx="100">
                  <c:v>3.7729452432684173E-3</c:v>
                </c:pt>
                <c:pt idx="101">
                  <c:v>3.770594595598576E-3</c:v>
                </c:pt>
                <c:pt idx="102">
                  <c:v>3.748263442735076E-3</c:v>
                </c:pt>
                <c:pt idx="103">
                  <c:v>3.7459127950652338E-3</c:v>
                </c:pt>
                <c:pt idx="104">
                  <c:v>3.7406238378080896E-3</c:v>
                </c:pt>
                <c:pt idx="105">
                  <c:v>3.7382731901382475E-3</c:v>
                </c:pt>
                <c:pt idx="106">
                  <c:v>3.7359225424684053E-3</c:v>
                </c:pt>
                <c:pt idx="107">
                  <c:v>3.7282829375414189E-3</c:v>
                </c:pt>
                <c:pt idx="108">
                  <c:v>3.7259322898715768E-3</c:v>
                </c:pt>
                <c:pt idx="109">
                  <c:v>3.7235816422017346E-3</c:v>
                </c:pt>
                <c:pt idx="110">
                  <c:v>3.7212309945318925E-3</c:v>
                </c:pt>
                <c:pt idx="111">
                  <c:v>3.6988998416683933E-3</c:v>
                </c:pt>
                <c:pt idx="112">
                  <c:v>3.6965491939985511E-3</c:v>
                </c:pt>
                <c:pt idx="113">
                  <c:v>3.676568688804894E-3</c:v>
                </c:pt>
                <c:pt idx="114">
                  <c:v>3.6718673934652097E-3</c:v>
                </c:pt>
                <c:pt idx="115">
                  <c:v>3.6695167457953676E-3</c:v>
                </c:pt>
                <c:pt idx="116">
                  <c:v>3.6495362406017105E-3</c:v>
                </c:pt>
                <c:pt idx="117">
                  <c:v>3.6371953403350398E-3</c:v>
                </c:pt>
                <c:pt idx="118">
                  <c:v>3.6348446926651977E-3</c:v>
                </c:pt>
                <c:pt idx="119">
                  <c:v>3.6324940449953555E-3</c:v>
                </c:pt>
                <c:pt idx="120">
                  <c:v>3.6101628921318563E-3</c:v>
                </c:pt>
                <c:pt idx="121">
                  <c:v>3.6078122444620142E-3</c:v>
                </c:pt>
                <c:pt idx="122">
                  <c:v>3.605461596792172E-3</c:v>
                </c:pt>
                <c:pt idx="123">
                  <c:v>3.5978219918651856E-3</c:v>
                </c:pt>
                <c:pt idx="124">
                  <c:v>3.5954713441953435E-3</c:v>
                </c:pt>
                <c:pt idx="125">
                  <c:v>3.5931206965255013E-3</c:v>
                </c:pt>
                <c:pt idx="126">
                  <c:v>3.5807797962588307E-3</c:v>
                </c:pt>
                <c:pt idx="127">
                  <c:v>3.5731401913318443E-3</c:v>
                </c:pt>
                <c:pt idx="128">
                  <c:v>3.5719648674969236E-3</c:v>
                </c:pt>
                <c:pt idx="129">
                  <c:v>3.5707895436620021E-3</c:v>
                </c:pt>
                <c:pt idx="130">
                  <c:v>3.5631499387350158E-3</c:v>
                </c:pt>
                <c:pt idx="131">
                  <c:v>3.5584486433953314E-3</c:v>
                </c:pt>
                <c:pt idx="132">
                  <c:v>3.5214259425953194E-3</c:v>
                </c:pt>
                <c:pt idx="133">
                  <c:v>3.5190752949254772E-3</c:v>
                </c:pt>
                <c:pt idx="134">
                  <c:v>2.6305304757251857E-3</c:v>
                </c:pt>
                <c:pt idx="135">
                  <c:v>1.7654921332233148E-3</c:v>
                </c:pt>
                <c:pt idx="136">
                  <c:v>9.7097322081670517E-4</c:v>
                </c:pt>
                <c:pt idx="137">
                  <c:v>9.7119949552927284E-5</c:v>
                </c:pt>
                <c:pt idx="138">
                  <c:v>9.7119949552927284E-5</c:v>
                </c:pt>
                <c:pt idx="139">
                  <c:v>-9.5655786845376747E-4</c:v>
                </c:pt>
                <c:pt idx="140">
                  <c:v>-1.7933884389175342E-3</c:v>
                </c:pt>
                <c:pt idx="141">
                  <c:v>-1.7933884389175342E-3</c:v>
                </c:pt>
                <c:pt idx="142">
                  <c:v>-1.7933884389175342E-3</c:v>
                </c:pt>
                <c:pt idx="143">
                  <c:v>-1.8327617873873884E-3</c:v>
                </c:pt>
                <c:pt idx="144">
                  <c:v>-1.8327617873873884E-3</c:v>
                </c:pt>
                <c:pt idx="145">
                  <c:v>-1.8327617873873884E-3</c:v>
                </c:pt>
                <c:pt idx="146">
                  <c:v>-1.939716256365201E-3</c:v>
                </c:pt>
                <c:pt idx="147">
                  <c:v>-4.4460943343342767E-3</c:v>
                </c:pt>
                <c:pt idx="148">
                  <c:v>-4.4460943343342767E-3</c:v>
                </c:pt>
                <c:pt idx="149">
                  <c:v>-5.2729346522012149E-3</c:v>
                </c:pt>
                <c:pt idx="150">
                  <c:v>-5.2729346522012149E-3</c:v>
                </c:pt>
                <c:pt idx="151">
                  <c:v>-5.2729346522012149E-3</c:v>
                </c:pt>
                <c:pt idx="152">
                  <c:v>-5.4839052805695388E-3</c:v>
                </c:pt>
                <c:pt idx="153">
                  <c:v>-6.0739178456998902E-3</c:v>
                </c:pt>
                <c:pt idx="154">
                  <c:v>-6.0739178456998902E-3</c:v>
                </c:pt>
                <c:pt idx="155">
                  <c:v>-6.0739178456998902E-3</c:v>
                </c:pt>
                <c:pt idx="156">
                  <c:v>-6.1085898988300601E-3</c:v>
                </c:pt>
                <c:pt idx="157">
                  <c:v>-6.3130962461063183E-3</c:v>
                </c:pt>
                <c:pt idx="158">
                  <c:v>-6.3130962461063183E-3</c:v>
                </c:pt>
                <c:pt idx="159">
                  <c:v>-7.0547255859414824E-3</c:v>
                </c:pt>
                <c:pt idx="160">
                  <c:v>-7.2421897376113847E-3</c:v>
                </c:pt>
                <c:pt idx="161">
                  <c:v>-7.2545306378780545E-3</c:v>
                </c:pt>
                <c:pt idx="162">
                  <c:v>-7.3503195304241188E-3</c:v>
                </c:pt>
                <c:pt idx="163">
                  <c:v>-8.00967620181481E-3</c:v>
                </c:pt>
                <c:pt idx="164">
                  <c:v>-8.012026849484653E-3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F4-464A-8A21-2735F3DF24C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2117</c:v>
                </c:pt>
                <c:pt idx="31">
                  <c:v>2134</c:v>
                </c:pt>
                <c:pt idx="32">
                  <c:v>2146.5</c:v>
                </c:pt>
                <c:pt idx="33">
                  <c:v>2150.5</c:v>
                </c:pt>
                <c:pt idx="34">
                  <c:v>2165.5</c:v>
                </c:pt>
                <c:pt idx="35">
                  <c:v>2167.5</c:v>
                </c:pt>
                <c:pt idx="36">
                  <c:v>2169.5</c:v>
                </c:pt>
                <c:pt idx="37">
                  <c:v>2171.5</c:v>
                </c:pt>
                <c:pt idx="38">
                  <c:v>2178</c:v>
                </c:pt>
                <c:pt idx="39">
                  <c:v>2182</c:v>
                </c:pt>
                <c:pt idx="40">
                  <c:v>2211.5</c:v>
                </c:pt>
                <c:pt idx="41">
                  <c:v>2228.5</c:v>
                </c:pt>
                <c:pt idx="42">
                  <c:v>2230.5</c:v>
                </c:pt>
                <c:pt idx="43">
                  <c:v>2232.5</c:v>
                </c:pt>
                <c:pt idx="44">
                  <c:v>2245</c:v>
                </c:pt>
                <c:pt idx="45">
                  <c:v>2247</c:v>
                </c:pt>
                <c:pt idx="46">
                  <c:v>2264</c:v>
                </c:pt>
                <c:pt idx="47">
                  <c:v>2270.5</c:v>
                </c:pt>
                <c:pt idx="48">
                  <c:v>2278.5</c:v>
                </c:pt>
                <c:pt idx="49">
                  <c:v>2281</c:v>
                </c:pt>
                <c:pt idx="50">
                  <c:v>2285</c:v>
                </c:pt>
                <c:pt idx="51">
                  <c:v>2293.5</c:v>
                </c:pt>
                <c:pt idx="52">
                  <c:v>2300</c:v>
                </c:pt>
                <c:pt idx="53">
                  <c:v>2302</c:v>
                </c:pt>
                <c:pt idx="54">
                  <c:v>2304</c:v>
                </c:pt>
                <c:pt idx="55">
                  <c:v>2306</c:v>
                </c:pt>
                <c:pt idx="56">
                  <c:v>2320.5</c:v>
                </c:pt>
                <c:pt idx="57">
                  <c:v>2322.5</c:v>
                </c:pt>
                <c:pt idx="58">
                  <c:v>2327</c:v>
                </c:pt>
                <c:pt idx="59">
                  <c:v>2331</c:v>
                </c:pt>
                <c:pt idx="60">
                  <c:v>2333</c:v>
                </c:pt>
                <c:pt idx="61">
                  <c:v>2335.5</c:v>
                </c:pt>
                <c:pt idx="62">
                  <c:v>2342</c:v>
                </c:pt>
                <c:pt idx="63">
                  <c:v>2343.5</c:v>
                </c:pt>
                <c:pt idx="64">
                  <c:v>2348</c:v>
                </c:pt>
                <c:pt idx="65">
                  <c:v>2350</c:v>
                </c:pt>
                <c:pt idx="66">
                  <c:v>2352</c:v>
                </c:pt>
                <c:pt idx="67">
                  <c:v>2356.5</c:v>
                </c:pt>
                <c:pt idx="68">
                  <c:v>2364.5</c:v>
                </c:pt>
                <c:pt idx="69">
                  <c:v>2381.5</c:v>
                </c:pt>
                <c:pt idx="70">
                  <c:v>2394</c:v>
                </c:pt>
                <c:pt idx="71">
                  <c:v>2402.5</c:v>
                </c:pt>
                <c:pt idx="72">
                  <c:v>2419.5</c:v>
                </c:pt>
                <c:pt idx="73">
                  <c:v>2513</c:v>
                </c:pt>
                <c:pt idx="74">
                  <c:v>2895</c:v>
                </c:pt>
                <c:pt idx="75">
                  <c:v>2897</c:v>
                </c:pt>
                <c:pt idx="76">
                  <c:v>2901.5</c:v>
                </c:pt>
                <c:pt idx="77">
                  <c:v>2903.5</c:v>
                </c:pt>
                <c:pt idx="78">
                  <c:v>2914</c:v>
                </c:pt>
                <c:pt idx="79">
                  <c:v>2928.5</c:v>
                </c:pt>
                <c:pt idx="80">
                  <c:v>2937</c:v>
                </c:pt>
                <c:pt idx="81">
                  <c:v>2956</c:v>
                </c:pt>
                <c:pt idx="82">
                  <c:v>2964.5</c:v>
                </c:pt>
                <c:pt idx="83">
                  <c:v>2968.5</c:v>
                </c:pt>
                <c:pt idx="84">
                  <c:v>2972.5</c:v>
                </c:pt>
                <c:pt idx="85">
                  <c:v>3021</c:v>
                </c:pt>
                <c:pt idx="86">
                  <c:v>3027</c:v>
                </c:pt>
                <c:pt idx="87">
                  <c:v>3027.5</c:v>
                </c:pt>
                <c:pt idx="88">
                  <c:v>3035.5</c:v>
                </c:pt>
                <c:pt idx="89">
                  <c:v>3040</c:v>
                </c:pt>
                <c:pt idx="90">
                  <c:v>3069</c:v>
                </c:pt>
                <c:pt idx="91">
                  <c:v>3081.5</c:v>
                </c:pt>
                <c:pt idx="92">
                  <c:v>3090</c:v>
                </c:pt>
                <c:pt idx="93">
                  <c:v>3096.5</c:v>
                </c:pt>
                <c:pt idx="94">
                  <c:v>3098.5</c:v>
                </c:pt>
                <c:pt idx="95">
                  <c:v>3100.5</c:v>
                </c:pt>
                <c:pt idx="96">
                  <c:v>3140.5</c:v>
                </c:pt>
                <c:pt idx="97">
                  <c:v>3151</c:v>
                </c:pt>
                <c:pt idx="98">
                  <c:v>3730</c:v>
                </c:pt>
                <c:pt idx="99">
                  <c:v>3732</c:v>
                </c:pt>
                <c:pt idx="100">
                  <c:v>3734</c:v>
                </c:pt>
                <c:pt idx="101">
                  <c:v>3736</c:v>
                </c:pt>
                <c:pt idx="102">
                  <c:v>3755</c:v>
                </c:pt>
                <c:pt idx="103">
                  <c:v>3757</c:v>
                </c:pt>
                <c:pt idx="104">
                  <c:v>3761.5</c:v>
                </c:pt>
                <c:pt idx="105">
                  <c:v>3763.5</c:v>
                </c:pt>
                <c:pt idx="106">
                  <c:v>3765.5</c:v>
                </c:pt>
                <c:pt idx="107">
                  <c:v>3772</c:v>
                </c:pt>
                <c:pt idx="108">
                  <c:v>3774</c:v>
                </c:pt>
                <c:pt idx="109">
                  <c:v>3776</c:v>
                </c:pt>
                <c:pt idx="110">
                  <c:v>3778</c:v>
                </c:pt>
                <c:pt idx="111">
                  <c:v>3797</c:v>
                </c:pt>
                <c:pt idx="112">
                  <c:v>3799</c:v>
                </c:pt>
                <c:pt idx="113">
                  <c:v>3816</c:v>
                </c:pt>
                <c:pt idx="114">
                  <c:v>3820</c:v>
                </c:pt>
                <c:pt idx="115">
                  <c:v>3822</c:v>
                </c:pt>
                <c:pt idx="116">
                  <c:v>3839</c:v>
                </c:pt>
                <c:pt idx="117">
                  <c:v>3849.5</c:v>
                </c:pt>
                <c:pt idx="118">
                  <c:v>3851.5</c:v>
                </c:pt>
                <c:pt idx="119">
                  <c:v>3853.5</c:v>
                </c:pt>
                <c:pt idx="120">
                  <c:v>3872.5</c:v>
                </c:pt>
                <c:pt idx="121">
                  <c:v>3874.5</c:v>
                </c:pt>
                <c:pt idx="122">
                  <c:v>3876.5</c:v>
                </c:pt>
                <c:pt idx="123">
                  <c:v>3883</c:v>
                </c:pt>
                <c:pt idx="124">
                  <c:v>3885</c:v>
                </c:pt>
                <c:pt idx="125">
                  <c:v>3887</c:v>
                </c:pt>
                <c:pt idx="126">
                  <c:v>3897.5</c:v>
                </c:pt>
                <c:pt idx="127">
                  <c:v>3904</c:v>
                </c:pt>
                <c:pt idx="128">
                  <c:v>3905</c:v>
                </c:pt>
                <c:pt idx="129">
                  <c:v>3906</c:v>
                </c:pt>
                <c:pt idx="130">
                  <c:v>3912.5</c:v>
                </c:pt>
                <c:pt idx="131">
                  <c:v>3916.5</c:v>
                </c:pt>
                <c:pt idx="132">
                  <c:v>3948</c:v>
                </c:pt>
                <c:pt idx="133">
                  <c:v>3950</c:v>
                </c:pt>
                <c:pt idx="134">
                  <c:v>4706</c:v>
                </c:pt>
                <c:pt idx="135">
                  <c:v>5442</c:v>
                </c:pt>
                <c:pt idx="136">
                  <c:v>6118</c:v>
                </c:pt>
                <c:pt idx="137">
                  <c:v>6861.5</c:v>
                </c:pt>
                <c:pt idx="138">
                  <c:v>6861.5</c:v>
                </c:pt>
                <c:pt idx="139">
                  <c:v>7758</c:v>
                </c:pt>
                <c:pt idx="140">
                  <c:v>8470</c:v>
                </c:pt>
                <c:pt idx="141">
                  <c:v>8470</c:v>
                </c:pt>
                <c:pt idx="142">
                  <c:v>8470</c:v>
                </c:pt>
                <c:pt idx="143">
                  <c:v>8503.5</c:v>
                </c:pt>
                <c:pt idx="144">
                  <c:v>8503.5</c:v>
                </c:pt>
                <c:pt idx="145">
                  <c:v>8503.5</c:v>
                </c:pt>
                <c:pt idx="146">
                  <c:v>8594.5</c:v>
                </c:pt>
                <c:pt idx="147">
                  <c:v>10727</c:v>
                </c:pt>
                <c:pt idx="148">
                  <c:v>10727</c:v>
                </c:pt>
                <c:pt idx="149">
                  <c:v>11430.5</c:v>
                </c:pt>
                <c:pt idx="150">
                  <c:v>11430.5</c:v>
                </c:pt>
                <c:pt idx="151">
                  <c:v>11430.5</c:v>
                </c:pt>
                <c:pt idx="152">
                  <c:v>11610</c:v>
                </c:pt>
                <c:pt idx="153">
                  <c:v>12112</c:v>
                </c:pt>
                <c:pt idx="154">
                  <c:v>12112</c:v>
                </c:pt>
                <c:pt idx="155">
                  <c:v>12112</c:v>
                </c:pt>
                <c:pt idx="156">
                  <c:v>12141.5</c:v>
                </c:pt>
                <c:pt idx="157">
                  <c:v>12315.5</c:v>
                </c:pt>
                <c:pt idx="158">
                  <c:v>12315.5</c:v>
                </c:pt>
                <c:pt idx="159">
                  <c:v>12946.5</c:v>
                </c:pt>
                <c:pt idx="160">
                  <c:v>13106</c:v>
                </c:pt>
                <c:pt idx="161">
                  <c:v>13116.5</c:v>
                </c:pt>
                <c:pt idx="162">
                  <c:v>13198</c:v>
                </c:pt>
                <c:pt idx="163">
                  <c:v>13759</c:v>
                </c:pt>
                <c:pt idx="164">
                  <c:v>13761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9">
                  <c:v>-0.11327799999708077</c:v>
                </c:pt>
                <c:pt idx="26">
                  <c:v>-4.2067999995197169E-2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B0-44C6-B30B-C7051C68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663064"/>
        <c:axId val="1"/>
      </c:scatterChart>
      <c:valAx>
        <c:axId val="710663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431372549019607E-2"/>
              <c:y val="0.37496160805986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63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6774193548388"/>
          <c:y val="0.92097264437689974"/>
          <c:w val="0.75714281303072406"/>
          <c:h val="5.5753900327676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171450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312E5373-98CE-51BB-E98A-C4E783C0E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0</xdr:row>
      <xdr:rowOff>0</xdr:rowOff>
    </xdr:from>
    <xdr:to>
      <xdr:col>26</xdr:col>
      <xdr:colOff>676275</xdr:colOff>
      <xdr:row>18</xdr:row>
      <xdr:rowOff>57150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BF211AC5-B144-B592-42F0-C3672513A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380" TargetMode="External"/><Relationship Id="rId13" Type="http://schemas.openxmlformats.org/officeDocument/2006/relationships/hyperlink" Target="http://www.konkoly.hu/cgi-bin/IBVS?5439" TargetMode="External"/><Relationship Id="rId18" Type="http://schemas.openxmlformats.org/officeDocument/2006/relationships/hyperlink" Target="http://www.konkoly.hu/cgi-bin/IBVS?5843" TargetMode="External"/><Relationship Id="rId26" Type="http://schemas.openxmlformats.org/officeDocument/2006/relationships/hyperlink" Target="http://www.konkoly.hu/cgi-bin/IBVS?5754" TargetMode="External"/><Relationship Id="rId3" Type="http://schemas.openxmlformats.org/officeDocument/2006/relationships/hyperlink" Target="http://www.bav-astro.de/sfs/BAVM_link.php?BAVMnr=225" TargetMode="External"/><Relationship Id="rId21" Type="http://schemas.openxmlformats.org/officeDocument/2006/relationships/hyperlink" Target="http://www.konkoly.hu/cgi-bin/IBVS?5843" TargetMode="External"/><Relationship Id="rId34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konkoly.hu/cgi-bin/IBVS?4380" TargetMode="External"/><Relationship Id="rId12" Type="http://schemas.openxmlformats.org/officeDocument/2006/relationships/hyperlink" Target="http://www.konkoly.hu/cgi-bin/IBVS?5463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www.konkoly.hu/cgi-bin/IBVS?5754" TargetMode="External"/><Relationship Id="rId33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bav-astro.de/sfs/BAVM_link.php?BAVMnr=225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www.konkoly.hu/cgi-bin/IBVS?5843" TargetMode="External"/><Relationship Id="rId29" Type="http://schemas.openxmlformats.org/officeDocument/2006/relationships/hyperlink" Target="http://www.konkoly.hu/cgi-bin/IBVS?5887" TargetMode="External"/><Relationship Id="rId1" Type="http://schemas.openxmlformats.org/officeDocument/2006/relationships/hyperlink" Target="http://www.konkoly.hu/cgi-bin/IBVS?2073" TargetMode="External"/><Relationship Id="rId6" Type="http://schemas.openxmlformats.org/officeDocument/2006/relationships/hyperlink" Target="http://www.bav-astro.de/sfs/BAVM_link.php?BAVMnr=225" TargetMode="External"/><Relationship Id="rId11" Type="http://schemas.openxmlformats.org/officeDocument/2006/relationships/hyperlink" Target="http://www.konkoly.hu/cgi-bin/IBVS?4126" TargetMode="External"/><Relationship Id="rId24" Type="http://schemas.openxmlformats.org/officeDocument/2006/relationships/hyperlink" Target="http://www.konkoly.hu/cgi-bin/IBVS?5843" TargetMode="External"/><Relationship Id="rId32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bav-astro.de/sfs/BAVM_link.php?BAVMnr=225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konkoly.hu/cgi-bin/IBVS?5843" TargetMode="External"/><Relationship Id="rId28" Type="http://schemas.openxmlformats.org/officeDocument/2006/relationships/hyperlink" Target="http://vsolj.cetus-net.org/no45.pdf" TargetMode="External"/><Relationship Id="rId36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konkoly.hu/cgi-bin/IBVS?4126" TargetMode="External"/><Relationship Id="rId19" Type="http://schemas.openxmlformats.org/officeDocument/2006/relationships/hyperlink" Target="http://www.konkoly.hu/cgi-bin/IBVS?5843" TargetMode="External"/><Relationship Id="rId31" Type="http://schemas.openxmlformats.org/officeDocument/2006/relationships/hyperlink" Target="http://www.konkoly.hu/cgi-bin/IBVS?5887" TargetMode="External"/><Relationship Id="rId4" Type="http://schemas.openxmlformats.org/officeDocument/2006/relationships/hyperlink" Target="http://www.bav-astro.de/sfs/BAVM_link.php?BAVMnr=225" TargetMode="External"/><Relationship Id="rId9" Type="http://schemas.openxmlformats.org/officeDocument/2006/relationships/hyperlink" Target="http://www.konkoly.hu/cgi-bin/IBVS?4380" TargetMode="External"/><Relationship Id="rId14" Type="http://schemas.openxmlformats.org/officeDocument/2006/relationships/hyperlink" Target="http://www.konkoly.hu/cgi-bin/IBVS?5463" TargetMode="External"/><Relationship Id="rId22" Type="http://schemas.openxmlformats.org/officeDocument/2006/relationships/hyperlink" Target="http://www.konkoly.hu/cgi-bin/IBVS?5843" TargetMode="External"/><Relationship Id="rId27" Type="http://schemas.openxmlformats.org/officeDocument/2006/relationships/hyperlink" Target="http://www.konkoly.hu/cgi-bin/IBVS?5843" TargetMode="External"/><Relationship Id="rId30" Type="http://schemas.openxmlformats.org/officeDocument/2006/relationships/hyperlink" Target="http://www.konkoly.hu/cgi-bin/IBVS?5887" TargetMode="External"/><Relationship Id="rId35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5"/>
  <sheetViews>
    <sheetView tabSelected="1" workbookViewId="0">
      <pane xSplit="14" ySplit="22" topLeftCell="O177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2" max="16384" width="10.28515625" style="49"/>
  </cols>
  <sheetData>
    <row r="1" spans="1:6" ht="20.25">
      <c r="A1" s="1" t="s">
        <v>31</v>
      </c>
    </row>
    <row r="2" spans="1:6" s="53" customFormat="1" ht="12.95" customHeight="1">
      <c r="A2" s="53" t="s">
        <v>26</v>
      </c>
      <c r="B2" s="53" t="s">
        <v>38</v>
      </c>
      <c r="C2" s="54"/>
      <c r="D2" s="54"/>
    </row>
    <row r="3" spans="1:6" s="53" customFormat="1" ht="12.95" customHeight="1" thickBot="1"/>
    <row r="4" spans="1:6" s="53" customFormat="1" ht="12.95" customHeight="1" thickTop="1" thickBot="1">
      <c r="A4" s="55" t="s">
        <v>3</v>
      </c>
      <c r="C4" s="56" t="s">
        <v>29</v>
      </c>
      <c r="D4" s="57" t="s">
        <v>29</v>
      </c>
    </row>
    <row r="5" spans="1:6" s="53" customFormat="1" ht="12.95" customHeight="1" thickTop="1">
      <c r="A5" s="58" t="s">
        <v>39</v>
      </c>
      <c r="C5" s="59">
        <v>-9.5</v>
      </c>
      <c r="D5" s="53" t="s">
        <v>40</v>
      </c>
    </row>
    <row r="6" spans="1:6" s="53" customFormat="1" ht="12.95" customHeight="1">
      <c r="A6" s="55" t="s">
        <v>4</v>
      </c>
      <c r="E6" s="95" t="s">
        <v>32</v>
      </c>
    </row>
    <row r="7" spans="1:6" s="53" customFormat="1" ht="12.95" customHeight="1">
      <c r="A7" s="53" t="s">
        <v>5</v>
      </c>
      <c r="C7" s="77">
        <v>53653.716099999998</v>
      </c>
      <c r="D7" s="85" t="s">
        <v>246</v>
      </c>
      <c r="E7" s="96">
        <v>49596.462899999999</v>
      </c>
    </row>
    <row r="8" spans="1:6" s="53" customFormat="1" ht="12.95" customHeight="1">
      <c r="A8" s="53" t="s">
        <v>6</v>
      </c>
      <c r="C8" s="78">
        <v>0.47560400000000003</v>
      </c>
      <c r="D8" s="85" t="s">
        <v>246</v>
      </c>
      <c r="E8" s="97">
        <v>0.47561100000000001</v>
      </c>
    </row>
    <row r="9" spans="1:6" s="53" customFormat="1" ht="12.95" customHeight="1">
      <c r="A9" s="60" t="s">
        <v>43</v>
      </c>
      <c r="B9" s="61">
        <v>50</v>
      </c>
      <c r="C9" s="62" t="str">
        <f>"F"&amp;B9</f>
        <v>F50</v>
      </c>
      <c r="D9" s="63" t="str">
        <f>"G"&amp;B9</f>
        <v>G50</v>
      </c>
    </row>
    <row r="10" spans="1:6" s="53" customFormat="1" ht="12.95" customHeight="1" thickBot="1">
      <c r="C10" s="64" t="s">
        <v>22</v>
      </c>
      <c r="D10" s="64" t="s">
        <v>23</v>
      </c>
    </row>
    <row r="11" spans="1:6" s="53" customFormat="1" ht="12.95" customHeight="1">
      <c r="A11" s="53" t="s">
        <v>18</v>
      </c>
      <c r="C11" s="63">
        <f ca="1">INTERCEPT(INDIRECT($D$9):G992,INDIRECT($C$9):F992)</f>
        <v>8.1616044428635074E-3</v>
      </c>
      <c r="D11" s="54"/>
    </row>
    <row r="12" spans="1:6" s="53" customFormat="1" ht="12.95" customHeight="1">
      <c r="A12" s="53" t="s">
        <v>19</v>
      </c>
      <c r="C12" s="63">
        <f ca="1">SLOPE(INDIRECT($D$9):G992,INDIRECT($C$9):F992)</f>
        <v>-1.1753238349210203E-6</v>
      </c>
      <c r="D12" s="54"/>
      <c r="E12" s="89" t="s">
        <v>242</v>
      </c>
      <c r="F12" s="90" t="s">
        <v>245</v>
      </c>
    </row>
    <row r="13" spans="1:6" s="53" customFormat="1" ht="12.95" customHeight="1">
      <c r="A13" s="53" t="s">
        <v>21</v>
      </c>
      <c r="C13" s="54" t="s">
        <v>16</v>
      </c>
      <c r="E13" s="87" t="s">
        <v>46</v>
      </c>
      <c r="F13" s="91">
        <v>1</v>
      </c>
    </row>
    <row r="14" spans="1:6" s="53" customFormat="1" ht="12.95" customHeight="1">
      <c r="E14" s="87" t="s">
        <v>41</v>
      </c>
      <c r="F14" s="92">
        <f ca="1">NOW()+15018.5+$C$5/24</f>
        <v>60683.517015740741</v>
      </c>
    </row>
    <row r="15" spans="1:6" s="53" customFormat="1" ht="12.95" customHeight="1">
      <c r="A15" s="65" t="s">
        <v>20</v>
      </c>
      <c r="C15" s="66">
        <f ca="1">(C7+C11)+(C8+C12)*INT(MAX(F21:F3533))</f>
        <v>60198.494731973144</v>
      </c>
      <c r="E15" s="87" t="s">
        <v>47</v>
      </c>
      <c r="F15" s="92">
        <f ca="1">ROUND(2*($F$14-$C$7)/$C$8,0)/2+$F$13</f>
        <v>14782</v>
      </c>
    </row>
    <row r="16" spans="1:6" s="53" customFormat="1" ht="12.95" customHeight="1">
      <c r="A16" s="55" t="s">
        <v>7</v>
      </c>
      <c r="C16" s="68">
        <f ca="1">+C8+C12</f>
        <v>0.4756028246761651</v>
      </c>
      <c r="E16" s="87" t="s">
        <v>42</v>
      </c>
      <c r="F16" s="92">
        <f ca="1">ROUND(2*($F$14-$C$15)/$C$16,0)/2+$F$13</f>
        <v>1021</v>
      </c>
    </row>
    <row r="17" spans="1:21" s="53" customFormat="1" ht="12.95" customHeight="1" thickBot="1">
      <c r="A17" s="67" t="s">
        <v>30</v>
      </c>
      <c r="C17" s="53">
        <f>COUNT(C21:C2191)</f>
        <v>165</v>
      </c>
      <c r="E17" s="87" t="s">
        <v>243</v>
      </c>
      <c r="F17" s="93">
        <f ca="1">+$C$15+$C$16*$F$16-15018.5-$C$5/24</f>
        <v>45665.981049300841</v>
      </c>
    </row>
    <row r="18" spans="1:21" s="53" customFormat="1" ht="12.95" customHeight="1" thickTop="1" thickBot="1">
      <c r="A18" s="55" t="s">
        <v>8</v>
      </c>
      <c r="C18" s="69">
        <f ca="1">+C15</f>
        <v>60198.494731973144</v>
      </c>
      <c r="D18" s="86">
        <f ca="1">+C16</f>
        <v>0.4756028246761651</v>
      </c>
      <c r="E18" s="88" t="s">
        <v>244</v>
      </c>
      <c r="F18" s="94">
        <f ca="1">+($C$15+$C$16*$F$16)-($C$16/2)-15018.5-$C$5/24</f>
        <v>45665.743247888502</v>
      </c>
    </row>
    <row r="19" spans="1:21" s="53" customFormat="1" ht="12.95" customHeight="1" thickTop="1">
      <c r="E19" s="67"/>
      <c r="F19" s="70"/>
    </row>
    <row r="20" spans="1:21" s="53" customFormat="1" ht="12.95" customHeight="1" thickBot="1">
      <c r="A20" s="64" t="s">
        <v>9</v>
      </c>
      <c r="B20" s="64" t="s">
        <v>10</v>
      </c>
      <c r="C20" s="64" t="s">
        <v>11</v>
      </c>
      <c r="D20" s="64" t="s">
        <v>15</v>
      </c>
      <c r="E20" s="64" t="s">
        <v>12</v>
      </c>
      <c r="F20" s="64" t="s">
        <v>13</v>
      </c>
      <c r="G20" s="64" t="s">
        <v>14</v>
      </c>
      <c r="H20" s="71" t="s">
        <v>56</v>
      </c>
      <c r="I20" s="71" t="s">
        <v>59</v>
      </c>
      <c r="J20" s="71" t="s">
        <v>53</v>
      </c>
      <c r="K20" s="71" t="s">
        <v>51</v>
      </c>
      <c r="L20" s="71" t="s">
        <v>248</v>
      </c>
      <c r="M20" s="71" t="s">
        <v>27</v>
      </c>
      <c r="N20" s="71" t="s">
        <v>28</v>
      </c>
      <c r="O20" s="71" t="s">
        <v>25</v>
      </c>
      <c r="P20" s="72" t="s">
        <v>24</v>
      </c>
      <c r="Q20" s="64" t="s">
        <v>17</v>
      </c>
      <c r="U20" s="73" t="s">
        <v>232</v>
      </c>
    </row>
    <row r="21" spans="1:21" s="53" customFormat="1" ht="12.95" customHeight="1">
      <c r="A21" s="74" t="s">
        <v>66</v>
      </c>
      <c r="B21" s="75" t="s">
        <v>33</v>
      </c>
      <c r="C21" s="74">
        <v>44562.469100000002</v>
      </c>
      <c r="D21" s="7"/>
      <c r="E21" s="53">
        <f t="shared" ref="E21:E52" si="0">+(C21-C$7)/C$8</f>
        <v>-19115.160932204093</v>
      </c>
      <c r="F21" s="53">
        <f t="shared" ref="F21:F52" si="1">ROUND(2*E21,0)/2</f>
        <v>-19115</v>
      </c>
      <c r="G21" s="53">
        <f t="shared" ref="G21:G29" si="2">+C21-(C$7+F21*C$8)</f>
        <v>-7.6539999994565733E-2</v>
      </c>
      <c r="J21" s="53">
        <f>+G21</f>
        <v>-7.6539999994565733E-2</v>
      </c>
      <c r="O21" s="53">
        <f t="shared" ref="O21:O52" ca="1" si="3">+C$11+C$12*$F21</f>
        <v>3.0627919547378812E-2</v>
      </c>
      <c r="Q21" s="76">
        <f t="shared" ref="Q21:Q52" si="4">+C21-15018.5</f>
        <v>29543.969100000002</v>
      </c>
    </row>
    <row r="22" spans="1:21" s="53" customFormat="1" ht="12.95" customHeight="1">
      <c r="A22" s="74" t="s">
        <v>73</v>
      </c>
      <c r="B22" s="75" t="s">
        <v>35</v>
      </c>
      <c r="C22" s="74">
        <v>47804.430999999997</v>
      </c>
      <c r="D22" s="79"/>
      <c r="E22" s="53">
        <f t="shared" si="0"/>
        <v>-12298.645722071304</v>
      </c>
      <c r="F22" s="53">
        <f t="shared" si="1"/>
        <v>-12298.5</v>
      </c>
      <c r="G22" s="53">
        <f t="shared" si="2"/>
        <v>-6.9305999997595791E-2</v>
      </c>
      <c r="K22" s="53">
        <f>+G22</f>
        <v>-6.9305999997595791E-2</v>
      </c>
      <c r="O22" s="53">
        <f t="shared" ca="1" si="3"/>
        <v>2.2616324626639678E-2</v>
      </c>
      <c r="Q22" s="76">
        <f t="shared" si="4"/>
        <v>32785.930999999997</v>
      </c>
    </row>
    <row r="23" spans="1:21" s="53" customFormat="1" ht="12.95" customHeight="1">
      <c r="A23" s="74" t="s">
        <v>73</v>
      </c>
      <c r="B23" s="75" t="s">
        <v>33</v>
      </c>
      <c r="C23" s="74">
        <v>47985.36</v>
      </c>
      <c r="D23" s="79"/>
      <c r="E23" s="53">
        <f t="shared" si="0"/>
        <v>-11918.226297508005</v>
      </c>
      <c r="F23" s="53">
        <f t="shared" si="1"/>
        <v>-11918</v>
      </c>
      <c r="G23" s="53">
        <f t="shared" si="2"/>
        <v>-0.1076279999979306</v>
      </c>
      <c r="K23" s="53">
        <f>+G23</f>
        <v>-0.1076279999979306</v>
      </c>
      <c r="O23" s="53">
        <f t="shared" ca="1" si="3"/>
        <v>2.2169113907452229E-2</v>
      </c>
      <c r="Q23" s="76">
        <f t="shared" si="4"/>
        <v>32966.86</v>
      </c>
    </row>
    <row r="24" spans="1:21" s="53" customFormat="1" ht="12.95" customHeight="1">
      <c r="A24" s="74" t="s">
        <v>73</v>
      </c>
      <c r="B24" s="75" t="s">
        <v>33</v>
      </c>
      <c r="C24" s="74">
        <v>48983.220999999998</v>
      </c>
      <c r="D24" s="79"/>
      <c r="E24" s="53">
        <f t="shared" si="0"/>
        <v>-9820.1341872650355</v>
      </c>
      <c r="F24" s="53">
        <f t="shared" si="1"/>
        <v>-9820</v>
      </c>
      <c r="G24" s="53">
        <f t="shared" si="2"/>
        <v>-6.3820000003033783E-2</v>
      </c>
      <c r="K24" s="53">
        <f>+G24</f>
        <v>-6.3820000003033783E-2</v>
      </c>
      <c r="O24" s="53">
        <f t="shared" ca="1" si="3"/>
        <v>1.9703284501787925E-2</v>
      </c>
      <c r="Q24" s="76">
        <f t="shared" si="4"/>
        <v>33964.720999999998</v>
      </c>
    </row>
    <row r="25" spans="1:21" s="53" customFormat="1" ht="12.95" customHeight="1">
      <c r="A25" s="74" t="s">
        <v>73</v>
      </c>
      <c r="B25" s="75" t="s">
        <v>35</v>
      </c>
      <c r="C25" s="74">
        <v>48987.26</v>
      </c>
      <c r="D25" s="79"/>
      <c r="E25" s="53">
        <f t="shared" si="0"/>
        <v>-9811.6418280754478</v>
      </c>
      <c r="F25" s="53">
        <f t="shared" si="1"/>
        <v>-9811.5</v>
      </c>
      <c r="G25" s="53">
        <f t="shared" si="2"/>
        <v>-6.7453999996359926E-2</v>
      </c>
      <c r="K25" s="53">
        <f>+G25</f>
        <v>-6.7453999996359926E-2</v>
      </c>
      <c r="O25" s="53">
        <f t="shared" ca="1" si="3"/>
        <v>1.9693294249191098E-2</v>
      </c>
      <c r="Q25" s="76">
        <f t="shared" si="4"/>
        <v>33968.76</v>
      </c>
    </row>
    <row r="26" spans="1:21" s="53" customFormat="1" ht="12.95" customHeight="1">
      <c r="A26" s="74" t="s">
        <v>73</v>
      </c>
      <c r="B26" s="75" t="s">
        <v>33</v>
      </c>
      <c r="C26" s="74">
        <v>48992.254000000001</v>
      </c>
      <c r="D26" s="79"/>
      <c r="E26" s="53">
        <f t="shared" si="0"/>
        <v>-9801.1414958663026</v>
      </c>
      <c r="F26" s="53">
        <f t="shared" si="1"/>
        <v>-9801</v>
      </c>
      <c r="G26" s="53">
        <f t="shared" si="2"/>
        <v>-6.729599999380298E-2</v>
      </c>
      <c r="K26" s="53">
        <f>+G26</f>
        <v>-6.729599999380298E-2</v>
      </c>
      <c r="O26" s="53">
        <f t="shared" ca="1" si="3"/>
        <v>1.9680953348924425E-2</v>
      </c>
      <c r="Q26" s="76">
        <f t="shared" si="4"/>
        <v>33973.754000000001</v>
      </c>
    </row>
    <row r="27" spans="1:21" s="53" customFormat="1" ht="12.95" customHeight="1">
      <c r="A27" s="6" t="s">
        <v>34</v>
      </c>
      <c r="B27" s="5" t="s">
        <v>35</v>
      </c>
      <c r="C27" s="6">
        <v>49283.324999999997</v>
      </c>
      <c r="D27" s="6">
        <v>1E-3</v>
      </c>
      <c r="E27" s="53">
        <f t="shared" si="0"/>
        <v>-9189.1386531652388</v>
      </c>
      <c r="F27" s="53">
        <f t="shared" si="1"/>
        <v>-9189</v>
      </c>
      <c r="G27" s="53">
        <f t="shared" si="2"/>
        <v>-6.5944000001763925E-2</v>
      </c>
      <c r="J27" s="53">
        <f>+G27</f>
        <v>-6.5944000001763925E-2</v>
      </c>
      <c r="O27" s="53">
        <f t="shared" ca="1" si="3"/>
        <v>1.8961655161952765E-2</v>
      </c>
      <c r="Q27" s="76">
        <f t="shared" si="4"/>
        <v>34264.824999999997</v>
      </c>
    </row>
    <row r="28" spans="1:21" s="53" customFormat="1" ht="12.95" customHeight="1">
      <c r="A28" s="6" t="s">
        <v>34</v>
      </c>
      <c r="B28" s="5" t="s">
        <v>33</v>
      </c>
      <c r="C28" s="6">
        <v>49326.369599999998</v>
      </c>
      <c r="D28" s="6">
        <v>1.1000000000000001E-3</v>
      </c>
      <c r="E28" s="53">
        <f t="shared" si="0"/>
        <v>-9098.6335270519157</v>
      </c>
      <c r="F28" s="53">
        <f t="shared" si="1"/>
        <v>-9098.5</v>
      </c>
      <c r="G28" s="53">
        <f t="shared" si="2"/>
        <v>-6.3505999998596963E-2</v>
      </c>
      <c r="J28" s="53">
        <f>+G28</f>
        <v>-6.3505999998596963E-2</v>
      </c>
      <c r="O28" s="53">
        <f t="shared" ca="1" si="3"/>
        <v>1.8855288354892412E-2</v>
      </c>
      <c r="Q28" s="76">
        <f t="shared" si="4"/>
        <v>34307.869599999998</v>
      </c>
    </row>
    <row r="29" spans="1:21" s="53" customFormat="1" ht="12.95" customHeight="1">
      <c r="A29" s="6" t="s">
        <v>34</v>
      </c>
      <c r="B29" s="5" t="s">
        <v>33</v>
      </c>
      <c r="C29" s="6">
        <v>49327.320299999999</v>
      </c>
      <c r="D29" s="6">
        <v>1.5E-3</v>
      </c>
      <c r="E29" s="53">
        <f t="shared" si="0"/>
        <v>-9096.6345951674048</v>
      </c>
      <c r="F29" s="53">
        <f t="shared" si="1"/>
        <v>-9096.5</v>
      </c>
      <c r="G29" s="53">
        <f t="shared" si="2"/>
        <v>-6.4013999995950144E-2</v>
      </c>
      <c r="J29" s="53">
        <f>+G29</f>
        <v>-6.4013999995950144E-2</v>
      </c>
      <c r="O29" s="53">
        <f t="shared" ca="1" si="3"/>
        <v>1.8852937707222569E-2</v>
      </c>
      <c r="Q29" s="76">
        <f t="shared" si="4"/>
        <v>34308.820299999999</v>
      </c>
    </row>
    <row r="30" spans="1:21" s="53" customFormat="1" ht="12.95" customHeight="1">
      <c r="A30" s="4" t="s">
        <v>32</v>
      </c>
      <c r="B30" s="5" t="s">
        <v>33</v>
      </c>
      <c r="C30" s="6">
        <v>49596.462899999999</v>
      </c>
      <c r="D30" s="6">
        <v>8.9999999999999998E-4</v>
      </c>
      <c r="E30" s="53">
        <f t="shared" si="0"/>
        <v>-8530.7381771389628</v>
      </c>
      <c r="F30" s="53">
        <f t="shared" si="1"/>
        <v>-8530.5</v>
      </c>
      <c r="I30" s="63"/>
      <c r="O30" s="53">
        <f t="shared" ca="1" si="3"/>
        <v>1.818770441665727E-2</v>
      </c>
      <c r="Q30" s="76">
        <f t="shared" si="4"/>
        <v>34577.962899999999</v>
      </c>
      <c r="U30" s="53">
        <f>+C30-(C$7+F30*C$8)</f>
        <v>-0.11327799999708077</v>
      </c>
    </row>
    <row r="31" spans="1:21" s="53" customFormat="1" ht="12.95" customHeight="1">
      <c r="A31" s="4" t="s">
        <v>32</v>
      </c>
      <c r="B31" s="5" t="s">
        <v>33</v>
      </c>
      <c r="C31" s="6">
        <v>49596.518300000003</v>
      </c>
      <c r="D31" s="6">
        <v>5.9999999999999995E-4</v>
      </c>
      <c r="E31" s="53">
        <f t="shared" si="0"/>
        <v>-8530.6216936779219</v>
      </c>
      <c r="F31" s="53">
        <f t="shared" si="1"/>
        <v>-8530.5</v>
      </c>
      <c r="G31" s="53">
        <f t="shared" ref="G31:G46" si="5">+C31-(C$7+F31*C$8)</f>
        <v>-5.7877999992342666E-2</v>
      </c>
      <c r="J31" s="53">
        <f>+G31</f>
        <v>-5.7877999992342666E-2</v>
      </c>
      <c r="O31" s="53">
        <f t="shared" ca="1" si="3"/>
        <v>1.818770441665727E-2</v>
      </c>
      <c r="Q31" s="76">
        <f t="shared" si="4"/>
        <v>34578.018300000003</v>
      </c>
    </row>
    <row r="32" spans="1:21" s="53" customFormat="1" ht="12.95" customHeight="1">
      <c r="A32" s="74" t="s">
        <v>111</v>
      </c>
      <c r="B32" s="75" t="s">
        <v>33</v>
      </c>
      <c r="C32" s="74">
        <v>50333.472000000002</v>
      </c>
      <c r="D32" s="79"/>
      <c r="E32" s="53">
        <f t="shared" si="0"/>
        <v>-6981.1105457481353</v>
      </c>
      <c r="F32" s="53">
        <f t="shared" si="1"/>
        <v>-6981</v>
      </c>
      <c r="G32" s="53">
        <f t="shared" si="5"/>
        <v>-5.2575999994587619E-2</v>
      </c>
      <c r="K32" s="53">
        <f>+G32</f>
        <v>-5.2575999994587619E-2</v>
      </c>
      <c r="O32" s="53">
        <f t="shared" ca="1" si="3"/>
        <v>1.636654013444715E-2</v>
      </c>
      <c r="Q32" s="76">
        <f t="shared" si="4"/>
        <v>35314.972000000002</v>
      </c>
    </row>
    <row r="33" spans="1:21">
      <c r="A33" s="7" t="s">
        <v>37</v>
      </c>
      <c r="B33" s="12" t="s">
        <v>35</v>
      </c>
      <c r="C33" s="13">
        <v>52189.548799999997</v>
      </c>
      <c r="D33" s="13">
        <v>1.6000000000000001E-3</v>
      </c>
      <c r="E33">
        <f t="shared" si="0"/>
        <v>-3078.5428633905535</v>
      </c>
      <c r="F33">
        <f t="shared" si="1"/>
        <v>-3078.5</v>
      </c>
      <c r="G33">
        <f t="shared" si="5"/>
        <v>-2.0386000003782101E-2</v>
      </c>
      <c r="K33">
        <f>+G33</f>
        <v>-2.0386000003782101E-2</v>
      </c>
      <c r="O33">
        <f t="shared" ca="1" si="3"/>
        <v>1.1779838868667868E-2</v>
      </c>
      <c r="Q33" s="2">
        <f t="shared" si="4"/>
        <v>37171.048799999997</v>
      </c>
    </row>
    <row r="34" spans="1:21">
      <c r="A34" s="7" t="s">
        <v>36</v>
      </c>
      <c r="B34" s="12" t="s">
        <v>33</v>
      </c>
      <c r="C34" s="13">
        <v>52193.357300000003</v>
      </c>
      <c r="D34" s="7">
        <v>4.0000000000000002E-4</v>
      </c>
      <c r="E34">
        <f t="shared" si="0"/>
        <v>-3070.5351510920732</v>
      </c>
      <c r="F34">
        <f t="shared" si="1"/>
        <v>-3070.5</v>
      </c>
      <c r="G34">
        <f t="shared" si="5"/>
        <v>-1.6717999991669785E-2</v>
      </c>
      <c r="J34">
        <f>+G34</f>
        <v>-1.6717999991669785E-2</v>
      </c>
      <c r="O34">
        <f t="shared" ca="1" si="3"/>
        <v>1.1770436277988501E-2</v>
      </c>
      <c r="Q34" s="2">
        <f t="shared" si="4"/>
        <v>37174.857300000003</v>
      </c>
    </row>
    <row r="35" spans="1:21">
      <c r="A35" s="7" t="s">
        <v>37</v>
      </c>
      <c r="B35" s="14" t="s">
        <v>33</v>
      </c>
      <c r="C35" s="7">
        <v>52194.545899999997</v>
      </c>
      <c r="D35" s="7">
        <v>1.1999999999999999E-3</v>
      </c>
      <c r="E35">
        <f t="shared" si="0"/>
        <v>-3068.0360131538009</v>
      </c>
      <c r="F35">
        <f t="shared" si="1"/>
        <v>-3068</v>
      </c>
      <c r="G35">
        <f t="shared" si="5"/>
        <v>-1.7127999999502208E-2</v>
      </c>
      <c r="K35">
        <f t="shared" ref="K35:K45" si="6">+G35</f>
        <v>-1.7127999999502208E-2</v>
      </c>
      <c r="O35">
        <f t="shared" ca="1" si="3"/>
        <v>1.1767497968401198E-2</v>
      </c>
      <c r="Q35" s="2">
        <f t="shared" si="4"/>
        <v>37176.045899999997</v>
      </c>
    </row>
    <row r="36" spans="1:21">
      <c r="A36" s="10" t="s">
        <v>44</v>
      </c>
      <c r="B36" s="9" t="s">
        <v>35</v>
      </c>
      <c r="C36" s="11">
        <v>53271.808400000002</v>
      </c>
      <c r="D36" s="11">
        <v>6.9999999999999999E-4</v>
      </c>
      <c r="E36">
        <f t="shared" si="0"/>
        <v>-802.99513881295377</v>
      </c>
      <c r="F36">
        <f t="shared" si="1"/>
        <v>-803</v>
      </c>
      <c r="G36">
        <f t="shared" si="5"/>
        <v>2.3120000041672029E-3</v>
      </c>
      <c r="K36">
        <f t="shared" si="6"/>
        <v>2.3120000041672029E-3</v>
      </c>
      <c r="O36">
        <f t="shared" ca="1" si="3"/>
        <v>9.1053894823050867E-3</v>
      </c>
      <c r="Q36" s="2">
        <f t="shared" si="4"/>
        <v>38253.308400000002</v>
      </c>
    </row>
    <row r="37" spans="1:21">
      <c r="A37" s="10" t="s">
        <v>44</v>
      </c>
      <c r="B37" s="9" t="s">
        <v>35</v>
      </c>
      <c r="C37" s="11">
        <v>53273.710599999999</v>
      </c>
      <c r="D37" s="11">
        <v>8.9999999999999998E-4</v>
      </c>
      <c r="E37">
        <f t="shared" si="0"/>
        <v>-798.99559297230314</v>
      </c>
      <c r="F37">
        <f t="shared" si="1"/>
        <v>-799</v>
      </c>
      <c r="G37">
        <f t="shared" si="5"/>
        <v>2.0960000038030557E-3</v>
      </c>
      <c r="K37">
        <f t="shared" si="6"/>
        <v>2.0960000038030557E-3</v>
      </c>
      <c r="O37">
        <f t="shared" ca="1" si="3"/>
        <v>9.1006881869654024E-3</v>
      </c>
      <c r="Q37" s="2">
        <f t="shared" si="4"/>
        <v>38255.210599999999</v>
      </c>
    </row>
    <row r="38" spans="1:21">
      <c r="A38" s="10" t="s">
        <v>44</v>
      </c>
      <c r="B38" s="9" t="s">
        <v>35</v>
      </c>
      <c r="C38" s="11">
        <v>53274.660900000003</v>
      </c>
      <c r="D38" s="11">
        <v>8.0000000000000004E-4</v>
      </c>
      <c r="E38">
        <f t="shared" si="0"/>
        <v>-796.99750212360539</v>
      </c>
      <c r="F38">
        <f t="shared" si="1"/>
        <v>-797</v>
      </c>
      <c r="G38">
        <f t="shared" si="5"/>
        <v>1.1880000020028092E-3</v>
      </c>
      <c r="K38">
        <f t="shared" si="6"/>
        <v>1.1880000020028092E-3</v>
      </c>
      <c r="O38">
        <f t="shared" ca="1" si="3"/>
        <v>9.0983375392955611E-3</v>
      </c>
      <c r="Q38" s="2">
        <f t="shared" si="4"/>
        <v>38256.160900000003</v>
      </c>
    </row>
    <row r="39" spans="1:21">
      <c r="A39" s="10" t="s">
        <v>44</v>
      </c>
      <c r="B39" s="9" t="s">
        <v>35</v>
      </c>
      <c r="C39" s="11">
        <v>53283.697500000002</v>
      </c>
      <c r="D39" s="11">
        <v>6.9999999999999999E-4</v>
      </c>
      <c r="E39">
        <f t="shared" si="0"/>
        <v>-777.99724140250248</v>
      </c>
      <c r="F39">
        <f t="shared" si="1"/>
        <v>-778</v>
      </c>
      <c r="G39">
        <f t="shared" si="5"/>
        <v>1.3120000076014549E-3</v>
      </c>
      <c r="K39">
        <f t="shared" si="6"/>
        <v>1.3120000076014549E-3</v>
      </c>
      <c r="O39">
        <f t="shared" ca="1" si="3"/>
        <v>9.076006386432061E-3</v>
      </c>
      <c r="Q39" s="2">
        <f t="shared" si="4"/>
        <v>38265.197500000002</v>
      </c>
    </row>
    <row r="40" spans="1:21">
      <c r="A40" s="10" t="s">
        <v>44</v>
      </c>
      <c r="B40" s="9" t="s">
        <v>33</v>
      </c>
      <c r="C40" s="11">
        <v>53286.787300000004</v>
      </c>
      <c r="D40" s="11">
        <v>6.9999999999999999E-4</v>
      </c>
      <c r="E40">
        <f t="shared" si="0"/>
        <v>-771.50066021310624</v>
      </c>
      <c r="F40">
        <f t="shared" si="1"/>
        <v>-771.5</v>
      </c>
      <c r="G40">
        <f t="shared" si="5"/>
        <v>-3.1399999716086313E-4</v>
      </c>
      <c r="K40">
        <f t="shared" si="6"/>
        <v>-3.1399999716086313E-4</v>
      </c>
      <c r="O40">
        <f t="shared" ca="1" si="3"/>
        <v>9.0683667815050738E-3</v>
      </c>
      <c r="Q40" s="2">
        <f t="shared" si="4"/>
        <v>38268.287300000004</v>
      </c>
    </row>
    <row r="41" spans="1:21">
      <c r="A41" s="10" t="s">
        <v>44</v>
      </c>
      <c r="B41" s="9" t="s">
        <v>33</v>
      </c>
      <c r="C41" s="11">
        <v>53287.741699999999</v>
      </c>
      <c r="D41" s="11">
        <v>8.9999999999999998E-4</v>
      </c>
      <c r="E41">
        <f t="shared" si="0"/>
        <v>-769.49394874727534</v>
      </c>
      <c r="F41">
        <f t="shared" si="1"/>
        <v>-769.5</v>
      </c>
      <c r="G41">
        <f t="shared" si="5"/>
        <v>2.8779999993275851E-3</v>
      </c>
      <c r="K41">
        <f t="shared" si="6"/>
        <v>2.8779999993275851E-3</v>
      </c>
      <c r="O41">
        <f t="shared" ca="1" si="3"/>
        <v>9.0660161338352325E-3</v>
      </c>
      <c r="Q41" s="2">
        <f t="shared" si="4"/>
        <v>38269.241699999999</v>
      </c>
    </row>
    <row r="42" spans="1:21">
      <c r="A42" s="10" t="s">
        <v>44</v>
      </c>
      <c r="B42" s="9" t="s">
        <v>33</v>
      </c>
      <c r="C42" s="11">
        <v>53288.694199999998</v>
      </c>
      <c r="D42" s="11">
        <v>1.1000000000000001E-3</v>
      </c>
      <c r="E42">
        <f t="shared" si="0"/>
        <v>-767.4912322015789</v>
      </c>
      <c r="F42">
        <f t="shared" si="1"/>
        <v>-767.5</v>
      </c>
      <c r="G42">
        <f t="shared" si="5"/>
        <v>4.1700000001583248E-3</v>
      </c>
      <c r="K42">
        <f t="shared" si="6"/>
        <v>4.1700000001583248E-3</v>
      </c>
      <c r="O42">
        <f t="shared" ca="1" si="3"/>
        <v>9.0636654861653912E-3</v>
      </c>
      <c r="Q42" s="2">
        <f t="shared" si="4"/>
        <v>38270.194199999998</v>
      </c>
    </row>
    <row r="43" spans="1:21">
      <c r="A43" s="10" t="s">
        <v>44</v>
      </c>
      <c r="B43" s="9" t="s">
        <v>33</v>
      </c>
      <c r="C43" s="11">
        <v>53289.643700000001</v>
      </c>
      <c r="D43" s="11">
        <v>5.0000000000000001E-4</v>
      </c>
      <c r="E43">
        <f t="shared" si="0"/>
        <v>-765.49482342452393</v>
      </c>
      <c r="F43">
        <f t="shared" si="1"/>
        <v>-765.5</v>
      </c>
      <c r="G43">
        <f t="shared" si="5"/>
        <v>2.4620000040158629E-3</v>
      </c>
      <c r="K43">
        <f t="shared" si="6"/>
        <v>2.4620000040158629E-3</v>
      </c>
      <c r="O43">
        <f t="shared" ca="1" si="3"/>
        <v>9.0613148384955482E-3</v>
      </c>
      <c r="Q43" s="2">
        <f t="shared" si="4"/>
        <v>38271.143700000001</v>
      </c>
    </row>
    <row r="44" spans="1:21">
      <c r="A44" s="10" t="s">
        <v>44</v>
      </c>
      <c r="B44" s="9" t="s">
        <v>35</v>
      </c>
      <c r="C44" s="11">
        <v>53302.721700000002</v>
      </c>
      <c r="D44" s="11">
        <v>1.1000000000000001E-3</v>
      </c>
      <c r="E44">
        <f t="shared" si="0"/>
        <v>-737.9971572989208</v>
      </c>
      <c r="F44">
        <f t="shared" si="1"/>
        <v>-738</v>
      </c>
      <c r="G44">
        <f t="shared" si="5"/>
        <v>1.3520000065909699E-3</v>
      </c>
      <c r="K44">
        <f t="shared" si="6"/>
        <v>1.3520000065909699E-3</v>
      </c>
      <c r="O44">
        <f t="shared" ca="1" si="3"/>
        <v>9.0289934330352196E-3</v>
      </c>
      <c r="Q44" s="2">
        <f t="shared" si="4"/>
        <v>38284.221700000002</v>
      </c>
    </row>
    <row r="45" spans="1:21">
      <c r="A45" s="10" t="s">
        <v>44</v>
      </c>
      <c r="B45" s="9" t="s">
        <v>33</v>
      </c>
      <c r="C45" s="11">
        <v>53338.629500000003</v>
      </c>
      <c r="D45" s="11">
        <v>5.9999999999999995E-4</v>
      </c>
      <c r="E45">
        <f t="shared" si="0"/>
        <v>-662.49779228096293</v>
      </c>
      <c r="F45">
        <f t="shared" si="1"/>
        <v>-662.5</v>
      </c>
      <c r="G45">
        <f t="shared" si="5"/>
        <v>1.0500000062165782E-3</v>
      </c>
      <c r="K45">
        <f t="shared" si="6"/>
        <v>1.0500000062165782E-3</v>
      </c>
      <c r="O45">
        <f t="shared" ca="1" si="3"/>
        <v>8.9402564834986827E-3</v>
      </c>
      <c r="Q45" s="2">
        <f t="shared" si="4"/>
        <v>38320.129500000003</v>
      </c>
    </row>
    <row r="46" spans="1:21">
      <c r="A46" s="32" t="s">
        <v>231</v>
      </c>
      <c r="B46" s="33" t="s">
        <v>33</v>
      </c>
      <c r="C46" s="32">
        <v>53642.540500000003</v>
      </c>
      <c r="D46" s="19"/>
      <c r="E46">
        <f t="shared" si="0"/>
        <v>-23.497699767022624</v>
      </c>
      <c r="F46">
        <f t="shared" si="1"/>
        <v>-23.5</v>
      </c>
      <c r="G46">
        <f t="shared" si="5"/>
        <v>1.0940000065602362E-3</v>
      </c>
      <c r="J46">
        <f>+G46</f>
        <v>1.0940000065602362E-3</v>
      </c>
      <c r="O46">
        <f t="shared" ca="1" si="3"/>
        <v>8.1892245529841517E-3</v>
      </c>
      <c r="Q46" s="2">
        <f t="shared" si="4"/>
        <v>38624.040500000003</v>
      </c>
    </row>
    <row r="47" spans="1:21">
      <c r="A47" s="32" t="s">
        <v>231</v>
      </c>
      <c r="B47" s="33" t="s">
        <v>35</v>
      </c>
      <c r="C47" s="32">
        <v>53709.3197</v>
      </c>
      <c r="D47" s="19"/>
      <c r="E47">
        <f t="shared" si="0"/>
        <v>116.91154826284512</v>
      </c>
      <c r="F47">
        <f t="shared" si="1"/>
        <v>117</v>
      </c>
      <c r="O47">
        <f t="shared" ca="1" si="3"/>
        <v>8.0240915541777477E-3</v>
      </c>
      <c r="Q47" s="2">
        <f t="shared" si="4"/>
        <v>38690.8197</v>
      </c>
      <c r="U47">
        <f>+C47-(C$7+F47*C$8)</f>
        <v>-4.2067999995197169E-2</v>
      </c>
    </row>
    <row r="48" spans="1:21">
      <c r="A48" s="10" t="s">
        <v>44</v>
      </c>
      <c r="B48" s="9" t="s">
        <v>35</v>
      </c>
      <c r="C48" s="11">
        <v>53994.729299999999</v>
      </c>
      <c r="D48" s="11">
        <v>5.9999999999999995E-4</v>
      </c>
      <c r="E48">
        <f t="shared" si="0"/>
        <v>717.01079048956956</v>
      </c>
      <c r="F48">
        <f t="shared" si="1"/>
        <v>717</v>
      </c>
      <c r="G48">
        <f t="shared" ref="G48:G79" si="7">+C48-(C$7+F48*C$8)</f>
        <v>5.1319999984116293E-3</v>
      </c>
      <c r="K48">
        <f>+G48</f>
        <v>5.1319999984116293E-3</v>
      </c>
      <c r="O48">
        <f t="shared" ca="1" si="3"/>
        <v>7.3188972532251357E-3</v>
      </c>
      <c r="Q48" s="2">
        <f t="shared" si="4"/>
        <v>38976.229299999999</v>
      </c>
    </row>
    <row r="49" spans="1:21">
      <c r="A49" s="32" t="s">
        <v>186</v>
      </c>
      <c r="B49" s="33" t="s">
        <v>35</v>
      </c>
      <c r="C49" s="32">
        <v>54006.143300000003</v>
      </c>
      <c r="D49" s="19"/>
      <c r="E49">
        <f t="shared" si="0"/>
        <v>741.00974760516215</v>
      </c>
      <c r="F49">
        <f t="shared" si="1"/>
        <v>741</v>
      </c>
      <c r="G49">
        <f t="shared" si="7"/>
        <v>4.6360000051208772E-3</v>
      </c>
      <c r="K49">
        <f>+G49</f>
        <v>4.6360000051208772E-3</v>
      </c>
      <c r="O49">
        <f t="shared" ca="1" si="3"/>
        <v>7.2906894811870316E-3</v>
      </c>
      <c r="Q49" s="2">
        <f t="shared" si="4"/>
        <v>38987.643300000003</v>
      </c>
    </row>
    <row r="50" spans="1:21">
      <c r="A50" s="11" t="s">
        <v>45</v>
      </c>
      <c r="B50" s="9" t="s">
        <v>33</v>
      </c>
      <c r="C50" s="11">
        <v>54417.303200000002</v>
      </c>
      <c r="D50" s="11">
        <v>5.0000000000000001E-4</v>
      </c>
      <c r="E50">
        <f t="shared" si="0"/>
        <v>1605.5102564318304</v>
      </c>
      <c r="F50">
        <f t="shared" si="1"/>
        <v>1605.5</v>
      </c>
      <c r="G50">
        <f t="shared" si="7"/>
        <v>4.8780000070109963E-3</v>
      </c>
      <c r="J50">
        <f>+G50</f>
        <v>4.8780000070109963E-3</v>
      </c>
      <c r="O50">
        <f t="shared" ca="1" si="3"/>
        <v>6.2746220258978096E-3</v>
      </c>
      <c r="Q50" s="2">
        <f t="shared" si="4"/>
        <v>39398.803200000002</v>
      </c>
    </row>
    <row r="51" spans="1:21">
      <c r="A51" s="47" t="s">
        <v>247</v>
      </c>
      <c r="B51" s="98" t="s">
        <v>35</v>
      </c>
      <c r="C51" s="99">
        <v>54660.574599999934</v>
      </c>
      <c r="D51" s="99">
        <v>4.0000000000000002E-4</v>
      </c>
      <c r="E51" s="49">
        <f t="shared" si="0"/>
        <v>2117.0101597125686</v>
      </c>
      <c r="F51" s="49">
        <f t="shared" si="1"/>
        <v>2117</v>
      </c>
      <c r="G51" s="49">
        <f t="shared" si="7"/>
        <v>4.8319999332306907E-3</v>
      </c>
      <c r="H51" s="49"/>
      <c r="I51" s="49"/>
      <c r="J51" s="49"/>
      <c r="K51" s="49"/>
      <c r="L51" s="49">
        <f t="shared" ref="L51:L80" si="8">+G51</f>
        <v>4.8319999332306907E-3</v>
      </c>
      <c r="M51" s="49"/>
      <c r="N51" s="49"/>
      <c r="O51" s="49">
        <f t="shared" ca="1" si="3"/>
        <v>5.6734438843357073E-3</v>
      </c>
      <c r="P51" s="49"/>
      <c r="Q51" s="50">
        <f t="shared" si="4"/>
        <v>39642.074599999934</v>
      </c>
      <c r="R51" s="49"/>
      <c r="S51" s="49"/>
      <c r="T51" s="49"/>
      <c r="U51" s="49"/>
    </row>
    <row r="52" spans="1:21">
      <c r="A52" s="47" t="s">
        <v>247</v>
      </c>
      <c r="B52" s="98" t="s">
        <v>35</v>
      </c>
      <c r="C52" s="99">
        <v>54668.660300000105</v>
      </c>
      <c r="D52" s="99">
        <v>2.9999999999999997E-4</v>
      </c>
      <c r="E52" s="49">
        <f t="shared" si="0"/>
        <v>2134.0110680316129</v>
      </c>
      <c r="F52" s="49">
        <f t="shared" si="1"/>
        <v>2134</v>
      </c>
      <c r="G52" s="49">
        <f t="shared" si="7"/>
        <v>5.2640001085819677E-3</v>
      </c>
      <c r="H52" s="49"/>
      <c r="I52" s="49"/>
      <c r="J52" s="49"/>
      <c r="K52" s="49"/>
      <c r="L52" s="49">
        <f t="shared" si="8"/>
        <v>5.2640001085819677E-3</v>
      </c>
      <c r="M52" s="49"/>
      <c r="N52" s="49"/>
      <c r="O52" s="49">
        <f t="shared" ca="1" si="3"/>
        <v>5.6534633791420503E-3</v>
      </c>
      <c r="P52" s="49"/>
      <c r="Q52" s="50">
        <f t="shared" si="4"/>
        <v>39650.160300000105</v>
      </c>
      <c r="R52" s="49"/>
      <c r="S52" s="49"/>
      <c r="T52" s="49"/>
      <c r="U52" s="49"/>
    </row>
    <row r="53" spans="1:21">
      <c r="A53" s="47" t="s">
        <v>247</v>
      </c>
      <c r="B53" s="98" t="s">
        <v>33</v>
      </c>
      <c r="C53" s="99">
        <v>54674.605500000063</v>
      </c>
      <c r="D53" s="99">
        <v>5.9999999999999995E-4</v>
      </c>
      <c r="E53" s="49">
        <f t="shared" ref="E53:E84" si="9">+(C53-C$7)/C$8</f>
        <v>2146.5113834199574</v>
      </c>
      <c r="F53" s="49">
        <f t="shared" ref="F53:F84" si="10">ROUND(2*E53,0)/2</f>
        <v>2146.5</v>
      </c>
      <c r="G53" s="49">
        <f t="shared" si="7"/>
        <v>5.414000064774882E-3</v>
      </c>
      <c r="H53" s="49"/>
      <c r="I53" s="49"/>
      <c r="J53" s="49"/>
      <c r="K53" s="49"/>
      <c r="L53" s="49">
        <f t="shared" si="8"/>
        <v>5.414000064774882E-3</v>
      </c>
      <c r="M53" s="49"/>
      <c r="N53" s="49"/>
      <c r="O53" s="49">
        <f t="shared" ref="O53:O84" ca="1" si="11">+C$11+C$12*$F53</f>
        <v>5.6387718312055374E-3</v>
      </c>
      <c r="P53" s="49"/>
      <c r="Q53" s="50">
        <f t="shared" ref="Q53:Q84" si="12">+C53-15018.5</f>
        <v>39656.105500000063</v>
      </c>
      <c r="R53" s="49"/>
      <c r="S53" s="49"/>
      <c r="T53" s="49"/>
      <c r="U53" s="49"/>
    </row>
    <row r="54" spans="1:21">
      <c r="A54" s="47" t="s">
        <v>247</v>
      </c>
      <c r="B54" s="98" t="s">
        <v>33</v>
      </c>
      <c r="C54" s="99">
        <v>54676.507799999788</v>
      </c>
      <c r="D54" s="99">
        <v>5.9999999999999995E-4</v>
      </c>
      <c r="E54" s="49">
        <f t="shared" si="9"/>
        <v>2150.5111395189915</v>
      </c>
      <c r="F54" s="49">
        <f t="shared" si="10"/>
        <v>2150.5</v>
      </c>
      <c r="G54" s="49">
        <f t="shared" si="7"/>
        <v>5.2979997926740907E-3</v>
      </c>
      <c r="H54" s="49"/>
      <c r="I54" s="49"/>
      <c r="J54" s="49"/>
      <c r="L54" s="49">
        <f t="shared" si="8"/>
        <v>5.2979997926740907E-3</v>
      </c>
      <c r="M54" s="49"/>
      <c r="N54" s="49"/>
      <c r="O54" s="49">
        <f t="shared" ca="1" si="11"/>
        <v>5.6340705358658531E-3</v>
      </c>
      <c r="P54" s="49"/>
      <c r="Q54" s="50">
        <f t="shared" si="12"/>
        <v>39658.007799999788</v>
      </c>
    </row>
    <row r="55" spans="1:21">
      <c r="A55" s="47" t="s">
        <v>247</v>
      </c>
      <c r="B55" s="98" t="s">
        <v>33</v>
      </c>
      <c r="C55" s="99">
        <v>54683.642299999949</v>
      </c>
      <c r="D55" s="99">
        <v>2.0000000000000001E-4</v>
      </c>
      <c r="E55" s="49">
        <f t="shared" si="9"/>
        <v>2165.5120646587302</v>
      </c>
      <c r="F55" s="49">
        <f t="shared" si="10"/>
        <v>2165.5</v>
      </c>
      <c r="G55" s="49">
        <f t="shared" si="7"/>
        <v>5.7379999489057809E-3</v>
      </c>
      <c r="H55" s="49"/>
      <c r="I55" s="49"/>
      <c r="J55" s="49"/>
      <c r="L55" s="49">
        <f t="shared" si="8"/>
        <v>5.7379999489057809E-3</v>
      </c>
      <c r="M55" s="49"/>
      <c r="N55" s="49"/>
      <c r="O55" s="49">
        <f t="shared" ca="1" si="11"/>
        <v>5.6164406783420374E-3</v>
      </c>
      <c r="P55" s="49"/>
      <c r="Q55" s="50">
        <f t="shared" si="12"/>
        <v>39665.142299999949</v>
      </c>
    </row>
    <row r="56" spans="1:21">
      <c r="A56" s="47" t="s">
        <v>247</v>
      </c>
      <c r="B56" s="98" t="s">
        <v>33</v>
      </c>
      <c r="C56" s="99">
        <v>54684.591299999971</v>
      </c>
      <c r="D56" s="99">
        <v>6.9999999999999999E-4</v>
      </c>
      <c r="E56" s="49">
        <f t="shared" si="9"/>
        <v>2167.5074221410523</v>
      </c>
      <c r="F56" s="49">
        <f t="shared" si="10"/>
        <v>2167.5</v>
      </c>
      <c r="G56" s="49">
        <f t="shared" si="7"/>
        <v>3.529999972670339E-3</v>
      </c>
      <c r="H56" s="49"/>
      <c r="I56" s="49"/>
      <c r="J56" s="49"/>
      <c r="L56" s="49">
        <f t="shared" si="8"/>
        <v>3.529999972670339E-3</v>
      </c>
      <c r="M56" s="49"/>
      <c r="N56" s="49"/>
      <c r="O56" s="49">
        <f t="shared" ca="1" si="11"/>
        <v>5.6140900306721961E-3</v>
      </c>
      <c r="P56" s="49"/>
      <c r="Q56" s="50">
        <f t="shared" si="12"/>
        <v>39666.091299999971</v>
      </c>
    </row>
    <row r="57" spans="1:21">
      <c r="A57" s="47" t="s">
        <v>247</v>
      </c>
      <c r="B57" s="98" t="s">
        <v>33</v>
      </c>
      <c r="C57" s="99">
        <v>54685.544699999969</v>
      </c>
      <c r="D57" s="99">
        <v>2.9999999999999997E-4</v>
      </c>
      <c r="E57" s="49">
        <f t="shared" si="9"/>
        <v>2169.5120310173411</v>
      </c>
      <c r="F57" s="49">
        <f t="shared" si="10"/>
        <v>2169.5</v>
      </c>
      <c r="G57" s="49">
        <f t="shared" si="7"/>
        <v>5.7219999725930393E-3</v>
      </c>
      <c r="H57" s="49"/>
      <c r="I57" s="49"/>
      <c r="J57" s="49"/>
      <c r="L57" s="49">
        <f t="shared" si="8"/>
        <v>5.7219999725930393E-3</v>
      </c>
      <c r="M57" s="49"/>
      <c r="N57" s="49"/>
      <c r="O57" s="49">
        <f t="shared" ca="1" si="11"/>
        <v>5.6117393830023539E-3</v>
      </c>
      <c r="P57" s="49"/>
      <c r="Q57" s="50">
        <f t="shared" si="12"/>
        <v>39667.044699999969</v>
      </c>
    </row>
    <row r="58" spans="1:21">
      <c r="A58" s="47" t="s">
        <v>247</v>
      </c>
      <c r="B58" s="98" t="s">
        <v>33</v>
      </c>
      <c r="C58" s="99">
        <v>54686.49450000003</v>
      </c>
      <c r="D58" s="99">
        <v>5.0000000000000001E-4</v>
      </c>
      <c r="E58" s="49">
        <f t="shared" si="9"/>
        <v>2171.5090705713828</v>
      </c>
      <c r="F58" s="49">
        <f t="shared" si="10"/>
        <v>2171.5</v>
      </c>
      <c r="G58" s="49">
        <f t="shared" si="7"/>
        <v>4.3140000343555585E-3</v>
      </c>
      <c r="H58" s="49"/>
      <c r="I58" s="49"/>
      <c r="J58" s="49"/>
      <c r="L58" s="49">
        <f t="shared" si="8"/>
        <v>4.3140000343555585E-3</v>
      </c>
      <c r="M58" s="49"/>
      <c r="N58" s="49"/>
      <c r="O58" s="49">
        <f t="shared" ca="1" si="11"/>
        <v>5.6093887353325118E-3</v>
      </c>
      <c r="P58" s="49"/>
      <c r="Q58" s="50">
        <f t="shared" si="12"/>
        <v>39667.99450000003</v>
      </c>
    </row>
    <row r="59" spans="1:21">
      <c r="A59" s="47" t="s">
        <v>247</v>
      </c>
      <c r="B59" s="98" t="s">
        <v>35</v>
      </c>
      <c r="C59" s="99">
        <v>54689.584600000177</v>
      </c>
      <c r="D59" s="99">
        <v>5.9999999999999995E-4</v>
      </c>
      <c r="E59" s="49">
        <f t="shared" si="9"/>
        <v>2178.0062825379491</v>
      </c>
      <c r="F59" s="49">
        <f t="shared" si="10"/>
        <v>2178</v>
      </c>
      <c r="G59" s="49">
        <f t="shared" si="7"/>
        <v>2.9880001820856705E-3</v>
      </c>
      <c r="H59" s="49"/>
      <c r="I59" s="49"/>
      <c r="J59" s="49"/>
      <c r="L59" s="49">
        <f t="shared" si="8"/>
        <v>2.9880001820856705E-3</v>
      </c>
      <c r="M59" s="49"/>
      <c r="N59" s="49"/>
      <c r="O59" s="49">
        <f t="shared" ca="1" si="11"/>
        <v>5.6017491304055254E-3</v>
      </c>
      <c r="P59" s="49"/>
      <c r="Q59" s="50">
        <f t="shared" si="12"/>
        <v>39671.084600000177</v>
      </c>
    </row>
    <row r="60" spans="1:21">
      <c r="A60" s="47" t="s">
        <v>247</v>
      </c>
      <c r="B60" s="98" t="s">
        <v>35</v>
      </c>
      <c r="C60" s="99">
        <v>54691.487900000066</v>
      </c>
      <c r="D60" s="99">
        <v>4.0000000000000002E-4</v>
      </c>
      <c r="E60" s="49">
        <f t="shared" si="9"/>
        <v>2182.0081412268773</v>
      </c>
      <c r="F60" s="49">
        <f t="shared" si="10"/>
        <v>2182</v>
      </c>
      <c r="G60" s="49">
        <f t="shared" si="7"/>
        <v>3.8720000666216947E-3</v>
      </c>
      <c r="H60" s="49"/>
      <c r="I60" s="49"/>
      <c r="J60" s="49"/>
      <c r="L60" s="49">
        <f t="shared" si="8"/>
        <v>3.8720000666216947E-3</v>
      </c>
      <c r="M60" s="49"/>
      <c r="N60" s="49"/>
      <c r="O60" s="49">
        <f t="shared" ca="1" si="11"/>
        <v>5.5970478350658411E-3</v>
      </c>
      <c r="P60" s="49"/>
      <c r="Q60" s="50">
        <f t="shared" si="12"/>
        <v>39672.987900000066</v>
      </c>
    </row>
    <row r="61" spans="1:21">
      <c r="A61" s="47" t="s">
        <v>247</v>
      </c>
      <c r="B61" s="98" t="s">
        <v>33</v>
      </c>
      <c r="C61" s="99">
        <v>54705.519499999937</v>
      </c>
      <c r="D61" s="99">
        <v>2.9999999999999997E-4</v>
      </c>
      <c r="E61" s="49">
        <f t="shared" si="9"/>
        <v>2211.5108367464081</v>
      </c>
      <c r="F61" s="49">
        <f t="shared" si="10"/>
        <v>2211.5</v>
      </c>
      <c r="G61" s="49">
        <f t="shared" si="7"/>
        <v>5.1539999403757975E-3</v>
      </c>
      <c r="H61" s="49"/>
      <c r="I61" s="49"/>
      <c r="J61" s="49"/>
      <c r="L61" s="49">
        <f t="shared" si="8"/>
        <v>5.1539999403757975E-3</v>
      </c>
      <c r="M61" s="49"/>
      <c r="N61" s="49"/>
      <c r="O61" s="49">
        <f t="shared" ca="1" si="11"/>
        <v>5.5623757819356712E-3</v>
      </c>
      <c r="P61" s="49"/>
      <c r="Q61" s="50">
        <f t="shared" si="12"/>
        <v>39687.019499999937</v>
      </c>
    </row>
    <row r="62" spans="1:21">
      <c r="A62" s="47" t="s">
        <v>247</v>
      </c>
      <c r="B62" s="98" t="s">
        <v>33</v>
      </c>
      <c r="C62" s="99">
        <v>54713.602899999823</v>
      </c>
      <c r="D62" s="99">
        <v>2.9999999999999997E-4</v>
      </c>
      <c r="E62" s="49">
        <f t="shared" si="9"/>
        <v>2228.5069091088922</v>
      </c>
      <c r="F62" s="49">
        <f t="shared" si="10"/>
        <v>2228.5</v>
      </c>
      <c r="G62" s="49">
        <f t="shared" si="7"/>
        <v>3.2859998245839961E-3</v>
      </c>
      <c r="H62" s="49"/>
      <c r="I62" s="49"/>
      <c r="J62" s="49"/>
      <c r="L62" s="49">
        <f t="shared" si="8"/>
        <v>3.2859998245839961E-3</v>
      </c>
      <c r="M62" s="49"/>
      <c r="N62" s="49"/>
      <c r="O62" s="49">
        <f t="shared" ca="1" si="11"/>
        <v>5.5423952767420133E-3</v>
      </c>
      <c r="P62" s="49"/>
      <c r="Q62" s="50">
        <f t="shared" si="12"/>
        <v>39695.102899999823</v>
      </c>
    </row>
    <row r="63" spans="1:21">
      <c r="A63" s="47" t="s">
        <v>247</v>
      </c>
      <c r="B63" s="98" t="s">
        <v>33</v>
      </c>
      <c r="C63" s="99">
        <v>54714.55569999991</v>
      </c>
      <c r="D63" s="99">
        <v>5.0000000000000001E-4</v>
      </c>
      <c r="E63" s="49">
        <f t="shared" si="9"/>
        <v>2230.5102564316362</v>
      </c>
      <c r="F63" s="49">
        <f t="shared" si="10"/>
        <v>2230.5</v>
      </c>
      <c r="G63" s="49">
        <f t="shared" si="7"/>
        <v>4.8779999124235474E-3</v>
      </c>
      <c r="H63" s="49"/>
      <c r="I63" s="49"/>
      <c r="J63" s="49"/>
      <c r="L63" s="49">
        <f t="shared" si="8"/>
        <v>4.8779999124235474E-3</v>
      </c>
      <c r="M63" s="49"/>
      <c r="N63" s="49"/>
      <c r="O63" s="49">
        <f t="shared" ca="1" si="11"/>
        <v>5.540044629072172E-3</v>
      </c>
      <c r="P63" s="49"/>
      <c r="Q63" s="50">
        <f t="shared" si="12"/>
        <v>39696.05569999991</v>
      </c>
    </row>
    <row r="64" spans="1:21">
      <c r="A64" s="47" t="s">
        <v>247</v>
      </c>
      <c r="B64" s="98" t="s">
        <v>33</v>
      </c>
      <c r="C64" s="99">
        <v>54715.507300000172</v>
      </c>
      <c r="D64" s="99">
        <v>5.0000000000000001E-4</v>
      </c>
      <c r="E64" s="49">
        <f t="shared" si="9"/>
        <v>2232.5110806472912</v>
      </c>
      <c r="F64" s="49">
        <f t="shared" si="10"/>
        <v>2232.5</v>
      </c>
      <c r="G64" s="49">
        <f t="shared" si="7"/>
        <v>5.2700001760968007E-3</v>
      </c>
      <c r="H64" s="49"/>
      <c r="I64" s="49"/>
      <c r="J64" s="49"/>
      <c r="L64" s="49">
        <f t="shared" si="8"/>
        <v>5.2700001760968007E-3</v>
      </c>
      <c r="M64" s="49"/>
      <c r="N64" s="49"/>
      <c r="O64" s="49">
        <f t="shared" ca="1" si="11"/>
        <v>5.5376939814023298E-3</v>
      </c>
      <c r="P64" s="49"/>
      <c r="Q64" s="50">
        <f t="shared" si="12"/>
        <v>39697.007300000172</v>
      </c>
    </row>
    <row r="65" spans="1:17">
      <c r="A65" s="47" t="s">
        <v>247</v>
      </c>
      <c r="B65" s="98" t="s">
        <v>35</v>
      </c>
      <c r="C65" s="99">
        <v>54721.452200000174</v>
      </c>
      <c r="D65" s="99">
        <v>5.0000000000000001E-4</v>
      </c>
      <c r="E65" s="49">
        <f t="shared" si="9"/>
        <v>2245.0107652588636</v>
      </c>
      <c r="F65" s="49">
        <f t="shared" si="10"/>
        <v>2245</v>
      </c>
      <c r="G65" s="49">
        <f t="shared" si="7"/>
        <v>5.1200001762481406E-3</v>
      </c>
      <c r="H65" s="49"/>
      <c r="I65" s="49"/>
      <c r="J65" s="49"/>
      <c r="L65" s="49">
        <f t="shared" si="8"/>
        <v>5.1200001762481406E-3</v>
      </c>
      <c r="M65" s="49"/>
      <c r="N65" s="49"/>
      <c r="O65" s="49">
        <f t="shared" ca="1" si="11"/>
        <v>5.523002433465817E-3</v>
      </c>
      <c r="P65" s="49"/>
      <c r="Q65" s="50">
        <f t="shared" si="12"/>
        <v>39702.952200000174</v>
      </c>
    </row>
    <row r="66" spans="1:17">
      <c r="A66" s="47" t="s">
        <v>247</v>
      </c>
      <c r="B66" s="98" t="s">
        <v>35</v>
      </c>
      <c r="C66" s="99">
        <v>54722.402900000103</v>
      </c>
      <c r="D66" s="99">
        <v>5.0000000000000001E-4</v>
      </c>
      <c r="E66" s="49">
        <f t="shared" si="9"/>
        <v>2247.0096971432217</v>
      </c>
      <c r="F66" s="49">
        <f t="shared" si="10"/>
        <v>2247</v>
      </c>
      <c r="G66" s="49">
        <f t="shared" si="7"/>
        <v>4.6120001061353832E-3</v>
      </c>
      <c r="H66" s="49"/>
      <c r="I66" s="49"/>
      <c r="J66" s="49"/>
      <c r="L66" s="49">
        <f t="shared" si="8"/>
        <v>4.6120001061353832E-3</v>
      </c>
      <c r="M66" s="49"/>
      <c r="N66" s="49"/>
      <c r="O66" s="49">
        <f t="shared" ca="1" si="11"/>
        <v>5.5206517857959748E-3</v>
      </c>
      <c r="P66" s="49"/>
      <c r="Q66" s="50">
        <f t="shared" si="12"/>
        <v>39703.902900000103</v>
      </c>
    </row>
    <row r="67" spans="1:17">
      <c r="A67" s="47" t="s">
        <v>247</v>
      </c>
      <c r="B67" s="98" t="s">
        <v>35</v>
      </c>
      <c r="C67" s="99">
        <v>54730.48760000011</v>
      </c>
      <c r="D67" s="99">
        <v>5.0000000000000001E-4</v>
      </c>
      <c r="E67" s="49">
        <f t="shared" si="9"/>
        <v>2264.008502872372</v>
      </c>
      <c r="F67" s="49">
        <f t="shared" si="10"/>
        <v>2264</v>
      </c>
      <c r="G67" s="49">
        <f t="shared" si="7"/>
        <v>4.0440001102979295E-3</v>
      </c>
      <c r="H67" s="49"/>
      <c r="I67" s="49"/>
      <c r="J67" s="49"/>
      <c r="L67" s="49">
        <f t="shared" si="8"/>
        <v>4.0440001102979295E-3</v>
      </c>
      <c r="M67" s="49"/>
      <c r="N67" s="49"/>
      <c r="O67" s="49">
        <f t="shared" ca="1" si="11"/>
        <v>5.5006712806023178E-3</v>
      </c>
      <c r="P67" s="49"/>
      <c r="Q67" s="50">
        <f t="shared" si="12"/>
        <v>39711.98760000011</v>
      </c>
    </row>
    <row r="68" spans="1:17">
      <c r="A68" s="47" t="s">
        <v>247</v>
      </c>
      <c r="B68" s="98" t="s">
        <v>33</v>
      </c>
      <c r="C68" s="99">
        <v>54733.5802000002</v>
      </c>
      <c r="D68" s="99">
        <v>2.0000000000000001E-4</v>
      </c>
      <c r="E68" s="49">
        <f t="shared" si="9"/>
        <v>2270.510971312694</v>
      </c>
      <c r="F68" s="49">
        <f t="shared" si="10"/>
        <v>2270.5</v>
      </c>
      <c r="G68" s="49">
        <f t="shared" si="7"/>
        <v>5.2180002021486871E-3</v>
      </c>
      <c r="H68" s="49"/>
      <c r="I68" s="49"/>
      <c r="J68" s="49"/>
      <c r="L68" s="49">
        <f t="shared" si="8"/>
        <v>5.2180002021486871E-3</v>
      </c>
      <c r="M68" s="49"/>
      <c r="N68" s="49"/>
      <c r="O68" s="49">
        <f t="shared" ca="1" si="11"/>
        <v>5.4930316756753306E-3</v>
      </c>
      <c r="P68" s="49"/>
      <c r="Q68" s="50">
        <f t="shared" si="12"/>
        <v>39715.0802000002</v>
      </c>
    </row>
    <row r="69" spans="1:17">
      <c r="A69" s="47" t="s">
        <v>247</v>
      </c>
      <c r="B69" s="98" t="s">
        <v>33</v>
      </c>
      <c r="C69" s="99">
        <v>54737.38320000004</v>
      </c>
      <c r="D69" s="99">
        <v>5.0000000000000001E-4</v>
      </c>
      <c r="E69" s="49">
        <f t="shared" si="9"/>
        <v>2278.5071193683029</v>
      </c>
      <c r="F69" s="49">
        <f t="shared" si="10"/>
        <v>2278.5</v>
      </c>
      <c r="G69" s="49">
        <f t="shared" si="7"/>
        <v>3.386000040336512E-3</v>
      </c>
      <c r="H69" s="49"/>
      <c r="I69" s="49"/>
      <c r="J69" s="49"/>
      <c r="L69" s="49">
        <f t="shared" si="8"/>
        <v>3.386000040336512E-3</v>
      </c>
      <c r="M69" s="49"/>
      <c r="N69" s="49"/>
      <c r="O69" s="49">
        <f t="shared" ca="1" si="11"/>
        <v>5.4836290849959628E-3</v>
      </c>
      <c r="P69" s="49"/>
      <c r="Q69" s="50">
        <f t="shared" si="12"/>
        <v>39718.88320000004</v>
      </c>
    </row>
    <row r="70" spans="1:17">
      <c r="A70" s="47" t="s">
        <v>247</v>
      </c>
      <c r="B70" s="98" t="s">
        <v>35</v>
      </c>
      <c r="C70" s="99">
        <v>54738.57489999989</v>
      </c>
      <c r="D70" s="99">
        <v>8.0000000000000004E-4</v>
      </c>
      <c r="E70" s="49">
        <f t="shared" si="9"/>
        <v>2281.0127753338757</v>
      </c>
      <c r="F70" s="49">
        <f t="shared" si="10"/>
        <v>2281</v>
      </c>
      <c r="G70" s="49">
        <f t="shared" si="7"/>
        <v>6.0759998959838413E-3</v>
      </c>
      <c r="H70" s="49"/>
      <c r="I70" s="49"/>
      <c r="J70" s="49"/>
      <c r="L70" s="49">
        <f t="shared" si="8"/>
        <v>6.0759998959838413E-3</v>
      </c>
      <c r="M70" s="49"/>
      <c r="N70" s="49"/>
      <c r="O70" s="49">
        <f t="shared" ca="1" si="11"/>
        <v>5.4806907754086608E-3</v>
      </c>
      <c r="P70" s="49"/>
      <c r="Q70" s="50">
        <f t="shared" si="12"/>
        <v>39720.07489999989</v>
      </c>
    </row>
    <row r="71" spans="1:17">
      <c r="A71" s="47" t="s">
        <v>247</v>
      </c>
      <c r="B71" s="98" t="s">
        <v>35</v>
      </c>
      <c r="C71" s="99">
        <v>54740.476300000213</v>
      </c>
      <c r="D71" s="99">
        <v>4.0000000000000002E-4</v>
      </c>
      <c r="E71" s="49">
        <f t="shared" si="9"/>
        <v>2285.010639103572</v>
      </c>
      <c r="F71" s="49">
        <f t="shared" si="10"/>
        <v>2285</v>
      </c>
      <c r="G71" s="49">
        <f t="shared" si="7"/>
        <v>5.0600002141436562E-3</v>
      </c>
      <c r="H71" s="49"/>
      <c r="I71" s="49"/>
      <c r="J71" s="49"/>
      <c r="L71" s="49">
        <f t="shared" si="8"/>
        <v>5.0600002141436562E-3</v>
      </c>
      <c r="M71" s="49"/>
      <c r="N71" s="49"/>
      <c r="O71" s="49">
        <f t="shared" ca="1" si="11"/>
        <v>5.4759894800689764E-3</v>
      </c>
      <c r="P71" s="49"/>
      <c r="Q71" s="50">
        <f t="shared" si="12"/>
        <v>39721.976300000213</v>
      </c>
    </row>
    <row r="72" spans="1:17" ht="12" customHeight="1">
      <c r="A72" s="47" t="s">
        <v>247</v>
      </c>
      <c r="B72" s="98" t="s">
        <v>33</v>
      </c>
      <c r="C72" s="99">
        <v>54744.520399999805</v>
      </c>
      <c r="D72" s="99">
        <v>8.9999999999999998E-4</v>
      </c>
      <c r="E72" s="49">
        <f t="shared" si="9"/>
        <v>2293.5137214989927</v>
      </c>
      <c r="F72" s="49">
        <f t="shared" si="10"/>
        <v>2293.5</v>
      </c>
      <c r="G72" s="49">
        <f t="shared" si="7"/>
        <v>6.5259998082183301E-3</v>
      </c>
      <c r="H72" s="49"/>
      <c r="I72" s="49"/>
      <c r="J72" s="49"/>
      <c r="L72" s="49">
        <f t="shared" si="8"/>
        <v>6.5259998082183301E-3</v>
      </c>
      <c r="M72" s="49"/>
      <c r="N72" s="49"/>
      <c r="O72" s="49">
        <f t="shared" ca="1" si="11"/>
        <v>5.4659992274721479E-3</v>
      </c>
      <c r="P72" s="49"/>
      <c r="Q72" s="50">
        <f t="shared" si="12"/>
        <v>39726.020399999805</v>
      </c>
    </row>
    <row r="73" spans="1:17" ht="12" customHeight="1">
      <c r="A73" s="47" t="s">
        <v>247</v>
      </c>
      <c r="B73" s="98" t="s">
        <v>35</v>
      </c>
      <c r="C73" s="99">
        <v>54747.609300000127</v>
      </c>
      <c r="D73" s="99">
        <v>4.0000000000000002E-4</v>
      </c>
      <c r="E73" s="49">
        <f t="shared" si="9"/>
        <v>2300.0084103584695</v>
      </c>
      <c r="F73" s="49">
        <f t="shared" si="10"/>
        <v>2300</v>
      </c>
      <c r="G73" s="49">
        <f t="shared" si="7"/>
        <v>4.0000001317821443E-3</v>
      </c>
      <c r="H73" s="49"/>
      <c r="I73" s="49"/>
      <c r="J73" s="49"/>
      <c r="L73" s="49">
        <f t="shared" si="8"/>
        <v>4.0000001317821443E-3</v>
      </c>
      <c r="M73" s="49"/>
      <c r="N73" s="49"/>
      <c r="O73" s="49">
        <f t="shared" ca="1" si="11"/>
        <v>5.4583596225451607E-3</v>
      </c>
      <c r="P73" s="49"/>
      <c r="Q73" s="50">
        <f t="shared" si="12"/>
        <v>39729.109300000127</v>
      </c>
    </row>
    <row r="74" spans="1:17" ht="12" customHeight="1">
      <c r="A74" s="47" t="s">
        <v>247</v>
      </c>
      <c r="B74" s="98" t="s">
        <v>35</v>
      </c>
      <c r="C74" s="99">
        <v>54748.560200000182</v>
      </c>
      <c r="D74" s="99">
        <v>1.1000000000000001E-3</v>
      </c>
      <c r="E74" s="49">
        <f t="shared" si="9"/>
        <v>2302.0077627610026</v>
      </c>
      <c r="F74" s="49">
        <f t="shared" si="10"/>
        <v>2302</v>
      </c>
      <c r="G74" s="49">
        <f t="shared" si="7"/>
        <v>3.692000187584199E-3</v>
      </c>
      <c r="H74" s="49"/>
      <c r="I74" s="49"/>
      <c r="J74" s="49"/>
      <c r="L74" s="49">
        <f t="shared" si="8"/>
        <v>3.692000187584199E-3</v>
      </c>
      <c r="M74" s="49"/>
      <c r="N74" s="49"/>
      <c r="O74" s="49">
        <f t="shared" ca="1" si="11"/>
        <v>5.4560089748753185E-3</v>
      </c>
      <c r="P74" s="49"/>
      <c r="Q74" s="50">
        <f t="shared" si="12"/>
        <v>39730.060200000182</v>
      </c>
    </row>
    <row r="75" spans="1:17" ht="12" customHeight="1">
      <c r="A75" s="47" t="s">
        <v>247</v>
      </c>
      <c r="B75" s="98" t="s">
        <v>35</v>
      </c>
      <c r="C75" s="99">
        <v>54749.510699999984</v>
      </c>
      <c r="D75" s="99">
        <v>2.9999999999999997E-4</v>
      </c>
      <c r="E75" s="49">
        <f t="shared" si="9"/>
        <v>2304.0062741271868</v>
      </c>
      <c r="F75" s="49">
        <f t="shared" si="10"/>
        <v>2304</v>
      </c>
      <c r="G75" s="49">
        <f t="shared" si="7"/>
        <v>2.9839999842806719E-3</v>
      </c>
      <c r="H75" s="49"/>
      <c r="I75" s="49"/>
      <c r="J75" s="49"/>
      <c r="L75" s="49">
        <f t="shared" si="8"/>
        <v>2.9839999842806719E-3</v>
      </c>
      <c r="M75" s="49"/>
      <c r="N75" s="49"/>
      <c r="O75" s="49">
        <f t="shared" ca="1" si="11"/>
        <v>5.4536583272054764E-3</v>
      </c>
      <c r="P75" s="49"/>
      <c r="Q75" s="50">
        <f t="shared" si="12"/>
        <v>39731.010699999984</v>
      </c>
    </row>
    <row r="76" spans="1:17" ht="12" customHeight="1">
      <c r="A76" s="47" t="s">
        <v>247</v>
      </c>
      <c r="B76" s="98" t="s">
        <v>35</v>
      </c>
      <c r="C76" s="99">
        <v>54750.464399999939</v>
      </c>
      <c r="D76" s="99">
        <v>4.0000000000000002E-4</v>
      </c>
      <c r="E76" s="49">
        <f t="shared" si="9"/>
        <v>2306.0115137802477</v>
      </c>
      <c r="F76" s="49">
        <f t="shared" si="10"/>
        <v>2306</v>
      </c>
      <c r="G76" s="49">
        <f t="shared" si="7"/>
        <v>5.4759999402449466E-3</v>
      </c>
      <c r="H76" s="49"/>
      <c r="I76" s="49"/>
      <c r="J76" s="49"/>
      <c r="L76" s="49">
        <f t="shared" si="8"/>
        <v>5.4759999402449466E-3</v>
      </c>
      <c r="M76" s="49"/>
      <c r="N76" s="49"/>
      <c r="O76" s="49">
        <f t="shared" ca="1" si="11"/>
        <v>5.4513076795356351E-3</v>
      </c>
      <c r="P76" s="49"/>
      <c r="Q76" s="50">
        <f t="shared" si="12"/>
        <v>39731.964399999939</v>
      </c>
    </row>
    <row r="77" spans="1:17" ht="12" customHeight="1">
      <c r="A77" s="47" t="s">
        <v>247</v>
      </c>
      <c r="B77" s="98" t="s">
        <v>33</v>
      </c>
      <c r="C77" s="99">
        <v>54757.360900000203</v>
      </c>
      <c r="D77" s="99">
        <v>4.0000000000000002E-4</v>
      </c>
      <c r="E77" s="49">
        <f t="shared" si="9"/>
        <v>2320.512022607475</v>
      </c>
      <c r="F77" s="49">
        <f t="shared" si="10"/>
        <v>2320.5</v>
      </c>
      <c r="G77" s="49">
        <f t="shared" si="7"/>
        <v>5.7180002040695399E-3</v>
      </c>
      <c r="H77" s="49"/>
      <c r="I77" s="49"/>
      <c r="J77" s="49"/>
      <c r="L77" s="49">
        <f t="shared" si="8"/>
        <v>5.7180002040695399E-3</v>
      </c>
      <c r="M77" s="49"/>
      <c r="N77" s="49"/>
      <c r="O77" s="49">
        <f t="shared" ca="1" si="11"/>
        <v>5.4342654839292792E-3</v>
      </c>
      <c r="P77" s="49"/>
      <c r="Q77" s="50">
        <f t="shared" si="12"/>
        <v>39738.860900000203</v>
      </c>
    </row>
    <row r="78" spans="1:17" ht="12" customHeight="1">
      <c r="A78" s="47" t="s">
        <v>247</v>
      </c>
      <c r="B78" s="98" t="s">
        <v>33</v>
      </c>
      <c r="C78" s="99">
        <v>54758.312799999956</v>
      </c>
      <c r="D78" s="99">
        <v>4.0000000000000002E-4</v>
      </c>
      <c r="E78" s="49">
        <f t="shared" si="9"/>
        <v>2322.5134775989231</v>
      </c>
      <c r="F78" s="49">
        <f t="shared" si="10"/>
        <v>2322.5</v>
      </c>
      <c r="G78" s="49">
        <f t="shared" si="7"/>
        <v>6.4099999581230804E-3</v>
      </c>
      <c r="H78" s="49"/>
      <c r="I78" s="49"/>
      <c r="J78" s="49"/>
      <c r="L78" s="49">
        <f t="shared" si="8"/>
        <v>6.4099999581230804E-3</v>
      </c>
      <c r="M78" s="49"/>
      <c r="N78" s="49"/>
      <c r="O78" s="49">
        <f t="shared" ca="1" si="11"/>
        <v>5.4319148362594379E-3</v>
      </c>
      <c r="P78" s="49"/>
      <c r="Q78" s="50">
        <f t="shared" si="12"/>
        <v>39739.812799999956</v>
      </c>
    </row>
    <row r="79" spans="1:17" ht="12" customHeight="1">
      <c r="A79" s="47" t="s">
        <v>247</v>
      </c>
      <c r="B79" s="98" t="s">
        <v>35</v>
      </c>
      <c r="C79" s="99">
        <v>54760.448799999896</v>
      </c>
      <c r="D79" s="99">
        <v>5.0000000000000001E-4</v>
      </c>
      <c r="E79" s="49">
        <f t="shared" si="9"/>
        <v>2327.0046088760787</v>
      </c>
      <c r="F79" s="49">
        <f t="shared" si="10"/>
        <v>2327</v>
      </c>
      <c r="G79" s="49">
        <f t="shared" si="7"/>
        <v>2.1919998980592936E-3</v>
      </c>
      <c r="H79" s="49"/>
      <c r="I79" s="49"/>
      <c r="J79" s="49"/>
      <c r="L79" s="49">
        <f t="shared" si="8"/>
        <v>2.1919998980592936E-3</v>
      </c>
      <c r="M79" s="49"/>
      <c r="N79" s="49"/>
      <c r="O79" s="49">
        <f t="shared" ca="1" si="11"/>
        <v>5.4266258790022937E-3</v>
      </c>
      <c r="P79" s="49"/>
      <c r="Q79" s="50">
        <f t="shared" si="12"/>
        <v>39741.948799999896</v>
      </c>
    </row>
    <row r="80" spans="1:17" ht="12" customHeight="1">
      <c r="A80" s="47" t="s">
        <v>247</v>
      </c>
      <c r="B80" s="98" t="s">
        <v>35</v>
      </c>
      <c r="C80" s="99">
        <v>54762.353899999987</v>
      </c>
      <c r="D80" s="99">
        <v>5.9999999999999995E-4</v>
      </c>
      <c r="E80" s="49">
        <f t="shared" si="9"/>
        <v>2331.0102522266202</v>
      </c>
      <c r="F80" s="49">
        <f t="shared" si="10"/>
        <v>2331</v>
      </c>
      <c r="G80" s="49">
        <f t="shared" ref="G80:G111" si="13">+C80-(C$7+F80*C$8)</f>
        <v>4.8759999917820096E-3</v>
      </c>
      <c r="H80" s="49"/>
      <c r="I80" s="49"/>
      <c r="J80" s="49"/>
      <c r="L80" s="49">
        <f t="shared" si="8"/>
        <v>4.8759999917820096E-3</v>
      </c>
      <c r="M80" s="49"/>
      <c r="N80" s="49"/>
      <c r="O80" s="49">
        <f t="shared" ca="1" si="11"/>
        <v>5.4219245836626094E-3</v>
      </c>
      <c r="P80" s="49"/>
      <c r="Q80" s="50">
        <f t="shared" si="12"/>
        <v>39743.853899999987</v>
      </c>
    </row>
    <row r="81" spans="1:17" ht="0" hidden="1" customHeight="1">
      <c r="A81" s="11" t="s">
        <v>45</v>
      </c>
      <c r="B81" s="9" t="s">
        <v>35</v>
      </c>
      <c r="C81" s="11">
        <v>54763.304100000001</v>
      </c>
      <c r="D81" s="11">
        <v>5.9999999999999995E-4</v>
      </c>
      <c r="E81">
        <f t="shared" si="9"/>
        <v>2333.0081328163837</v>
      </c>
      <c r="F81">
        <f t="shared" si="10"/>
        <v>2333</v>
      </c>
      <c r="G81">
        <f t="shared" si="13"/>
        <v>3.8680000070598908E-3</v>
      </c>
      <c r="J81">
        <f>+G81</f>
        <v>3.8680000070598908E-3</v>
      </c>
      <c r="O81">
        <f t="shared" ca="1" si="11"/>
        <v>5.4195739359927672E-3</v>
      </c>
      <c r="Q81" s="2">
        <f t="shared" si="12"/>
        <v>39744.804100000001</v>
      </c>
    </row>
    <row r="82" spans="1:17" ht="12" customHeight="1">
      <c r="A82" s="11" t="s">
        <v>45</v>
      </c>
      <c r="B82" s="9" t="s">
        <v>33</v>
      </c>
      <c r="C82" s="11">
        <v>54764.498399999997</v>
      </c>
      <c r="D82" s="11">
        <v>6.9999999999999999E-4</v>
      </c>
      <c r="E82">
        <f t="shared" si="9"/>
        <v>2335.5192555150902</v>
      </c>
      <c r="F82">
        <f t="shared" si="10"/>
        <v>2335.5</v>
      </c>
      <c r="G82">
        <f t="shared" si="13"/>
        <v>9.1580000007525086E-3</v>
      </c>
      <c r="J82">
        <f>+G82</f>
        <v>9.1580000007525086E-3</v>
      </c>
      <c r="O82">
        <f t="shared" ca="1" si="11"/>
        <v>5.4166356264054652E-3</v>
      </c>
      <c r="Q82" s="2">
        <f t="shared" si="12"/>
        <v>39745.998399999997</v>
      </c>
    </row>
    <row r="83" spans="1:17" ht="12" customHeight="1">
      <c r="A83" s="47" t="s">
        <v>247</v>
      </c>
      <c r="B83" s="98" t="s">
        <v>35</v>
      </c>
      <c r="C83" s="99">
        <v>54767.583099999931</v>
      </c>
      <c r="D83" s="99">
        <v>5.0000000000000001E-4</v>
      </c>
      <c r="E83" s="49">
        <f t="shared" si="9"/>
        <v>2342.0051134976425</v>
      </c>
      <c r="F83" s="49">
        <f t="shared" si="10"/>
        <v>2342</v>
      </c>
      <c r="G83" s="49">
        <f t="shared" si="13"/>
        <v>2.4319999356521294E-3</v>
      </c>
      <c r="H83" s="49"/>
      <c r="I83" s="49"/>
      <c r="J83" s="49"/>
      <c r="L83" s="49">
        <f t="shared" ref="L83:L93" si="14">+G83</f>
        <v>2.4319999356521294E-3</v>
      </c>
      <c r="M83" s="49"/>
      <c r="N83" s="49"/>
      <c r="O83" s="49">
        <f t="shared" ca="1" si="11"/>
        <v>5.408996021478478E-3</v>
      </c>
      <c r="P83" s="49"/>
      <c r="Q83" s="50">
        <f t="shared" si="12"/>
        <v>39749.083099999931</v>
      </c>
    </row>
    <row r="84" spans="1:17" ht="12" customHeight="1">
      <c r="A84" s="47" t="s">
        <v>247</v>
      </c>
      <c r="B84" s="98" t="s">
        <v>33</v>
      </c>
      <c r="C84" s="99">
        <v>54768.300900000148</v>
      </c>
      <c r="D84" s="99">
        <v>5.9999999999999995E-4</v>
      </c>
      <c r="E84" s="49">
        <f t="shared" si="9"/>
        <v>2343.5143522765779</v>
      </c>
      <c r="F84" s="49">
        <f t="shared" si="10"/>
        <v>2343.5</v>
      </c>
      <c r="G84" s="49">
        <f t="shared" si="13"/>
        <v>6.8260001498856582E-3</v>
      </c>
      <c r="H84" s="49"/>
      <c r="I84" s="49"/>
      <c r="J84" s="49"/>
      <c r="L84" s="49">
        <f t="shared" si="14"/>
        <v>6.8260001498856582E-3</v>
      </c>
      <c r="M84" s="49"/>
      <c r="N84" s="49"/>
      <c r="O84" s="49">
        <f t="shared" ca="1" si="11"/>
        <v>5.4072330357260966E-3</v>
      </c>
      <c r="P84" s="49"/>
      <c r="Q84" s="50">
        <f t="shared" si="12"/>
        <v>39749.800900000148</v>
      </c>
    </row>
    <row r="85" spans="1:17" ht="12" customHeight="1">
      <c r="A85" s="47" t="s">
        <v>247</v>
      </c>
      <c r="B85" s="98" t="s">
        <v>35</v>
      </c>
      <c r="C85" s="99">
        <v>54770.439199999906</v>
      </c>
      <c r="D85" s="99">
        <v>6.9999999999999999E-4</v>
      </c>
      <c r="E85" s="49">
        <f t="shared" ref="E85:E116" si="15">+(C85-C$7)/C$8</f>
        <v>2348.0103195093152</v>
      </c>
      <c r="F85" s="49">
        <f t="shared" ref="F85:F116" si="16">ROUND(2*E85,0)/2</f>
        <v>2348</v>
      </c>
      <c r="G85" s="49">
        <f t="shared" si="13"/>
        <v>4.9079999080277048E-3</v>
      </c>
      <c r="H85" s="49"/>
      <c r="I85" s="49"/>
      <c r="J85" s="49"/>
      <c r="L85" s="49">
        <f t="shared" si="14"/>
        <v>4.9079999080277048E-3</v>
      </c>
      <c r="M85" s="49"/>
      <c r="N85" s="49"/>
      <c r="O85" s="49">
        <f t="shared" ref="O85:O116" ca="1" si="17">+C$11+C$12*$F85</f>
        <v>5.4019440784689524E-3</v>
      </c>
      <c r="P85" s="49"/>
      <c r="Q85" s="50">
        <f t="shared" ref="Q85:Q116" si="18">+C85-15018.5</f>
        <v>39751.939199999906</v>
      </c>
    </row>
    <row r="86" spans="1:17" ht="12" customHeight="1">
      <c r="A86" s="47" t="s">
        <v>247</v>
      </c>
      <c r="B86" s="98" t="s">
        <v>35</v>
      </c>
      <c r="C86" s="99">
        <v>54771.390300000086</v>
      </c>
      <c r="D86" s="99">
        <v>5.0000000000000001E-4</v>
      </c>
      <c r="E86" s="49">
        <f t="shared" si="15"/>
        <v>2350.0100924300227</v>
      </c>
      <c r="F86" s="49">
        <f t="shared" si="16"/>
        <v>2350</v>
      </c>
      <c r="G86" s="49">
        <f t="shared" si="13"/>
        <v>4.8000000897445716E-3</v>
      </c>
      <c r="H86" s="49"/>
      <c r="I86" s="49"/>
      <c r="J86" s="49"/>
      <c r="L86" s="49">
        <f t="shared" si="14"/>
        <v>4.8000000897445716E-3</v>
      </c>
      <c r="M86" s="49"/>
      <c r="N86" s="49"/>
      <c r="O86" s="49">
        <f t="shared" ca="1" si="17"/>
        <v>5.3995934307991093E-3</v>
      </c>
      <c r="P86" s="49"/>
      <c r="Q86" s="50">
        <f t="shared" si="18"/>
        <v>39752.890300000086</v>
      </c>
    </row>
    <row r="87" spans="1:17" ht="12" customHeight="1">
      <c r="A87" s="47" t="s">
        <v>247</v>
      </c>
      <c r="B87" s="98" t="s">
        <v>35</v>
      </c>
      <c r="C87" s="99">
        <v>54772.342600000091</v>
      </c>
      <c r="D87" s="99">
        <v>5.0000000000000001E-4</v>
      </c>
      <c r="E87" s="49">
        <f t="shared" si="15"/>
        <v>2352.0123884578202</v>
      </c>
      <c r="F87" s="49">
        <f t="shared" si="16"/>
        <v>2352</v>
      </c>
      <c r="G87" s="49">
        <f t="shared" si="13"/>
        <v>5.8920000956277363E-3</v>
      </c>
      <c r="H87" s="49"/>
      <c r="I87" s="49"/>
      <c r="J87" s="49"/>
      <c r="L87" s="49">
        <f t="shared" si="14"/>
        <v>5.8920000956277363E-3</v>
      </c>
      <c r="M87" s="49"/>
      <c r="N87" s="49"/>
      <c r="O87" s="49">
        <f t="shared" ca="1" si="17"/>
        <v>5.397242783129268E-3</v>
      </c>
      <c r="P87" s="49"/>
      <c r="Q87" s="50">
        <f t="shared" si="18"/>
        <v>39753.842600000091</v>
      </c>
    </row>
    <row r="88" spans="1:17">
      <c r="A88" s="47" t="s">
        <v>247</v>
      </c>
      <c r="B88" s="98" t="s">
        <v>33</v>
      </c>
      <c r="C88" s="99">
        <v>54774.480899999849</v>
      </c>
      <c r="D88" s="99">
        <v>5.0000000000000001E-4</v>
      </c>
      <c r="E88" s="49">
        <f t="shared" si="15"/>
        <v>2356.508355690557</v>
      </c>
      <c r="F88" s="49">
        <f t="shared" si="16"/>
        <v>2356.5</v>
      </c>
      <c r="G88" s="49">
        <f t="shared" si="13"/>
        <v>3.9739998537697829E-3</v>
      </c>
      <c r="H88" s="49"/>
      <c r="I88" s="49"/>
      <c r="J88" s="49"/>
      <c r="L88" s="49">
        <f t="shared" si="14"/>
        <v>3.9739998537697829E-3</v>
      </c>
      <c r="M88" s="49"/>
      <c r="N88" s="49"/>
      <c r="O88" s="49">
        <f t="shared" ca="1" si="17"/>
        <v>5.391953825872123E-3</v>
      </c>
      <c r="P88" s="49"/>
      <c r="Q88" s="50">
        <f t="shared" si="18"/>
        <v>39755.980899999849</v>
      </c>
    </row>
    <row r="89" spans="1:17">
      <c r="A89" s="47" t="s">
        <v>247</v>
      </c>
      <c r="B89" s="98" t="s">
        <v>33</v>
      </c>
      <c r="C89" s="99">
        <v>54778.285800000187</v>
      </c>
      <c r="D89" s="99">
        <v>5.9999999999999995E-4</v>
      </c>
      <c r="E89" s="49">
        <f t="shared" si="15"/>
        <v>2364.508498667356</v>
      </c>
      <c r="F89" s="49">
        <f t="shared" si="16"/>
        <v>2364.5</v>
      </c>
      <c r="G89" s="49">
        <f t="shared" si="13"/>
        <v>4.0420001896563917E-3</v>
      </c>
      <c r="H89" s="49"/>
      <c r="I89" s="49"/>
      <c r="J89" s="49"/>
      <c r="L89" s="49">
        <f t="shared" si="14"/>
        <v>4.0420001896563917E-3</v>
      </c>
      <c r="M89" s="49"/>
      <c r="N89" s="49"/>
      <c r="O89" s="49">
        <f t="shared" ca="1" si="17"/>
        <v>5.3825512351927552E-3</v>
      </c>
      <c r="P89" s="49"/>
      <c r="Q89" s="50">
        <f t="shared" si="18"/>
        <v>39759.785800000187</v>
      </c>
    </row>
    <row r="90" spans="1:17">
      <c r="A90" s="47" t="s">
        <v>247</v>
      </c>
      <c r="B90" s="98" t="s">
        <v>33</v>
      </c>
      <c r="C90" s="99">
        <v>54786.372599999886</v>
      </c>
      <c r="D90" s="99">
        <v>1E-3</v>
      </c>
      <c r="E90" s="49">
        <f t="shared" si="15"/>
        <v>2381.5117198339126</v>
      </c>
      <c r="F90" s="49">
        <f t="shared" si="16"/>
        <v>2381.5</v>
      </c>
      <c r="G90" s="49">
        <f t="shared" si="13"/>
        <v>5.5739998861099593E-3</v>
      </c>
      <c r="H90" s="49"/>
      <c r="I90" s="49"/>
      <c r="J90" s="49"/>
      <c r="L90" s="49">
        <f t="shared" si="14"/>
        <v>5.5739998861099593E-3</v>
      </c>
      <c r="M90" s="49"/>
      <c r="N90" s="49"/>
      <c r="O90" s="49">
        <f t="shared" ca="1" si="17"/>
        <v>5.3625707299990982E-3</v>
      </c>
      <c r="P90" s="49"/>
      <c r="Q90" s="50">
        <f t="shared" si="18"/>
        <v>39767.872599999886</v>
      </c>
    </row>
    <row r="91" spans="1:17">
      <c r="A91" s="47" t="s">
        <v>247</v>
      </c>
      <c r="B91" s="98" t="s">
        <v>35</v>
      </c>
      <c r="C91" s="99">
        <v>54792.31669999985</v>
      </c>
      <c r="D91" s="99">
        <v>5.9999999999999995E-4</v>
      </c>
      <c r="E91" s="49">
        <f t="shared" si="15"/>
        <v>2394.0097223737653</v>
      </c>
      <c r="F91" s="49">
        <f t="shared" si="16"/>
        <v>2394</v>
      </c>
      <c r="G91" s="49">
        <f t="shared" si="13"/>
        <v>4.6239998555392958E-3</v>
      </c>
      <c r="H91" s="49"/>
      <c r="I91" s="49"/>
      <c r="J91" s="49"/>
      <c r="L91" s="49">
        <f t="shared" si="14"/>
        <v>4.6239998555392958E-3</v>
      </c>
      <c r="M91" s="49"/>
      <c r="N91" s="49"/>
      <c r="O91" s="49">
        <f t="shared" ca="1" si="17"/>
        <v>5.3478791820625853E-3</v>
      </c>
      <c r="P91" s="49"/>
      <c r="Q91" s="50">
        <f t="shared" si="18"/>
        <v>39773.81669999985</v>
      </c>
    </row>
    <row r="92" spans="1:17">
      <c r="A92" s="47" t="s">
        <v>247</v>
      </c>
      <c r="B92" s="98" t="s">
        <v>33</v>
      </c>
      <c r="C92" s="99">
        <v>54796.359300000127</v>
      </c>
      <c r="D92" s="99">
        <v>6.9999999999999999E-4</v>
      </c>
      <c r="E92" s="49">
        <f t="shared" si="15"/>
        <v>2402.5096508863035</v>
      </c>
      <c r="F92" s="49">
        <f t="shared" si="16"/>
        <v>2402.5</v>
      </c>
      <c r="G92" s="49">
        <f t="shared" si="13"/>
        <v>4.5900001277914271E-3</v>
      </c>
      <c r="H92" s="49"/>
      <c r="I92" s="49"/>
      <c r="J92" s="49"/>
      <c r="L92" s="49">
        <f t="shared" si="14"/>
        <v>4.5900001277914271E-3</v>
      </c>
      <c r="M92" s="49"/>
      <c r="N92" s="49"/>
      <c r="O92" s="49">
        <f t="shared" ca="1" si="17"/>
        <v>5.3378889294657568E-3</v>
      </c>
      <c r="P92" s="49"/>
      <c r="Q92" s="50">
        <f t="shared" si="18"/>
        <v>39777.859300000127</v>
      </c>
    </row>
    <row r="93" spans="1:17">
      <c r="A93" s="47" t="s">
        <v>247</v>
      </c>
      <c r="B93" s="98" t="s">
        <v>33</v>
      </c>
      <c r="C93" s="99">
        <v>54804.44570000004</v>
      </c>
      <c r="D93" s="99">
        <v>5.9999999999999995E-4</v>
      </c>
      <c r="E93" s="49">
        <f t="shared" si="15"/>
        <v>2419.5120310174902</v>
      </c>
      <c r="F93" s="49">
        <f t="shared" si="16"/>
        <v>2419.5</v>
      </c>
      <c r="G93" s="49">
        <f t="shared" si="13"/>
        <v>5.7220000453526154E-3</v>
      </c>
      <c r="H93" s="49"/>
      <c r="I93" s="49"/>
      <c r="J93" s="49"/>
      <c r="L93" s="49">
        <f t="shared" si="14"/>
        <v>5.7220000453526154E-3</v>
      </c>
      <c r="M93" s="49"/>
      <c r="N93" s="49"/>
      <c r="O93" s="49">
        <f t="shared" ca="1" si="17"/>
        <v>5.3179084242720989E-3</v>
      </c>
      <c r="P93" s="49"/>
      <c r="Q93" s="50">
        <f t="shared" si="18"/>
        <v>39785.94570000004</v>
      </c>
    </row>
    <row r="94" spans="1:17">
      <c r="A94" s="32" t="s">
        <v>209</v>
      </c>
      <c r="B94" s="33" t="s">
        <v>35</v>
      </c>
      <c r="C94" s="32">
        <v>54848.915500000003</v>
      </c>
      <c r="D94" s="19"/>
      <c r="E94">
        <f t="shared" si="15"/>
        <v>2513.0137677563789</v>
      </c>
      <c r="F94">
        <f t="shared" si="16"/>
        <v>2513</v>
      </c>
      <c r="G94">
        <f t="shared" si="13"/>
        <v>6.5480000048410147E-3</v>
      </c>
      <c r="K94">
        <f>+G94</f>
        <v>6.5480000048410147E-3</v>
      </c>
      <c r="O94">
        <f t="shared" ca="1" si="17"/>
        <v>5.2080156457069834E-3</v>
      </c>
      <c r="Q94" s="2">
        <f t="shared" si="18"/>
        <v>39830.415500000003</v>
      </c>
    </row>
    <row r="95" spans="1:17">
      <c r="A95" s="47" t="s">
        <v>247</v>
      </c>
      <c r="B95" s="98" t="s">
        <v>35</v>
      </c>
      <c r="C95" s="99">
        <v>55030.593400000129</v>
      </c>
      <c r="D95" s="99">
        <v>5.9999999999999995E-4</v>
      </c>
      <c r="E95" s="49">
        <f t="shared" si="15"/>
        <v>2895.0078216333986</v>
      </c>
      <c r="F95" s="49">
        <f t="shared" si="16"/>
        <v>2895</v>
      </c>
      <c r="G95" s="49">
        <f t="shared" si="13"/>
        <v>3.7200001315795816E-3</v>
      </c>
      <c r="H95" s="49"/>
      <c r="I95" s="49"/>
      <c r="J95" s="49"/>
      <c r="L95" s="49">
        <f t="shared" ref="L95:L126" si="19">+G95</f>
        <v>3.7200001315795816E-3</v>
      </c>
      <c r="M95" s="49"/>
      <c r="N95" s="49"/>
      <c r="O95" s="49">
        <f t="shared" ca="1" si="17"/>
        <v>4.7590419407671537E-3</v>
      </c>
      <c r="P95" s="49"/>
      <c r="Q95" s="50">
        <f t="shared" si="18"/>
        <v>40012.093400000129</v>
      </c>
    </row>
    <row r="96" spans="1:17">
      <c r="A96" s="47" t="s">
        <v>247</v>
      </c>
      <c r="B96" s="98" t="s">
        <v>35</v>
      </c>
      <c r="C96" s="99">
        <v>55031.545899999794</v>
      </c>
      <c r="D96" s="99">
        <v>4.0000000000000002E-4</v>
      </c>
      <c r="E96" s="49">
        <f t="shared" si="15"/>
        <v>2897.0105381783915</v>
      </c>
      <c r="F96" s="49">
        <f t="shared" si="16"/>
        <v>2897</v>
      </c>
      <c r="G96" s="49">
        <f t="shared" si="13"/>
        <v>5.0119997977162711E-3</v>
      </c>
      <c r="H96" s="49"/>
      <c r="I96" s="49"/>
      <c r="J96" s="49"/>
      <c r="L96" s="49">
        <f t="shared" si="19"/>
        <v>5.0119997977162711E-3</v>
      </c>
      <c r="M96" s="49"/>
      <c r="N96" s="49"/>
      <c r="O96" s="49">
        <f t="shared" ca="1" si="17"/>
        <v>4.7566912930973116E-3</v>
      </c>
      <c r="P96" s="49"/>
      <c r="Q96" s="50">
        <f t="shared" si="18"/>
        <v>40013.045899999794</v>
      </c>
    </row>
    <row r="97" spans="1:17">
      <c r="A97" s="47" t="s">
        <v>247</v>
      </c>
      <c r="B97" s="98" t="s">
        <v>33</v>
      </c>
      <c r="C97" s="99">
        <v>55033.683100000024</v>
      </c>
      <c r="D97" s="99">
        <v>5.0000000000000001E-4</v>
      </c>
      <c r="E97" s="49">
        <f t="shared" si="15"/>
        <v>2901.504192563616</v>
      </c>
      <c r="F97" s="49">
        <f t="shared" si="16"/>
        <v>2901.5</v>
      </c>
      <c r="G97" s="49">
        <f t="shared" si="13"/>
        <v>1.9940000274800695E-3</v>
      </c>
      <c r="H97" s="49"/>
      <c r="I97" s="49"/>
      <c r="J97" s="49"/>
      <c r="L97" s="49">
        <f t="shared" si="19"/>
        <v>1.9940000274800695E-3</v>
      </c>
      <c r="M97" s="49"/>
      <c r="N97" s="49"/>
      <c r="O97" s="49">
        <f t="shared" ca="1" si="17"/>
        <v>4.7514023358401665E-3</v>
      </c>
      <c r="P97" s="49"/>
      <c r="Q97" s="50">
        <f t="shared" si="18"/>
        <v>40015.183100000024</v>
      </c>
    </row>
    <row r="98" spans="1:17">
      <c r="A98" s="47" t="s">
        <v>247</v>
      </c>
      <c r="B98" s="98" t="s">
        <v>33</v>
      </c>
      <c r="C98" s="99">
        <v>55034.635199999902</v>
      </c>
      <c r="D98" s="99">
        <v>2.9999999999999997E-4</v>
      </c>
      <c r="E98" s="49">
        <f t="shared" si="15"/>
        <v>2903.5060680732386</v>
      </c>
      <c r="F98" s="49">
        <f t="shared" si="16"/>
        <v>2903.5</v>
      </c>
      <c r="G98" s="49">
        <f t="shared" si="13"/>
        <v>2.8859999074484222E-3</v>
      </c>
      <c r="H98" s="49"/>
      <c r="I98" s="49"/>
      <c r="J98" s="49"/>
      <c r="L98" s="49">
        <f t="shared" si="19"/>
        <v>2.8859999074484222E-3</v>
      </c>
      <c r="M98" s="49"/>
      <c r="N98" s="49"/>
      <c r="O98" s="49">
        <f t="shared" ca="1" si="17"/>
        <v>4.7490516881703252E-3</v>
      </c>
      <c r="P98" s="49"/>
      <c r="Q98" s="50">
        <f t="shared" si="18"/>
        <v>40016.135199999902</v>
      </c>
    </row>
    <row r="99" spans="1:17">
      <c r="A99" s="47" t="s">
        <v>247</v>
      </c>
      <c r="B99" s="98" t="s">
        <v>35</v>
      </c>
      <c r="C99" s="99">
        <v>55039.628699999768</v>
      </c>
      <c r="D99" s="99">
        <v>4.0000000000000002E-4</v>
      </c>
      <c r="E99" s="49">
        <f t="shared" si="15"/>
        <v>2914.0053489873308</v>
      </c>
      <c r="F99" s="49">
        <f t="shared" si="16"/>
        <v>2914</v>
      </c>
      <c r="G99" s="49">
        <f t="shared" si="13"/>
        <v>2.5439997698413208E-3</v>
      </c>
      <c r="H99" s="49"/>
      <c r="I99" s="49"/>
      <c r="J99" s="49"/>
      <c r="L99" s="49">
        <f t="shared" si="19"/>
        <v>2.5439997698413208E-3</v>
      </c>
      <c r="M99" s="49"/>
      <c r="N99" s="49"/>
      <c r="O99" s="49">
        <f t="shared" ca="1" si="17"/>
        <v>4.7367107879036545E-3</v>
      </c>
      <c r="P99" s="49"/>
      <c r="Q99" s="50">
        <f t="shared" si="18"/>
        <v>40021.128699999768</v>
      </c>
    </row>
    <row r="100" spans="1:17">
      <c r="A100" s="47" t="s">
        <v>247</v>
      </c>
      <c r="B100" s="98" t="s">
        <v>33</v>
      </c>
      <c r="C100" s="99">
        <v>55046.527400000021</v>
      </c>
      <c r="D100" s="99">
        <v>4.0000000000000002E-4</v>
      </c>
      <c r="E100" s="49">
        <f t="shared" si="15"/>
        <v>2928.5104835115412</v>
      </c>
      <c r="F100" s="49">
        <f t="shared" si="16"/>
        <v>2928.5</v>
      </c>
      <c r="G100" s="49">
        <f t="shared" si="13"/>
        <v>4.9860000217449851E-3</v>
      </c>
      <c r="H100" s="49"/>
      <c r="I100" s="49"/>
      <c r="J100" s="49"/>
      <c r="L100" s="49">
        <f t="shared" si="19"/>
        <v>4.9860000217449851E-3</v>
      </c>
      <c r="M100" s="49"/>
      <c r="N100" s="49"/>
      <c r="O100" s="49">
        <f t="shared" ca="1" si="17"/>
        <v>4.7196685922972995E-3</v>
      </c>
      <c r="P100" s="49"/>
      <c r="Q100" s="50">
        <f t="shared" si="18"/>
        <v>40028.027400000021</v>
      </c>
    </row>
    <row r="101" spans="1:17">
      <c r="A101" s="47" t="s">
        <v>247</v>
      </c>
      <c r="B101" s="98" t="s">
        <v>35</v>
      </c>
      <c r="C101" s="99">
        <v>55050.56930000009</v>
      </c>
      <c r="D101" s="99">
        <v>2.0000000000000001E-4</v>
      </c>
      <c r="E101" s="49">
        <f t="shared" si="15"/>
        <v>2937.0089402109575</v>
      </c>
      <c r="F101" s="49">
        <f t="shared" si="16"/>
        <v>2937</v>
      </c>
      <c r="G101" s="49">
        <f t="shared" si="13"/>
        <v>4.2520000934018753E-3</v>
      </c>
      <c r="H101" s="49"/>
      <c r="I101" s="49"/>
      <c r="J101" s="49"/>
      <c r="L101" s="49">
        <f t="shared" si="19"/>
        <v>4.2520000934018753E-3</v>
      </c>
      <c r="M101" s="49"/>
      <c r="N101" s="49"/>
      <c r="O101" s="49">
        <f t="shared" ca="1" si="17"/>
        <v>4.709678339700471E-3</v>
      </c>
      <c r="P101" s="49"/>
      <c r="Q101" s="50">
        <f t="shared" si="18"/>
        <v>40032.06930000009</v>
      </c>
    </row>
    <row r="102" spans="1:17">
      <c r="A102" s="47" t="s">
        <v>247</v>
      </c>
      <c r="B102" s="98" t="s">
        <v>35</v>
      </c>
      <c r="C102" s="99">
        <v>55059.605299999937</v>
      </c>
      <c r="D102" s="99">
        <v>4.0000000000000002E-4</v>
      </c>
      <c r="E102" s="49">
        <f t="shared" si="15"/>
        <v>2956.0079393780111</v>
      </c>
      <c r="F102" s="49">
        <f t="shared" si="16"/>
        <v>2956</v>
      </c>
      <c r="G102" s="49">
        <f t="shared" si="13"/>
        <v>3.7759999395348132E-3</v>
      </c>
      <c r="H102" s="49"/>
      <c r="I102" s="49"/>
      <c r="J102" s="49"/>
      <c r="L102" s="49">
        <f t="shared" si="19"/>
        <v>3.7759999395348132E-3</v>
      </c>
      <c r="M102" s="49"/>
      <c r="N102" s="49"/>
      <c r="O102" s="49">
        <f t="shared" ca="1" si="17"/>
        <v>4.6873471868369709E-3</v>
      </c>
      <c r="P102" s="49"/>
      <c r="Q102" s="50">
        <f t="shared" si="18"/>
        <v>40041.105299999937</v>
      </c>
    </row>
    <row r="103" spans="1:17">
      <c r="A103" s="47" t="s">
        <v>247</v>
      </c>
      <c r="B103" s="98" t="s">
        <v>33</v>
      </c>
      <c r="C103" s="99">
        <v>55063.647400000133</v>
      </c>
      <c r="D103" s="99">
        <v>4.0000000000000002E-4</v>
      </c>
      <c r="E103" s="49">
        <f t="shared" si="15"/>
        <v>2964.5068165956022</v>
      </c>
      <c r="F103" s="49">
        <f t="shared" si="16"/>
        <v>2964.5</v>
      </c>
      <c r="G103" s="49">
        <f t="shared" si="13"/>
        <v>3.2420001371065155E-3</v>
      </c>
      <c r="H103" s="49"/>
      <c r="I103" s="49"/>
      <c r="J103" s="49"/>
      <c r="L103" s="49">
        <f t="shared" si="19"/>
        <v>3.2420001371065155E-3</v>
      </c>
      <c r="M103" s="49"/>
      <c r="N103" s="49"/>
      <c r="O103" s="49">
        <f t="shared" ca="1" si="17"/>
        <v>4.6773569342401424E-3</v>
      </c>
      <c r="P103" s="49"/>
      <c r="Q103" s="50">
        <f t="shared" si="18"/>
        <v>40045.147400000133</v>
      </c>
    </row>
    <row r="104" spans="1:17">
      <c r="A104" s="47" t="s">
        <v>247</v>
      </c>
      <c r="B104" s="98" t="s">
        <v>33</v>
      </c>
      <c r="C104" s="99">
        <v>55065.550600000191</v>
      </c>
      <c r="D104" s="99">
        <v>1.9E-3</v>
      </c>
      <c r="E104" s="49">
        <f t="shared" si="15"/>
        <v>2968.5084650259323</v>
      </c>
      <c r="F104" s="49">
        <f t="shared" si="16"/>
        <v>2968.5</v>
      </c>
      <c r="G104" s="49">
        <f t="shared" si="13"/>
        <v>4.0260001915157773E-3</v>
      </c>
      <c r="H104" s="49"/>
      <c r="I104" s="49"/>
      <c r="J104" s="49"/>
      <c r="L104" s="49">
        <f t="shared" si="19"/>
        <v>4.0260001915157773E-3</v>
      </c>
      <c r="M104" s="49"/>
      <c r="N104" s="49"/>
      <c r="O104" s="49">
        <f t="shared" ca="1" si="17"/>
        <v>4.6726556389004581E-3</v>
      </c>
      <c r="P104" s="49"/>
      <c r="Q104" s="50">
        <f t="shared" si="18"/>
        <v>40047.050600000191</v>
      </c>
    </row>
    <row r="105" spans="1:17">
      <c r="A105" s="47" t="s">
        <v>247</v>
      </c>
      <c r="B105" s="98" t="s">
        <v>33</v>
      </c>
      <c r="C105" s="99">
        <v>55067.452800000086</v>
      </c>
      <c r="D105" s="99">
        <v>8.9999999999999998E-4</v>
      </c>
      <c r="E105" s="49">
        <f t="shared" si="15"/>
        <v>2972.5080108663687</v>
      </c>
      <c r="F105" s="49">
        <f t="shared" si="16"/>
        <v>2972.5</v>
      </c>
      <c r="G105" s="49">
        <f t="shared" si="13"/>
        <v>3.8100000892882235E-3</v>
      </c>
      <c r="H105" s="49"/>
      <c r="I105" s="49"/>
      <c r="J105" s="49"/>
      <c r="L105" s="49">
        <f t="shared" si="19"/>
        <v>3.8100000892882235E-3</v>
      </c>
      <c r="M105" s="49"/>
      <c r="N105" s="49"/>
      <c r="O105" s="49">
        <f t="shared" ca="1" si="17"/>
        <v>4.6679543435607746E-3</v>
      </c>
      <c r="P105" s="49"/>
      <c r="Q105" s="50">
        <f t="shared" si="18"/>
        <v>40048.952800000086</v>
      </c>
    </row>
    <row r="106" spans="1:17">
      <c r="A106" s="47" t="s">
        <v>247</v>
      </c>
      <c r="B106" s="98" t="s">
        <v>35</v>
      </c>
      <c r="C106" s="99">
        <v>55090.521999999881</v>
      </c>
      <c r="D106" s="99">
        <v>1.1999999999999999E-3</v>
      </c>
      <c r="E106" s="49">
        <f t="shared" si="15"/>
        <v>3021.013069696392</v>
      </c>
      <c r="F106" s="49">
        <f t="shared" si="16"/>
        <v>3021</v>
      </c>
      <c r="G106" s="49">
        <f t="shared" si="13"/>
        <v>6.2159998851711862E-3</v>
      </c>
      <c r="H106" s="49"/>
      <c r="I106" s="49"/>
      <c r="J106" s="49"/>
      <c r="L106" s="49">
        <f t="shared" si="19"/>
        <v>6.2159998851711862E-3</v>
      </c>
      <c r="M106" s="49"/>
      <c r="N106" s="49"/>
      <c r="O106" s="49">
        <f t="shared" ca="1" si="17"/>
        <v>4.6109511375671056E-3</v>
      </c>
      <c r="P106" s="49"/>
      <c r="Q106" s="50">
        <f t="shared" si="18"/>
        <v>40072.021999999881</v>
      </c>
    </row>
    <row r="107" spans="1:17">
      <c r="A107" s="47" t="s">
        <v>247</v>
      </c>
      <c r="B107" s="98" t="s">
        <v>35</v>
      </c>
      <c r="C107" s="99">
        <v>55093.37229999993</v>
      </c>
      <c r="D107" s="99">
        <v>6.9999999999999999E-4</v>
      </c>
      <c r="E107" s="49">
        <f t="shared" si="15"/>
        <v>3027.0060806888337</v>
      </c>
      <c r="F107" s="49">
        <f t="shared" si="16"/>
        <v>3027</v>
      </c>
      <c r="G107" s="49">
        <f t="shared" si="13"/>
        <v>2.8919999313075095E-3</v>
      </c>
      <c r="H107" s="49"/>
      <c r="I107" s="49"/>
      <c r="J107" s="49"/>
      <c r="L107" s="49">
        <f t="shared" si="19"/>
        <v>2.8919999313075095E-3</v>
      </c>
      <c r="M107" s="49"/>
      <c r="N107" s="49"/>
      <c r="O107" s="49">
        <f t="shared" ca="1" si="17"/>
        <v>4.6038991945575791E-3</v>
      </c>
      <c r="P107" s="49"/>
      <c r="Q107" s="50">
        <f t="shared" si="18"/>
        <v>40074.87229999993</v>
      </c>
    </row>
    <row r="108" spans="1:17">
      <c r="A108" s="47" t="s">
        <v>247</v>
      </c>
      <c r="B108" s="98" t="s">
        <v>33</v>
      </c>
      <c r="C108" s="99">
        <v>55093.610299999826</v>
      </c>
      <c r="D108" s="99">
        <v>5.9999999999999995E-4</v>
      </c>
      <c r="E108" s="49">
        <f t="shared" si="15"/>
        <v>3027.506497001345</v>
      </c>
      <c r="F108" s="49">
        <f t="shared" si="16"/>
        <v>3027.5</v>
      </c>
      <c r="G108" s="49">
        <f t="shared" si="13"/>
        <v>3.0899998309905641E-3</v>
      </c>
      <c r="H108" s="49"/>
      <c r="I108" s="49"/>
      <c r="J108" s="49"/>
      <c r="L108" s="49">
        <f t="shared" si="19"/>
        <v>3.0899998309905641E-3</v>
      </c>
      <c r="M108" s="49"/>
      <c r="N108" s="49"/>
      <c r="O108" s="49">
        <f t="shared" ca="1" si="17"/>
        <v>4.6033115326401183E-3</v>
      </c>
      <c r="P108" s="49"/>
      <c r="Q108" s="50">
        <f t="shared" si="18"/>
        <v>40075.110299999826</v>
      </c>
    </row>
    <row r="109" spans="1:17">
      <c r="A109" s="47" t="s">
        <v>247</v>
      </c>
      <c r="B109" s="98" t="s">
        <v>33</v>
      </c>
      <c r="C109" s="99">
        <v>55097.418300000019</v>
      </c>
      <c r="D109" s="99">
        <v>5.9999999999999995E-4</v>
      </c>
      <c r="E109" s="49">
        <f t="shared" si="15"/>
        <v>3035.5131580054444</v>
      </c>
      <c r="F109" s="49">
        <f t="shared" si="16"/>
        <v>3035.5</v>
      </c>
      <c r="G109" s="49">
        <f t="shared" si="13"/>
        <v>6.2580000230809674E-3</v>
      </c>
      <c r="H109" s="49"/>
      <c r="I109" s="49"/>
      <c r="J109" s="49"/>
      <c r="L109" s="49">
        <f t="shared" si="19"/>
        <v>6.2580000230809674E-3</v>
      </c>
      <c r="M109" s="49"/>
      <c r="N109" s="49"/>
      <c r="O109" s="49">
        <f t="shared" ca="1" si="17"/>
        <v>4.5939089419607506E-3</v>
      </c>
      <c r="P109" s="49"/>
      <c r="Q109" s="50">
        <f t="shared" si="18"/>
        <v>40078.918300000019</v>
      </c>
    </row>
    <row r="110" spans="1:17">
      <c r="A110" s="47" t="s">
        <v>247</v>
      </c>
      <c r="B110" s="98" t="s">
        <v>35</v>
      </c>
      <c r="C110" s="99">
        <v>55099.55560000008</v>
      </c>
      <c r="D110" s="99">
        <v>6.9999999999999999E-4</v>
      </c>
      <c r="E110" s="49">
        <f t="shared" si="15"/>
        <v>3040.0070226492667</v>
      </c>
      <c r="F110" s="49">
        <f t="shared" si="16"/>
        <v>3040</v>
      </c>
      <c r="G110" s="49">
        <f t="shared" si="13"/>
        <v>3.3400000829715282E-3</v>
      </c>
      <c r="H110" s="49"/>
      <c r="I110" s="49"/>
      <c r="J110" s="49"/>
      <c r="L110" s="49">
        <f t="shared" si="19"/>
        <v>3.3400000829715282E-3</v>
      </c>
      <c r="M110" s="49"/>
      <c r="N110" s="49"/>
      <c r="O110" s="49">
        <f t="shared" ca="1" si="17"/>
        <v>4.5886199847036055E-3</v>
      </c>
      <c r="P110" s="49"/>
      <c r="Q110" s="50">
        <f t="shared" si="18"/>
        <v>40081.05560000008</v>
      </c>
    </row>
    <row r="111" spans="1:17">
      <c r="A111" s="47" t="s">
        <v>247</v>
      </c>
      <c r="B111" s="98" t="s">
        <v>35</v>
      </c>
      <c r="C111" s="99">
        <v>55113.349500000011</v>
      </c>
      <c r="D111" s="99">
        <v>1E-3</v>
      </c>
      <c r="E111" s="49">
        <f t="shared" si="15"/>
        <v>3069.0099326330587</v>
      </c>
      <c r="F111" s="49">
        <f t="shared" si="16"/>
        <v>3069</v>
      </c>
      <c r="G111" s="49">
        <f t="shared" si="13"/>
        <v>4.7240000130841509E-3</v>
      </c>
      <c r="H111" s="49"/>
      <c r="I111" s="49"/>
      <c r="J111" s="49"/>
      <c r="L111" s="49">
        <f t="shared" si="19"/>
        <v>4.7240000130841509E-3</v>
      </c>
      <c r="M111" s="49"/>
      <c r="N111" s="49"/>
      <c r="O111" s="49">
        <f t="shared" ca="1" si="17"/>
        <v>4.5545355934908964E-3</v>
      </c>
      <c r="P111" s="49"/>
      <c r="Q111" s="50">
        <f t="shared" si="18"/>
        <v>40094.849500000011</v>
      </c>
    </row>
    <row r="112" spans="1:17">
      <c r="A112" s="47" t="s">
        <v>247</v>
      </c>
      <c r="B112" s="98" t="s">
        <v>33</v>
      </c>
      <c r="C112" s="99">
        <v>55119.294499999844</v>
      </c>
      <c r="D112" s="99">
        <v>5.9999999999999995E-4</v>
      </c>
      <c r="E112" s="49">
        <f t="shared" si="15"/>
        <v>3081.5098275032287</v>
      </c>
      <c r="F112" s="49">
        <f t="shared" si="16"/>
        <v>3081.5</v>
      </c>
      <c r="G112" s="49">
        <f t="shared" ref="G112:G143" si="20">+C112-(C$7+F112*C$8)</f>
        <v>4.6739998433622532E-3</v>
      </c>
      <c r="H112" s="49"/>
      <c r="I112" s="49"/>
      <c r="J112" s="49"/>
      <c r="L112" s="49">
        <f t="shared" si="19"/>
        <v>4.6739998433622532E-3</v>
      </c>
      <c r="M112" s="49"/>
      <c r="N112" s="49"/>
      <c r="O112" s="49">
        <f t="shared" ca="1" si="17"/>
        <v>4.5398440455543835E-3</v>
      </c>
      <c r="P112" s="49"/>
      <c r="Q112" s="50">
        <f t="shared" si="18"/>
        <v>40100.794499999844</v>
      </c>
    </row>
    <row r="113" spans="1:17">
      <c r="A113" s="47" t="s">
        <v>247</v>
      </c>
      <c r="B113" s="98" t="s">
        <v>35</v>
      </c>
      <c r="C113" s="99">
        <v>55123.339099999983</v>
      </c>
      <c r="D113" s="99">
        <v>5.0000000000000001E-4</v>
      </c>
      <c r="E113" s="49">
        <f t="shared" si="15"/>
        <v>3090.0139611945756</v>
      </c>
      <c r="F113" s="49">
        <f t="shared" si="16"/>
        <v>3090</v>
      </c>
      <c r="G113" s="49">
        <f t="shared" si="20"/>
        <v>6.639999985054601E-3</v>
      </c>
      <c r="H113" s="49"/>
      <c r="I113" s="49"/>
      <c r="J113" s="49"/>
      <c r="L113" s="49">
        <f t="shared" si="19"/>
        <v>6.639999985054601E-3</v>
      </c>
      <c r="M113" s="49"/>
      <c r="N113" s="49"/>
      <c r="O113" s="49">
        <f t="shared" ca="1" si="17"/>
        <v>4.5298537929575541E-3</v>
      </c>
      <c r="P113" s="49"/>
      <c r="Q113" s="50">
        <f t="shared" si="18"/>
        <v>40104.839099999983</v>
      </c>
    </row>
    <row r="114" spans="1:17">
      <c r="A114" s="47" t="s">
        <v>247</v>
      </c>
      <c r="B114" s="98" t="s">
        <v>33</v>
      </c>
      <c r="C114" s="99">
        <v>55126.427199999802</v>
      </c>
      <c r="D114" s="99">
        <v>5.0000000000000001E-4</v>
      </c>
      <c r="E114" s="49">
        <f t="shared" si="15"/>
        <v>3096.5069679813541</v>
      </c>
      <c r="F114" s="49">
        <f t="shared" si="16"/>
        <v>3096.5</v>
      </c>
      <c r="G114" s="49">
        <f t="shared" si="20"/>
        <v>3.3139998049591668E-3</v>
      </c>
      <c r="H114" s="49"/>
      <c r="I114" s="49"/>
      <c r="J114" s="49"/>
      <c r="L114" s="49">
        <f t="shared" si="19"/>
        <v>3.3139998049591668E-3</v>
      </c>
      <c r="M114" s="49"/>
      <c r="N114" s="49"/>
      <c r="O114" s="49">
        <f t="shared" ca="1" si="17"/>
        <v>4.5222141880305686E-3</v>
      </c>
      <c r="P114" s="49"/>
      <c r="Q114" s="50">
        <f t="shared" si="18"/>
        <v>40107.927199999802</v>
      </c>
    </row>
    <row r="115" spans="1:17">
      <c r="A115" s="47" t="s">
        <v>247</v>
      </c>
      <c r="B115" s="98" t="s">
        <v>33</v>
      </c>
      <c r="C115" s="99">
        <v>55127.380299999844</v>
      </c>
      <c r="D115" s="99">
        <v>1.1999999999999999E-3</v>
      </c>
      <c r="E115" s="49">
        <f t="shared" si="15"/>
        <v>3098.5109460808708</v>
      </c>
      <c r="F115" s="49">
        <f t="shared" si="16"/>
        <v>3098.5</v>
      </c>
      <c r="G115" s="49">
        <f t="shared" si="20"/>
        <v>5.2059998488402925E-3</v>
      </c>
      <c r="H115" s="49"/>
      <c r="I115" s="49"/>
      <c r="J115" s="49"/>
      <c r="L115" s="49">
        <f t="shared" si="19"/>
        <v>5.2059998488402925E-3</v>
      </c>
      <c r="M115" s="49"/>
      <c r="N115" s="49"/>
      <c r="O115" s="49">
        <f t="shared" ca="1" si="17"/>
        <v>4.5198635403607256E-3</v>
      </c>
      <c r="P115" s="49"/>
      <c r="Q115" s="50">
        <f t="shared" si="18"/>
        <v>40108.880299999844</v>
      </c>
    </row>
    <row r="116" spans="1:17">
      <c r="A116" s="47" t="s">
        <v>247</v>
      </c>
      <c r="B116" s="98" t="s">
        <v>33</v>
      </c>
      <c r="C116" s="99">
        <v>55128.331699999981</v>
      </c>
      <c r="D116" s="99">
        <v>8.0000000000000004E-4</v>
      </c>
      <c r="E116" s="49">
        <f t="shared" si="15"/>
        <v>3100.5113497783509</v>
      </c>
      <c r="F116" s="49">
        <f t="shared" si="16"/>
        <v>3100.5</v>
      </c>
      <c r="G116" s="49">
        <f t="shared" si="20"/>
        <v>5.3979999793227762E-3</v>
      </c>
      <c r="H116" s="49"/>
      <c r="I116" s="49"/>
      <c r="J116" s="49"/>
      <c r="L116" s="49">
        <f t="shared" si="19"/>
        <v>5.3979999793227762E-3</v>
      </c>
      <c r="M116" s="49"/>
      <c r="N116" s="49"/>
      <c r="O116" s="49">
        <f t="shared" ca="1" si="17"/>
        <v>4.5175128926908843E-3</v>
      </c>
      <c r="P116" s="49"/>
      <c r="Q116" s="50">
        <f t="shared" si="18"/>
        <v>40109.831699999981</v>
      </c>
    </row>
    <row r="117" spans="1:17">
      <c r="A117" s="47" t="s">
        <v>247</v>
      </c>
      <c r="B117" s="98" t="s">
        <v>33</v>
      </c>
      <c r="C117" s="99">
        <v>55147.353199999779</v>
      </c>
      <c r="D117" s="99">
        <v>5.9999999999999995E-4</v>
      </c>
      <c r="E117" s="49">
        <f t="shared" ref="E117:E148" si="21">+(C117-C$7)/C$8</f>
        <v>3140.5057568897269</v>
      </c>
      <c r="F117" s="49">
        <f t="shared" ref="F117:F148" si="22">ROUND(2*E117,0)/2</f>
        <v>3140.5</v>
      </c>
      <c r="G117" s="49">
        <f t="shared" si="20"/>
        <v>2.7379997845855542E-3</v>
      </c>
      <c r="H117" s="49"/>
      <c r="I117" s="49"/>
      <c r="J117" s="49"/>
      <c r="L117" s="49">
        <f t="shared" si="19"/>
        <v>2.7379997845855542E-3</v>
      </c>
      <c r="M117" s="49"/>
      <c r="N117" s="49"/>
      <c r="O117" s="49">
        <f t="shared" ref="O117:O148" ca="1" si="23">+C$11+C$12*$F117</f>
        <v>4.4704999392940429E-3</v>
      </c>
      <c r="P117" s="49"/>
      <c r="Q117" s="50">
        <f t="shared" ref="Q117:Q148" si="24">+C117-15018.5</f>
        <v>40128.853199999779</v>
      </c>
    </row>
    <row r="118" spans="1:17">
      <c r="A118" s="47" t="s">
        <v>247</v>
      </c>
      <c r="B118" s="98" t="s">
        <v>35</v>
      </c>
      <c r="C118" s="99">
        <v>55152.348900000099</v>
      </c>
      <c r="D118" s="99">
        <v>5.9999999999999995E-4</v>
      </c>
      <c r="E118" s="49">
        <f t="shared" si="21"/>
        <v>3151.0096635017812</v>
      </c>
      <c r="F118" s="49">
        <f t="shared" si="22"/>
        <v>3151</v>
      </c>
      <c r="G118" s="49">
        <f t="shared" si="20"/>
        <v>4.5960001007188112E-3</v>
      </c>
      <c r="H118" s="49"/>
      <c r="I118" s="49"/>
      <c r="J118" s="49"/>
      <c r="L118" s="49">
        <f t="shared" si="19"/>
        <v>4.5960001007188112E-3</v>
      </c>
      <c r="M118" s="49"/>
      <c r="N118" s="49"/>
      <c r="O118" s="49">
        <f t="shared" ca="1" si="23"/>
        <v>4.4581590390273731E-3</v>
      </c>
      <c r="P118" s="49"/>
      <c r="Q118" s="50">
        <f t="shared" si="24"/>
        <v>40133.848900000099</v>
      </c>
    </row>
    <row r="119" spans="1:17">
      <c r="A119" s="47" t="s">
        <v>247</v>
      </c>
      <c r="B119" s="98" t="s">
        <v>35</v>
      </c>
      <c r="C119" s="99">
        <v>55427.723499999847</v>
      </c>
      <c r="D119" s="99">
        <v>4.0000000000000002E-4</v>
      </c>
      <c r="E119" s="49">
        <f t="shared" si="21"/>
        <v>3730.009419600864</v>
      </c>
      <c r="F119" s="49">
        <f t="shared" si="22"/>
        <v>3730</v>
      </c>
      <c r="G119" s="49">
        <f t="shared" si="20"/>
        <v>4.4799998504458927E-3</v>
      </c>
      <c r="H119" s="49"/>
      <c r="I119" s="49"/>
      <c r="J119" s="49"/>
      <c r="L119" s="49">
        <f t="shared" si="19"/>
        <v>4.4799998504458927E-3</v>
      </c>
      <c r="M119" s="49"/>
      <c r="N119" s="49"/>
      <c r="O119" s="49">
        <f t="shared" ca="1" si="23"/>
        <v>3.7776465386081017E-3</v>
      </c>
      <c r="P119" s="49"/>
      <c r="Q119" s="50">
        <f t="shared" si="24"/>
        <v>40409.223499999847</v>
      </c>
    </row>
    <row r="120" spans="1:17">
      <c r="A120" s="47" t="s">
        <v>247</v>
      </c>
      <c r="B120" s="98" t="s">
        <v>35</v>
      </c>
      <c r="C120" s="99">
        <v>55428.67510000011</v>
      </c>
      <c r="D120" s="99">
        <v>5.0000000000000001E-4</v>
      </c>
      <c r="E120" s="49">
        <f t="shared" si="21"/>
        <v>3732.0102438165186</v>
      </c>
      <c r="F120" s="49">
        <f t="shared" si="22"/>
        <v>3732</v>
      </c>
      <c r="G120" s="49">
        <f t="shared" si="20"/>
        <v>4.872000114119146E-3</v>
      </c>
      <c r="H120" s="49"/>
      <c r="I120" s="49"/>
      <c r="J120" s="49"/>
      <c r="L120" s="49">
        <f t="shared" si="19"/>
        <v>4.872000114119146E-3</v>
      </c>
      <c r="M120" s="49"/>
      <c r="N120" s="49"/>
      <c r="O120" s="49">
        <f t="shared" ca="1" si="23"/>
        <v>3.7752958909382595E-3</v>
      </c>
      <c r="P120" s="49"/>
      <c r="Q120" s="50">
        <f t="shared" si="24"/>
        <v>40410.17510000011</v>
      </c>
    </row>
    <row r="121" spans="1:17">
      <c r="A121" s="47" t="s">
        <v>247</v>
      </c>
      <c r="B121" s="98" t="s">
        <v>35</v>
      </c>
      <c r="C121" s="99">
        <v>55429.625299999956</v>
      </c>
      <c r="D121" s="99">
        <v>4.0000000000000002E-4</v>
      </c>
      <c r="E121" s="49">
        <f t="shared" si="21"/>
        <v>3734.0081244059302</v>
      </c>
      <c r="F121" s="49">
        <f t="shared" si="22"/>
        <v>3734</v>
      </c>
      <c r="G121" s="49">
        <f t="shared" si="20"/>
        <v>3.8639999547740445E-3</v>
      </c>
      <c r="H121" s="49"/>
      <c r="I121" s="49"/>
      <c r="J121" s="49"/>
      <c r="L121" s="49">
        <f t="shared" si="19"/>
        <v>3.8639999547740445E-3</v>
      </c>
      <c r="M121" s="49"/>
      <c r="N121" s="49"/>
      <c r="O121" s="49">
        <f t="shared" ca="1" si="23"/>
        <v>3.7729452432684173E-3</v>
      </c>
      <c r="P121" s="49"/>
      <c r="Q121" s="50">
        <f t="shared" si="24"/>
        <v>40411.125299999956</v>
      </c>
    </row>
    <row r="122" spans="1:17">
      <c r="A122" s="47" t="s">
        <v>247</v>
      </c>
      <c r="B122" s="98" t="s">
        <v>35</v>
      </c>
      <c r="C122" s="99">
        <v>55430.576700000092</v>
      </c>
      <c r="D122" s="99">
        <v>1E-3</v>
      </c>
      <c r="E122" s="49">
        <f t="shared" si="21"/>
        <v>3736.0085281034108</v>
      </c>
      <c r="F122" s="49">
        <f t="shared" si="22"/>
        <v>3736</v>
      </c>
      <c r="G122" s="49">
        <f t="shared" si="20"/>
        <v>4.0560000925324857E-3</v>
      </c>
      <c r="H122" s="49"/>
      <c r="I122" s="49"/>
      <c r="J122" s="49"/>
      <c r="L122" s="49">
        <f t="shared" si="19"/>
        <v>4.0560000925324857E-3</v>
      </c>
      <c r="M122" s="49"/>
      <c r="N122" s="49"/>
      <c r="O122" s="49">
        <f t="shared" ca="1" si="23"/>
        <v>3.770594595598576E-3</v>
      </c>
      <c r="P122" s="49"/>
      <c r="Q122" s="50">
        <f t="shared" si="24"/>
        <v>40412.076700000092</v>
      </c>
    </row>
    <row r="123" spans="1:17">
      <c r="A123" s="47" t="s">
        <v>247</v>
      </c>
      <c r="B123" s="98" t="s">
        <v>35</v>
      </c>
      <c r="C123" s="99">
        <v>55439.613100000191</v>
      </c>
      <c r="D123" s="99">
        <v>6.9999999999999999E-4</v>
      </c>
      <c r="E123" s="49">
        <f t="shared" si="21"/>
        <v>3755.0083683068133</v>
      </c>
      <c r="F123" s="49">
        <f t="shared" si="22"/>
        <v>3755</v>
      </c>
      <c r="G123" s="49">
        <f t="shared" si="20"/>
        <v>3.9800001904950477E-3</v>
      </c>
      <c r="H123" s="49"/>
      <c r="I123" s="49"/>
      <c r="J123" s="49"/>
      <c r="L123" s="49">
        <f t="shared" si="19"/>
        <v>3.9800001904950477E-3</v>
      </c>
      <c r="M123" s="49"/>
      <c r="N123" s="49"/>
      <c r="O123" s="49">
        <f t="shared" ca="1" si="23"/>
        <v>3.748263442735076E-3</v>
      </c>
      <c r="P123" s="49"/>
      <c r="Q123" s="50">
        <f t="shared" si="24"/>
        <v>40421.113100000191</v>
      </c>
    </row>
    <row r="124" spans="1:17">
      <c r="A124" s="47" t="s">
        <v>247</v>
      </c>
      <c r="B124" s="98" t="s">
        <v>35</v>
      </c>
      <c r="C124" s="99">
        <v>55440.564499999862</v>
      </c>
      <c r="D124" s="99">
        <v>2.9999999999999997E-4</v>
      </c>
      <c r="E124" s="49">
        <f t="shared" si="21"/>
        <v>3757.0087720033143</v>
      </c>
      <c r="F124" s="49">
        <f t="shared" si="22"/>
        <v>3757</v>
      </c>
      <c r="G124" s="49">
        <f t="shared" si="20"/>
        <v>4.1719998625922017E-3</v>
      </c>
      <c r="H124" s="49"/>
      <c r="I124" s="49"/>
      <c r="J124" s="49"/>
      <c r="L124" s="49">
        <f t="shared" si="19"/>
        <v>4.1719998625922017E-3</v>
      </c>
      <c r="M124" s="49"/>
      <c r="N124" s="49"/>
      <c r="O124" s="49">
        <f t="shared" ca="1" si="23"/>
        <v>3.7459127950652338E-3</v>
      </c>
      <c r="P124" s="49"/>
      <c r="Q124" s="50">
        <f t="shared" si="24"/>
        <v>40422.064499999862</v>
      </c>
    </row>
    <row r="125" spans="1:17">
      <c r="A125" s="47" t="s">
        <v>247</v>
      </c>
      <c r="B125" s="98" t="s">
        <v>33</v>
      </c>
      <c r="C125" s="99">
        <v>55442.704499999993</v>
      </c>
      <c r="D125" s="99">
        <v>2.0000000000000001E-4</v>
      </c>
      <c r="E125" s="49">
        <f t="shared" si="21"/>
        <v>3761.5083136390667</v>
      </c>
      <c r="F125" s="49">
        <f t="shared" si="22"/>
        <v>3761.5</v>
      </c>
      <c r="G125" s="49">
        <f t="shared" si="20"/>
        <v>3.9539999925182201E-3</v>
      </c>
      <c r="H125" s="49"/>
      <c r="I125" s="49"/>
      <c r="J125" s="49"/>
      <c r="L125" s="49">
        <f t="shared" si="19"/>
        <v>3.9539999925182201E-3</v>
      </c>
      <c r="M125" s="49"/>
      <c r="N125" s="49"/>
      <c r="O125" s="49">
        <f t="shared" ca="1" si="23"/>
        <v>3.7406238378080896E-3</v>
      </c>
      <c r="P125" s="49"/>
      <c r="Q125" s="50">
        <f t="shared" si="24"/>
        <v>40424.204499999993</v>
      </c>
    </row>
    <row r="126" spans="1:17">
      <c r="A126" s="47" t="s">
        <v>247</v>
      </c>
      <c r="B126" s="98" t="s">
        <v>33</v>
      </c>
      <c r="C126" s="99">
        <v>55443.655999999959</v>
      </c>
      <c r="D126" s="99">
        <v>2.9999999999999997E-4</v>
      </c>
      <c r="E126" s="49">
        <f t="shared" si="21"/>
        <v>3763.5089275951445</v>
      </c>
      <c r="F126" s="49">
        <f t="shared" si="22"/>
        <v>3763.5</v>
      </c>
      <c r="G126" s="49">
        <f t="shared" si="20"/>
        <v>4.2459999604034238E-3</v>
      </c>
      <c r="H126" s="49"/>
      <c r="I126" s="49"/>
      <c r="J126" s="49"/>
      <c r="L126" s="49">
        <f t="shared" si="19"/>
        <v>4.2459999604034238E-3</v>
      </c>
      <c r="M126" s="49"/>
      <c r="N126" s="49"/>
      <c r="O126" s="49">
        <f t="shared" ca="1" si="23"/>
        <v>3.7382731901382475E-3</v>
      </c>
      <c r="P126" s="49"/>
      <c r="Q126" s="50">
        <f t="shared" si="24"/>
        <v>40425.155999999959</v>
      </c>
    </row>
    <row r="127" spans="1:17">
      <c r="A127" s="47" t="s">
        <v>247</v>
      </c>
      <c r="B127" s="98" t="s">
        <v>33</v>
      </c>
      <c r="C127" s="99">
        <v>55444.606399999931</v>
      </c>
      <c r="D127" s="99">
        <v>6.9999999999999999E-4</v>
      </c>
      <c r="E127" s="49">
        <f t="shared" si="21"/>
        <v>3765.5072287027306</v>
      </c>
      <c r="F127" s="49">
        <f t="shared" si="22"/>
        <v>3765.5</v>
      </c>
      <c r="G127" s="49">
        <f t="shared" si="20"/>
        <v>3.4379999342490919E-3</v>
      </c>
      <c r="H127" s="49"/>
      <c r="I127" s="49"/>
      <c r="J127" s="49"/>
      <c r="L127" s="49">
        <f t="shared" ref="L127:L148" si="25">+G127</f>
        <v>3.4379999342490919E-3</v>
      </c>
      <c r="M127" s="49"/>
      <c r="N127" s="49"/>
      <c r="O127" s="49">
        <f t="shared" ca="1" si="23"/>
        <v>3.7359225424684053E-3</v>
      </c>
      <c r="P127" s="49"/>
      <c r="Q127" s="50">
        <f t="shared" si="24"/>
        <v>40426.106399999931</v>
      </c>
    </row>
    <row r="128" spans="1:17">
      <c r="A128" s="47" t="s">
        <v>247</v>
      </c>
      <c r="B128" s="98" t="s">
        <v>35</v>
      </c>
      <c r="C128" s="99">
        <v>55447.69700000016</v>
      </c>
      <c r="D128" s="99">
        <v>4.0000000000000002E-4</v>
      </c>
      <c r="E128" s="49">
        <f t="shared" si="21"/>
        <v>3772.0054919642439</v>
      </c>
      <c r="F128" s="49">
        <f t="shared" si="22"/>
        <v>3772</v>
      </c>
      <c r="G128" s="49">
        <f t="shared" si="20"/>
        <v>2.6120001639355905E-3</v>
      </c>
      <c r="H128" s="49"/>
      <c r="I128" s="49"/>
      <c r="J128" s="49"/>
      <c r="L128" s="49">
        <f t="shared" si="25"/>
        <v>2.6120001639355905E-3</v>
      </c>
      <c r="M128" s="49"/>
      <c r="N128" s="49"/>
      <c r="O128" s="49">
        <f t="shared" ca="1" si="23"/>
        <v>3.7282829375414189E-3</v>
      </c>
      <c r="P128" s="49"/>
      <c r="Q128" s="50">
        <f t="shared" si="24"/>
        <v>40429.19700000016</v>
      </c>
    </row>
    <row r="129" spans="1:17">
      <c r="A129" s="47" t="s">
        <v>247</v>
      </c>
      <c r="B129" s="98" t="s">
        <v>35</v>
      </c>
      <c r="C129" s="99">
        <v>55448.649399999995</v>
      </c>
      <c r="D129" s="99">
        <v>2.0000000000000001E-4</v>
      </c>
      <c r="E129" s="49">
        <f t="shared" si="21"/>
        <v>3774.007998250639</v>
      </c>
      <c r="F129" s="49">
        <f t="shared" si="22"/>
        <v>3774</v>
      </c>
      <c r="G129" s="49">
        <f t="shared" si="20"/>
        <v>3.8039999999455176E-3</v>
      </c>
      <c r="H129" s="49"/>
      <c r="I129" s="49"/>
      <c r="J129" s="49"/>
      <c r="L129" s="49">
        <f t="shared" si="25"/>
        <v>3.8039999999455176E-3</v>
      </c>
      <c r="M129" s="49"/>
      <c r="N129" s="49"/>
      <c r="O129" s="49">
        <f t="shared" ca="1" si="23"/>
        <v>3.7259322898715768E-3</v>
      </c>
      <c r="P129" s="49"/>
      <c r="Q129" s="50">
        <f t="shared" si="24"/>
        <v>40430.149399999995</v>
      </c>
    </row>
    <row r="130" spans="1:17">
      <c r="A130" s="47" t="s">
        <v>247</v>
      </c>
      <c r="B130" s="98" t="s">
        <v>35</v>
      </c>
      <c r="C130" s="99">
        <v>55449.599899999797</v>
      </c>
      <c r="D130" s="99">
        <v>2.9999999999999997E-4</v>
      </c>
      <c r="E130" s="49">
        <f t="shared" si="21"/>
        <v>3776.0065096168228</v>
      </c>
      <c r="F130" s="49">
        <f t="shared" si="22"/>
        <v>3776</v>
      </c>
      <c r="G130" s="49">
        <f t="shared" si="20"/>
        <v>3.0959997966419905E-3</v>
      </c>
      <c r="H130" s="49"/>
      <c r="I130" s="49"/>
      <c r="J130" s="49"/>
      <c r="L130" s="49">
        <f t="shared" si="25"/>
        <v>3.0959997966419905E-3</v>
      </c>
      <c r="M130" s="49"/>
      <c r="N130" s="49"/>
      <c r="O130" s="49">
        <f t="shared" ca="1" si="23"/>
        <v>3.7235816422017346E-3</v>
      </c>
      <c r="P130" s="49"/>
      <c r="Q130" s="50">
        <f t="shared" si="24"/>
        <v>40431.099899999797</v>
      </c>
    </row>
    <row r="131" spans="1:17">
      <c r="A131" s="47" t="s">
        <v>247</v>
      </c>
      <c r="B131" s="98" t="s">
        <v>35</v>
      </c>
      <c r="C131" s="99">
        <v>55450.551400000229</v>
      </c>
      <c r="D131" s="99">
        <v>5.0000000000000001E-4</v>
      </c>
      <c r="E131" s="49">
        <f t="shared" si="21"/>
        <v>3778.0071235738797</v>
      </c>
      <c r="F131" s="49">
        <f t="shared" si="22"/>
        <v>3778</v>
      </c>
      <c r="G131" s="49">
        <f t="shared" si="20"/>
        <v>3.3880002301884815E-3</v>
      </c>
      <c r="H131" s="49"/>
      <c r="I131" s="49"/>
      <c r="J131" s="49"/>
      <c r="L131" s="49">
        <f t="shared" si="25"/>
        <v>3.3880002301884815E-3</v>
      </c>
      <c r="M131" s="49"/>
      <c r="N131" s="49"/>
      <c r="O131" s="49">
        <f t="shared" ca="1" si="23"/>
        <v>3.7212309945318925E-3</v>
      </c>
      <c r="P131" s="49"/>
      <c r="Q131" s="50">
        <f t="shared" si="24"/>
        <v>40432.051400000229</v>
      </c>
    </row>
    <row r="132" spans="1:17">
      <c r="A132" s="47" t="s">
        <v>247</v>
      </c>
      <c r="B132" s="98" t="s">
        <v>35</v>
      </c>
      <c r="C132" s="99">
        <v>55459.588299999945</v>
      </c>
      <c r="D132" s="99">
        <v>2.9999999999999997E-4</v>
      </c>
      <c r="E132" s="49">
        <f t="shared" si="21"/>
        <v>3797.0080150712502</v>
      </c>
      <c r="F132" s="49">
        <f t="shared" si="22"/>
        <v>3797</v>
      </c>
      <c r="G132" s="49">
        <f t="shared" si="20"/>
        <v>3.8119999444461428E-3</v>
      </c>
      <c r="H132" s="49"/>
      <c r="I132" s="49"/>
      <c r="J132" s="49"/>
      <c r="L132" s="49">
        <f t="shared" si="25"/>
        <v>3.8119999444461428E-3</v>
      </c>
      <c r="M132" s="49"/>
      <c r="N132" s="49"/>
      <c r="O132" s="49">
        <f t="shared" ca="1" si="23"/>
        <v>3.6988998416683933E-3</v>
      </c>
      <c r="P132" s="49"/>
      <c r="Q132" s="50">
        <f t="shared" si="24"/>
        <v>40441.088299999945</v>
      </c>
    </row>
    <row r="133" spans="1:17">
      <c r="A133" s="47" t="s">
        <v>247</v>
      </c>
      <c r="B133" s="98" t="s">
        <v>35</v>
      </c>
      <c r="C133" s="99">
        <v>55460.538900000043</v>
      </c>
      <c r="D133" s="99">
        <v>2.9999999999999997E-4</v>
      </c>
      <c r="E133" s="49">
        <f t="shared" si="21"/>
        <v>3799.0067366970111</v>
      </c>
      <c r="F133" s="49">
        <f t="shared" si="22"/>
        <v>3799</v>
      </c>
      <c r="G133" s="49">
        <f t="shared" si="20"/>
        <v>3.204000044206623E-3</v>
      </c>
      <c r="H133" s="49"/>
      <c r="I133" s="49"/>
      <c r="J133" s="49"/>
      <c r="L133" s="49">
        <f t="shared" si="25"/>
        <v>3.204000044206623E-3</v>
      </c>
      <c r="M133" s="49"/>
      <c r="N133" s="49"/>
      <c r="O133" s="49">
        <f t="shared" ca="1" si="23"/>
        <v>3.6965491939985511E-3</v>
      </c>
      <c r="P133" s="49"/>
      <c r="Q133" s="50">
        <f t="shared" si="24"/>
        <v>40442.038900000043</v>
      </c>
    </row>
    <row r="134" spans="1:17">
      <c r="A134" s="47" t="s">
        <v>247</v>
      </c>
      <c r="B134" s="98" t="s">
        <v>35</v>
      </c>
      <c r="C134" s="99">
        <v>55468.624299999792</v>
      </c>
      <c r="D134" s="99">
        <v>2.0000000000000001E-4</v>
      </c>
      <c r="E134" s="49">
        <f t="shared" si="21"/>
        <v>3816.0070142383038</v>
      </c>
      <c r="F134" s="49">
        <f t="shared" si="22"/>
        <v>3816</v>
      </c>
      <c r="G134" s="49">
        <f t="shared" si="20"/>
        <v>3.3359997905790806E-3</v>
      </c>
      <c r="H134" s="49"/>
      <c r="I134" s="49"/>
      <c r="J134" s="49"/>
      <c r="L134" s="49">
        <f t="shared" si="25"/>
        <v>3.3359997905790806E-3</v>
      </c>
      <c r="M134" s="49"/>
      <c r="N134" s="49"/>
      <c r="O134" s="49">
        <f t="shared" ca="1" si="23"/>
        <v>3.676568688804894E-3</v>
      </c>
      <c r="P134" s="49"/>
      <c r="Q134" s="50">
        <f t="shared" si="24"/>
        <v>40450.124299999792</v>
      </c>
    </row>
    <row r="135" spans="1:17">
      <c r="A135" s="47" t="s">
        <v>247</v>
      </c>
      <c r="B135" s="98" t="s">
        <v>35</v>
      </c>
      <c r="C135" s="99">
        <v>55470.526500000153</v>
      </c>
      <c r="D135" s="99">
        <v>5.0000000000000001E-4</v>
      </c>
      <c r="E135" s="49">
        <f t="shared" si="21"/>
        <v>3820.0065600797193</v>
      </c>
      <c r="F135" s="49">
        <f t="shared" si="22"/>
        <v>3820</v>
      </c>
      <c r="G135" s="49">
        <f t="shared" si="20"/>
        <v>3.1200001540128142E-3</v>
      </c>
      <c r="H135" s="49"/>
      <c r="I135" s="49"/>
      <c r="J135" s="49"/>
      <c r="L135" s="49">
        <f t="shared" si="25"/>
        <v>3.1200001540128142E-3</v>
      </c>
      <c r="M135" s="49"/>
      <c r="N135" s="49"/>
      <c r="O135" s="49">
        <f t="shared" ca="1" si="23"/>
        <v>3.6718673934652097E-3</v>
      </c>
      <c r="P135" s="49"/>
      <c r="Q135" s="50">
        <f t="shared" si="24"/>
        <v>40452.026500000153</v>
      </c>
    </row>
    <row r="136" spans="1:17">
      <c r="A136" s="47" t="s">
        <v>247</v>
      </c>
      <c r="B136" s="98" t="s">
        <v>35</v>
      </c>
      <c r="C136" s="99">
        <v>55471.480800000019</v>
      </c>
      <c r="D136" s="99">
        <v>1E-3</v>
      </c>
      <c r="E136" s="49">
        <f t="shared" si="21"/>
        <v>3822.0130612863254</v>
      </c>
      <c r="F136" s="49">
        <f t="shared" si="22"/>
        <v>3822</v>
      </c>
      <c r="G136" s="49">
        <f t="shared" si="20"/>
        <v>6.2120000220602378E-3</v>
      </c>
      <c r="H136" s="49"/>
      <c r="I136" s="49"/>
      <c r="J136" s="49"/>
      <c r="L136" s="49">
        <f t="shared" si="25"/>
        <v>6.2120000220602378E-3</v>
      </c>
      <c r="M136" s="49"/>
      <c r="N136" s="49"/>
      <c r="O136" s="49">
        <f t="shared" ca="1" si="23"/>
        <v>3.6695167457953676E-3</v>
      </c>
      <c r="P136" s="49"/>
      <c r="Q136" s="50">
        <f t="shared" si="24"/>
        <v>40452.980800000019</v>
      </c>
    </row>
    <row r="137" spans="1:17">
      <c r="A137" s="47" t="s">
        <v>247</v>
      </c>
      <c r="B137" s="98" t="s">
        <v>35</v>
      </c>
      <c r="C137" s="99">
        <v>55479.563300000038</v>
      </c>
      <c r="D137" s="99">
        <v>2.9999999999999997E-4</v>
      </c>
      <c r="E137" s="49">
        <f t="shared" si="21"/>
        <v>3839.0072413184921</v>
      </c>
      <c r="F137" s="49">
        <f t="shared" si="22"/>
        <v>3839</v>
      </c>
      <c r="G137" s="49">
        <f t="shared" si="20"/>
        <v>3.444000038143713E-3</v>
      </c>
      <c r="H137" s="49"/>
      <c r="I137" s="49"/>
      <c r="J137" s="49"/>
      <c r="L137" s="49">
        <f t="shared" si="25"/>
        <v>3.444000038143713E-3</v>
      </c>
      <c r="M137" s="49"/>
      <c r="N137" s="49"/>
      <c r="O137" s="49">
        <f t="shared" ca="1" si="23"/>
        <v>3.6495362406017105E-3</v>
      </c>
      <c r="P137" s="49"/>
      <c r="Q137" s="50">
        <f t="shared" si="24"/>
        <v>40461.063300000038</v>
      </c>
    </row>
    <row r="138" spans="1:17">
      <c r="A138" s="47" t="s">
        <v>247</v>
      </c>
      <c r="B138" s="98" t="s">
        <v>33</v>
      </c>
      <c r="C138" s="99">
        <v>55484.55849999981</v>
      </c>
      <c r="D138" s="99">
        <v>5.0000000000000001E-4</v>
      </c>
      <c r="E138" s="49">
        <f t="shared" si="21"/>
        <v>3849.5100966346204</v>
      </c>
      <c r="F138" s="49">
        <f t="shared" si="22"/>
        <v>3849.5</v>
      </c>
      <c r="G138" s="49">
        <f t="shared" si="20"/>
        <v>4.8019998139352538E-3</v>
      </c>
      <c r="H138" s="49"/>
      <c r="I138" s="49"/>
      <c r="J138" s="49"/>
      <c r="L138" s="49">
        <f t="shared" si="25"/>
        <v>4.8019998139352538E-3</v>
      </c>
      <c r="M138" s="49"/>
      <c r="N138" s="49"/>
      <c r="O138" s="49">
        <f t="shared" ca="1" si="23"/>
        <v>3.6371953403350398E-3</v>
      </c>
      <c r="P138" s="49"/>
      <c r="Q138" s="50">
        <f t="shared" si="24"/>
        <v>40466.05849999981</v>
      </c>
    </row>
    <row r="139" spans="1:17">
      <c r="A139" s="47" t="s">
        <v>247</v>
      </c>
      <c r="B139" s="98" t="s">
        <v>33</v>
      </c>
      <c r="C139" s="99">
        <v>55485.508899999782</v>
      </c>
      <c r="D139" s="99">
        <v>4.0000000000000002E-4</v>
      </c>
      <c r="E139" s="49">
        <f t="shared" si="21"/>
        <v>3851.5083977422069</v>
      </c>
      <c r="F139" s="49">
        <f t="shared" si="22"/>
        <v>3851.5</v>
      </c>
      <c r="G139" s="49">
        <f t="shared" si="20"/>
        <v>3.9939997877809219E-3</v>
      </c>
      <c r="H139" s="49"/>
      <c r="I139" s="49"/>
      <c r="J139" s="49"/>
      <c r="L139" s="49">
        <f t="shared" si="25"/>
        <v>3.9939997877809219E-3</v>
      </c>
      <c r="M139" s="49"/>
      <c r="N139" s="49"/>
      <c r="O139" s="49">
        <f t="shared" ca="1" si="23"/>
        <v>3.6348446926651977E-3</v>
      </c>
      <c r="P139" s="49"/>
      <c r="Q139" s="50">
        <f t="shared" si="24"/>
        <v>40467.008899999782</v>
      </c>
    </row>
    <row r="140" spans="1:17">
      <c r="A140" s="47" t="s">
        <v>247</v>
      </c>
      <c r="B140" s="98" t="s">
        <v>33</v>
      </c>
      <c r="C140" s="99">
        <v>55486.459999999963</v>
      </c>
      <c r="D140" s="99">
        <v>4.0000000000000002E-4</v>
      </c>
      <c r="E140" s="49">
        <f t="shared" si="21"/>
        <v>3853.5081706629144</v>
      </c>
      <c r="F140" s="49">
        <f t="shared" si="22"/>
        <v>3853.5</v>
      </c>
      <c r="G140" s="49">
        <f t="shared" si="20"/>
        <v>3.8859999622218311E-3</v>
      </c>
      <c r="H140" s="49"/>
      <c r="I140" s="49"/>
      <c r="J140" s="49"/>
      <c r="L140" s="49">
        <f t="shared" si="25"/>
        <v>3.8859999622218311E-3</v>
      </c>
      <c r="M140" s="49"/>
      <c r="N140" s="49"/>
      <c r="O140" s="49">
        <f t="shared" ca="1" si="23"/>
        <v>3.6324940449953555E-3</v>
      </c>
      <c r="P140" s="49"/>
      <c r="Q140" s="50">
        <f t="shared" si="24"/>
        <v>40467.959999999963</v>
      </c>
    </row>
    <row r="141" spans="1:17">
      <c r="A141" s="47" t="s">
        <v>247</v>
      </c>
      <c r="B141" s="98" t="s">
        <v>33</v>
      </c>
      <c r="C141" s="99">
        <v>55495.496199999936</v>
      </c>
      <c r="D141" s="99">
        <v>5.9999999999999995E-4</v>
      </c>
      <c r="E141" s="49">
        <f t="shared" si="21"/>
        <v>3872.5075903481425</v>
      </c>
      <c r="F141" s="49">
        <f t="shared" si="22"/>
        <v>3872.5</v>
      </c>
      <c r="G141" s="49">
        <f t="shared" si="20"/>
        <v>3.6099999415455386E-3</v>
      </c>
      <c r="H141" s="49"/>
      <c r="I141" s="49"/>
      <c r="J141" s="49"/>
      <c r="L141" s="49">
        <f t="shared" si="25"/>
        <v>3.6099999415455386E-3</v>
      </c>
      <c r="M141" s="49"/>
      <c r="N141" s="49"/>
      <c r="O141" s="49">
        <f t="shared" ca="1" si="23"/>
        <v>3.6101628921318563E-3</v>
      </c>
      <c r="P141" s="49"/>
      <c r="Q141" s="50">
        <f t="shared" si="24"/>
        <v>40476.996199999936</v>
      </c>
    </row>
    <row r="142" spans="1:17">
      <c r="A142" s="47" t="s">
        <v>247</v>
      </c>
      <c r="B142" s="98" t="s">
        <v>33</v>
      </c>
      <c r="C142" s="99">
        <v>55496.447300000116</v>
      </c>
      <c r="D142" s="99">
        <v>5.0000000000000001E-4</v>
      </c>
      <c r="E142" s="49">
        <f t="shared" si="21"/>
        <v>3874.5073632688504</v>
      </c>
      <c r="F142" s="49">
        <f t="shared" si="22"/>
        <v>3874.5</v>
      </c>
      <c r="G142" s="49">
        <f t="shared" si="20"/>
        <v>3.5020001159864478E-3</v>
      </c>
      <c r="H142" s="49"/>
      <c r="I142" s="49"/>
      <c r="J142" s="49"/>
      <c r="L142" s="49">
        <f t="shared" si="25"/>
        <v>3.5020001159864478E-3</v>
      </c>
      <c r="M142" s="49"/>
      <c r="N142" s="49"/>
      <c r="O142" s="49">
        <f t="shared" ca="1" si="23"/>
        <v>3.6078122444620142E-3</v>
      </c>
      <c r="P142" s="49"/>
      <c r="Q142" s="50">
        <f t="shared" si="24"/>
        <v>40477.947300000116</v>
      </c>
    </row>
    <row r="143" spans="1:17">
      <c r="A143" s="47" t="s">
        <v>247</v>
      </c>
      <c r="B143" s="98" t="s">
        <v>33</v>
      </c>
      <c r="C143" s="99">
        <v>55497.398599999957</v>
      </c>
      <c r="D143" s="99">
        <v>1.4E-3</v>
      </c>
      <c r="E143" s="49">
        <f t="shared" si="21"/>
        <v>3876.5075567067538</v>
      </c>
      <c r="F143" s="49">
        <f t="shared" si="22"/>
        <v>3876.5</v>
      </c>
      <c r="G143" s="49">
        <f t="shared" si="20"/>
        <v>3.5939999579568394E-3</v>
      </c>
      <c r="H143" s="49"/>
      <c r="I143" s="49"/>
      <c r="J143" s="49"/>
      <c r="L143" s="49">
        <f t="shared" si="25"/>
        <v>3.5939999579568394E-3</v>
      </c>
      <c r="M143" s="49"/>
      <c r="N143" s="49"/>
      <c r="O143" s="49">
        <f t="shared" ca="1" si="23"/>
        <v>3.605461596792172E-3</v>
      </c>
      <c r="P143" s="49"/>
      <c r="Q143" s="50">
        <f t="shared" si="24"/>
        <v>40478.898599999957</v>
      </c>
    </row>
    <row r="144" spans="1:17">
      <c r="A144" s="47" t="s">
        <v>247</v>
      </c>
      <c r="B144" s="98" t="s">
        <v>35</v>
      </c>
      <c r="C144" s="99">
        <v>55500.489200000186</v>
      </c>
      <c r="D144" s="99">
        <v>6.9999999999999999E-4</v>
      </c>
      <c r="E144" s="49">
        <f t="shared" si="21"/>
        <v>3883.0058199682667</v>
      </c>
      <c r="F144" s="49">
        <f t="shared" si="22"/>
        <v>3883</v>
      </c>
      <c r="G144" s="49">
        <f t="shared" ref="G144:G175" si="26">+C144-(C$7+F144*C$8)</f>
        <v>2.768000187643338E-3</v>
      </c>
      <c r="H144" s="49"/>
      <c r="I144" s="49"/>
      <c r="J144" s="49"/>
      <c r="L144" s="49">
        <f t="shared" si="25"/>
        <v>2.768000187643338E-3</v>
      </c>
      <c r="M144" s="49"/>
      <c r="N144" s="49"/>
      <c r="O144" s="49">
        <f t="shared" ca="1" si="23"/>
        <v>3.5978219918651856E-3</v>
      </c>
      <c r="P144" s="49"/>
      <c r="Q144" s="50">
        <f t="shared" si="24"/>
        <v>40481.989200000186</v>
      </c>
    </row>
    <row r="145" spans="1:17">
      <c r="A145" s="47" t="s">
        <v>247</v>
      </c>
      <c r="B145" s="98" t="s">
        <v>35</v>
      </c>
      <c r="C145" s="99">
        <v>55501.441099999938</v>
      </c>
      <c r="D145" s="99">
        <v>2.9999999999999997E-4</v>
      </c>
      <c r="E145" s="49">
        <f t="shared" si="21"/>
        <v>3885.0072749597148</v>
      </c>
      <c r="F145" s="49">
        <f t="shared" si="22"/>
        <v>3885</v>
      </c>
      <c r="G145" s="49">
        <f t="shared" si="26"/>
        <v>3.4599999416968785E-3</v>
      </c>
      <c r="H145" s="49"/>
      <c r="I145" s="49"/>
      <c r="J145" s="49"/>
      <c r="L145" s="49">
        <f t="shared" si="25"/>
        <v>3.4599999416968785E-3</v>
      </c>
      <c r="M145" s="49"/>
      <c r="N145" s="49"/>
      <c r="O145" s="49">
        <f t="shared" ca="1" si="23"/>
        <v>3.5954713441953435E-3</v>
      </c>
      <c r="P145" s="49"/>
      <c r="Q145" s="50">
        <f t="shared" si="24"/>
        <v>40482.941099999938</v>
      </c>
    </row>
    <row r="146" spans="1:17">
      <c r="A146" s="47" t="s">
        <v>247</v>
      </c>
      <c r="B146" s="98" t="s">
        <v>35</v>
      </c>
      <c r="C146" s="99">
        <v>55502.393000000156</v>
      </c>
      <c r="D146" s="99">
        <v>2.9999999999999997E-4</v>
      </c>
      <c r="E146" s="49">
        <f t="shared" si="21"/>
        <v>3887.0087299521419</v>
      </c>
      <c r="F146" s="49">
        <f t="shared" si="22"/>
        <v>3887</v>
      </c>
      <c r="G146" s="49">
        <f t="shared" si="26"/>
        <v>4.1520001614117064E-3</v>
      </c>
      <c r="H146" s="49"/>
      <c r="I146" s="49"/>
      <c r="J146" s="49"/>
      <c r="L146" s="49">
        <f t="shared" si="25"/>
        <v>4.1520001614117064E-3</v>
      </c>
      <c r="M146" s="49"/>
      <c r="N146" s="49"/>
      <c r="O146" s="49">
        <f t="shared" ca="1" si="23"/>
        <v>3.5931206965255013E-3</v>
      </c>
      <c r="P146" s="49"/>
      <c r="Q146" s="50">
        <f t="shared" si="24"/>
        <v>40483.893000000156</v>
      </c>
    </row>
    <row r="147" spans="1:17">
      <c r="A147" s="47" t="s">
        <v>247</v>
      </c>
      <c r="B147" s="98" t="s">
        <v>33</v>
      </c>
      <c r="C147" s="99">
        <v>55507.385799999814</v>
      </c>
      <c r="D147" s="99">
        <v>4.0000000000000002E-4</v>
      </c>
      <c r="E147" s="49">
        <f t="shared" si="21"/>
        <v>3897.5065390531126</v>
      </c>
      <c r="F147" s="49">
        <f t="shared" si="22"/>
        <v>3897.5</v>
      </c>
      <c r="G147" s="49">
        <f t="shared" si="26"/>
        <v>3.1099998159334064E-3</v>
      </c>
      <c r="H147" s="49"/>
      <c r="I147" s="49"/>
      <c r="J147" s="49"/>
      <c r="L147" s="49">
        <f t="shared" si="25"/>
        <v>3.1099998159334064E-3</v>
      </c>
      <c r="M147" s="49"/>
      <c r="N147" s="49"/>
      <c r="O147" s="49">
        <f t="shared" ca="1" si="23"/>
        <v>3.5807797962588307E-3</v>
      </c>
      <c r="P147" s="49"/>
      <c r="Q147" s="50">
        <f t="shared" si="24"/>
        <v>40488.885799999814</v>
      </c>
    </row>
    <row r="148" spans="1:17">
      <c r="A148" s="47" t="s">
        <v>247</v>
      </c>
      <c r="B148" s="98" t="s">
        <v>35</v>
      </c>
      <c r="C148" s="99">
        <v>55510.477599999867</v>
      </c>
      <c r="D148" s="99">
        <v>5.0000000000000001E-4</v>
      </c>
      <c r="E148" s="49">
        <f t="shared" si="21"/>
        <v>3904.0073254217154</v>
      </c>
      <c r="F148" s="49">
        <f t="shared" si="22"/>
        <v>3904</v>
      </c>
      <c r="G148" s="49">
        <f t="shared" si="26"/>
        <v>3.4839998697862029E-3</v>
      </c>
      <c r="H148" s="49"/>
      <c r="I148" s="49"/>
      <c r="J148" s="49"/>
      <c r="L148" s="49">
        <f t="shared" si="25"/>
        <v>3.4839998697862029E-3</v>
      </c>
      <c r="M148" s="49"/>
      <c r="N148" s="49"/>
      <c r="O148" s="49">
        <f t="shared" ca="1" si="23"/>
        <v>3.5731401913318443E-3</v>
      </c>
      <c r="P148" s="49"/>
      <c r="Q148" s="50">
        <f t="shared" si="24"/>
        <v>40491.977599999867</v>
      </c>
    </row>
    <row r="149" spans="1:17">
      <c r="A149" s="32" t="s">
        <v>215</v>
      </c>
      <c r="B149" s="33" t="s">
        <v>35</v>
      </c>
      <c r="C149" s="32">
        <v>55510.949500000002</v>
      </c>
      <c r="D149" s="19"/>
      <c r="E149">
        <f t="shared" ref="E149:E184" si="27">+(C149-C$7)/C$8</f>
        <v>3904.9995374303085</v>
      </c>
      <c r="F149">
        <f t="shared" ref="F149:F180" si="28">ROUND(2*E149,0)/2</f>
        <v>3905</v>
      </c>
      <c r="G149">
        <f t="shared" si="26"/>
        <v>-2.1999999444233254E-4</v>
      </c>
      <c r="K149">
        <f>+G149</f>
        <v>-2.1999999444233254E-4</v>
      </c>
      <c r="O149">
        <f t="shared" ref="O149:O184" ca="1" si="29">+C$11+C$12*$F149</f>
        <v>3.5719648674969236E-3</v>
      </c>
      <c r="Q149" s="2">
        <f t="shared" ref="Q149:Q184" si="30">+C149-15018.5</f>
        <v>40492.449500000002</v>
      </c>
    </row>
    <row r="150" spans="1:17">
      <c r="A150" s="47" t="s">
        <v>247</v>
      </c>
      <c r="B150" s="98" t="s">
        <v>35</v>
      </c>
      <c r="C150" s="99">
        <v>55511.428199999966</v>
      </c>
      <c r="D150" s="99">
        <v>5.9999999999999995E-4</v>
      </c>
      <c r="E150" s="49">
        <f t="shared" si="27"/>
        <v>3906.0060470474759</v>
      </c>
      <c r="F150" s="49">
        <f t="shared" si="28"/>
        <v>3906</v>
      </c>
      <c r="G150" s="49">
        <f t="shared" si="26"/>
        <v>2.8759999695466831E-3</v>
      </c>
      <c r="H150" s="49"/>
      <c r="I150" s="49"/>
      <c r="J150" s="49"/>
      <c r="L150" s="49">
        <f>+G150</f>
        <v>2.8759999695466831E-3</v>
      </c>
      <c r="M150" s="49"/>
      <c r="N150" s="49"/>
      <c r="O150" s="49">
        <f t="shared" ca="1" si="29"/>
        <v>3.5707895436620021E-3</v>
      </c>
      <c r="P150" s="49"/>
      <c r="Q150" s="50">
        <f t="shared" si="30"/>
        <v>40492.928199999966</v>
      </c>
    </row>
    <row r="151" spans="1:17">
      <c r="A151" s="47" t="s">
        <v>247</v>
      </c>
      <c r="B151" s="98" t="s">
        <v>33</v>
      </c>
      <c r="C151" s="99">
        <v>55514.519199999981</v>
      </c>
      <c r="D151" s="99">
        <v>8.0000000000000004E-4</v>
      </c>
      <c r="E151" s="49">
        <f t="shared" si="27"/>
        <v>3912.5051513443595</v>
      </c>
      <c r="F151" s="49">
        <f t="shared" si="28"/>
        <v>3912.5</v>
      </c>
      <c r="G151" s="49">
        <f t="shared" si="26"/>
        <v>2.4499999854015186E-3</v>
      </c>
      <c r="H151" s="49"/>
      <c r="I151" s="49"/>
      <c r="J151" s="49"/>
      <c r="L151" s="49">
        <f>+G151</f>
        <v>2.4499999854015186E-3</v>
      </c>
      <c r="M151" s="49"/>
      <c r="N151" s="49"/>
      <c r="O151" s="49">
        <f t="shared" ca="1" si="29"/>
        <v>3.5631499387350158E-3</v>
      </c>
      <c r="P151" s="49"/>
      <c r="Q151" s="50">
        <f t="shared" si="30"/>
        <v>40496.019199999981</v>
      </c>
    </row>
    <row r="152" spans="1:17">
      <c r="A152" s="47" t="s">
        <v>247</v>
      </c>
      <c r="B152" s="98" t="s">
        <v>33</v>
      </c>
      <c r="C152" s="99">
        <v>55516.42389999982</v>
      </c>
      <c r="D152" s="99">
        <v>4.0000000000000002E-4</v>
      </c>
      <c r="E152" s="49">
        <f t="shared" si="27"/>
        <v>3916.5099536585517</v>
      </c>
      <c r="F152" s="49">
        <f t="shared" si="28"/>
        <v>3916.5</v>
      </c>
      <c r="G152" s="49">
        <f t="shared" si="26"/>
        <v>4.7339998200186528E-3</v>
      </c>
      <c r="H152" s="49"/>
      <c r="I152" s="49"/>
      <c r="J152" s="49"/>
      <c r="L152" s="49">
        <f>+G152</f>
        <v>4.7339998200186528E-3</v>
      </c>
      <c r="M152" s="49"/>
      <c r="N152" s="49"/>
      <c r="O152" s="49">
        <f t="shared" ca="1" si="29"/>
        <v>3.5584486433953314E-3</v>
      </c>
      <c r="P152" s="49"/>
      <c r="Q152" s="50">
        <f t="shared" si="30"/>
        <v>40497.92389999982</v>
      </c>
    </row>
    <row r="153" spans="1:17">
      <c r="A153" s="47" t="s">
        <v>247</v>
      </c>
      <c r="B153" s="98" t="s">
        <v>35</v>
      </c>
      <c r="C153" s="99">
        <v>55531.404899999965</v>
      </c>
      <c r="D153" s="99">
        <v>2.9999999999999997E-4</v>
      </c>
      <c r="E153" s="49">
        <f t="shared" si="27"/>
        <v>3948.0088476967539</v>
      </c>
      <c r="F153" s="49">
        <f t="shared" si="28"/>
        <v>3948</v>
      </c>
      <c r="G153" s="49">
        <f t="shared" si="26"/>
        <v>4.2079999693669379E-3</v>
      </c>
      <c r="H153" s="49"/>
      <c r="I153" s="49"/>
      <c r="J153" s="49"/>
      <c r="L153" s="49">
        <f>+G153</f>
        <v>4.2079999693669379E-3</v>
      </c>
      <c r="M153" s="49"/>
      <c r="N153" s="49"/>
      <c r="O153" s="49">
        <f t="shared" ca="1" si="29"/>
        <v>3.5214259425953194E-3</v>
      </c>
      <c r="P153" s="49"/>
      <c r="Q153" s="50">
        <f t="shared" si="30"/>
        <v>40512.904899999965</v>
      </c>
    </row>
    <row r="154" spans="1:17">
      <c r="A154" s="47" t="s">
        <v>247</v>
      </c>
      <c r="B154" s="98" t="s">
        <v>35</v>
      </c>
      <c r="C154" s="99">
        <v>55532.355299999937</v>
      </c>
      <c r="D154" s="99">
        <v>2.0000000000000001E-4</v>
      </c>
      <c r="E154" s="49">
        <f t="shared" si="27"/>
        <v>3950.0071488043404</v>
      </c>
      <c r="F154" s="49">
        <f t="shared" si="28"/>
        <v>3950</v>
      </c>
      <c r="G154" s="49">
        <f t="shared" si="26"/>
        <v>3.399999943212606E-3</v>
      </c>
      <c r="H154" s="49"/>
      <c r="I154" s="49"/>
      <c r="J154" s="49"/>
      <c r="L154" s="49">
        <f>+G154</f>
        <v>3.399999943212606E-3</v>
      </c>
      <c r="M154" s="49"/>
      <c r="N154" s="49"/>
      <c r="O154" s="49">
        <f t="shared" ca="1" si="29"/>
        <v>3.5190752949254772E-3</v>
      </c>
      <c r="P154" s="49"/>
      <c r="Q154" s="50">
        <f t="shared" si="30"/>
        <v>40513.855299999937</v>
      </c>
    </row>
    <row r="155" spans="1:17">
      <c r="A155" s="32" t="s">
        <v>220</v>
      </c>
      <c r="B155" s="33" t="s">
        <v>35</v>
      </c>
      <c r="C155" s="32">
        <v>55891.913099999998</v>
      </c>
      <c r="D155" s="19"/>
      <c r="E155">
        <f t="shared" si="27"/>
        <v>4706.0096214497771</v>
      </c>
      <c r="F155">
        <f t="shared" si="28"/>
        <v>4706</v>
      </c>
      <c r="G155">
        <f t="shared" si="26"/>
        <v>4.5759999993606471E-3</v>
      </c>
      <c r="K155">
        <f t="shared" ref="K155:K184" si="31">+G155</f>
        <v>4.5759999993606471E-3</v>
      </c>
      <c r="O155">
        <f t="shared" ca="1" si="29"/>
        <v>2.6305304757251857E-3</v>
      </c>
      <c r="Q155" s="2">
        <f t="shared" si="30"/>
        <v>40873.413099999998</v>
      </c>
    </row>
    <row r="156" spans="1:17">
      <c r="A156" s="32" t="s">
        <v>225</v>
      </c>
      <c r="B156" s="33" t="s">
        <v>35</v>
      </c>
      <c r="C156" s="32">
        <v>56241.9568</v>
      </c>
      <c r="D156" s="19"/>
      <c r="E156">
        <f t="shared" si="27"/>
        <v>5442.0078468642023</v>
      </c>
      <c r="F156">
        <f t="shared" si="28"/>
        <v>5442</v>
      </c>
      <c r="G156">
        <f t="shared" si="26"/>
        <v>3.7320000046747737E-3</v>
      </c>
      <c r="K156">
        <f t="shared" si="31"/>
        <v>3.7320000046747737E-3</v>
      </c>
      <c r="O156">
        <f t="shared" ca="1" si="29"/>
        <v>1.7654921332233148E-3</v>
      </c>
      <c r="Q156" s="2">
        <f t="shared" si="30"/>
        <v>41223.4568</v>
      </c>
    </row>
    <row r="157" spans="1:17">
      <c r="A157" s="15" t="s">
        <v>48</v>
      </c>
      <c r="B157" s="16" t="s">
        <v>35</v>
      </c>
      <c r="C157" s="17">
        <v>56563.466569999997</v>
      </c>
      <c r="D157" s="15">
        <v>1E-4</v>
      </c>
      <c r="E157">
        <f t="shared" si="27"/>
        <v>6118.0109292604748</v>
      </c>
      <c r="F157">
        <f t="shared" si="28"/>
        <v>6118</v>
      </c>
      <c r="G157">
        <f t="shared" si="26"/>
        <v>5.1979999989271164E-3</v>
      </c>
      <c r="K157">
        <f t="shared" si="31"/>
        <v>5.1979999989271164E-3</v>
      </c>
      <c r="O157">
        <f t="shared" ca="1" si="29"/>
        <v>9.7097322081670517E-4</v>
      </c>
      <c r="Q157" s="2">
        <f t="shared" si="30"/>
        <v>41544.966569999997</v>
      </c>
    </row>
    <row r="158" spans="1:17">
      <c r="A158" s="37" t="s">
        <v>2</v>
      </c>
      <c r="B158" s="38" t="s">
        <v>33</v>
      </c>
      <c r="C158" s="37">
        <v>56917.077399999835</v>
      </c>
      <c r="D158" s="37" t="s">
        <v>207</v>
      </c>
      <c r="E158">
        <f t="shared" si="27"/>
        <v>6861.5093649335086</v>
      </c>
      <c r="F158">
        <f t="shared" si="28"/>
        <v>6861.5</v>
      </c>
      <c r="G158">
        <f t="shared" si="26"/>
        <v>4.4539998343680054E-3</v>
      </c>
      <c r="K158">
        <f t="shared" si="31"/>
        <v>4.4539998343680054E-3</v>
      </c>
      <c r="O158">
        <f t="shared" ca="1" si="29"/>
        <v>9.7119949552927284E-5</v>
      </c>
      <c r="Q158" s="2">
        <f t="shared" si="30"/>
        <v>41898.577399999835</v>
      </c>
    </row>
    <row r="159" spans="1:17">
      <c r="A159" s="32" t="s">
        <v>230</v>
      </c>
      <c r="B159" s="33" t="s">
        <v>33</v>
      </c>
      <c r="C159" s="32">
        <v>56917.077400000002</v>
      </c>
      <c r="D159" s="19"/>
      <c r="E159">
        <f t="shared" si="27"/>
        <v>6861.5093649338605</v>
      </c>
      <c r="F159">
        <f t="shared" si="28"/>
        <v>6861.5</v>
      </c>
      <c r="G159">
        <f t="shared" si="26"/>
        <v>4.4540000017150305E-3</v>
      </c>
      <c r="K159">
        <f t="shared" si="31"/>
        <v>4.4540000017150305E-3</v>
      </c>
      <c r="O159">
        <f t="shared" ca="1" si="29"/>
        <v>9.7119949552927284E-5</v>
      </c>
      <c r="Q159" s="2">
        <f t="shared" si="30"/>
        <v>41898.577400000002</v>
      </c>
    </row>
    <row r="160" spans="1:17">
      <c r="A160" s="34" t="s">
        <v>233</v>
      </c>
      <c r="B160" s="35" t="s">
        <v>35</v>
      </c>
      <c r="C160" s="36">
        <v>57343.458500000001</v>
      </c>
      <c r="D160" s="36">
        <v>2.7000000000000001E-3</v>
      </c>
      <c r="E160">
        <f t="shared" si="27"/>
        <v>7758.0138098081652</v>
      </c>
      <c r="F160">
        <f t="shared" si="28"/>
        <v>7758</v>
      </c>
      <c r="G160">
        <f t="shared" si="26"/>
        <v>6.5680000043357722E-3</v>
      </c>
      <c r="K160">
        <f t="shared" si="31"/>
        <v>6.5680000043357722E-3</v>
      </c>
      <c r="O160">
        <f t="shared" ca="1" si="29"/>
        <v>-9.5655786845376747E-4</v>
      </c>
      <c r="Q160" s="2">
        <f t="shared" si="30"/>
        <v>42324.958500000001</v>
      </c>
    </row>
    <row r="161" spans="1:21">
      <c r="A161" s="37" t="s">
        <v>1</v>
      </c>
      <c r="B161" s="38" t="s">
        <v>35</v>
      </c>
      <c r="C161" s="37">
        <v>57682.086000000003</v>
      </c>
      <c r="D161" s="37" t="s">
        <v>100</v>
      </c>
      <c r="E161">
        <f t="shared" si="27"/>
        <v>8470.0084524099984</v>
      </c>
      <c r="F161">
        <f t="shared" si="28"/>
        <v>8470</v>
      </c>
      <c r="G161">
        <f t="shared" si="26"/>
        <v>4.0200000075856224E-3</v>
      </c>
      <c r="K161">
        <f t="shared" si="31"/>
        <v>4.0200000075856224E-3</v>
      </c>
      <c r="O161">
        <f t="shared" ca="1" si="29"/>
        <v>-1.7933884389175342E-3</v>
      </c>
      <c r="Q161" s="2">
        <f t="shared" si="30"/>
        <v>42663.586000000003</v>
      </c>
    </row>
    <row r="162" spans="1:21">
      <c r="A162" s="37" t="s">
        <v>1</v>
      </c>
      <c r="B162" s="38" t="s">
        <v>35</v>
      </c>
      <c r="C162" s="37">
        <v>57682.088100000001</v>
      </c>
      <c r="D162" s="37" t="s">
        <v>58</v>
      </c>
      <c r="E162">
        <f t="shared" si="27"/>
        <v>8470.0128678480469</v>
      </c>
      <c r="F162">
        <f t="shared" si="28"/>
        <v>8470</v>
      </c>
      <c r="G162">
        <f t="shared" si="26"/>
        <v>6.1200000054668635E-3</v>
      </c>
      <c r="K162">
        <f t="shared" si="31"/>
        <v>6.1200000054668635E-3</v>
      </c>
      <c r="O162">
        <f t="shared" ca="1" si="29"/>
        <v>-1.7933884389175342E-3</v>
      </c>
      <c r="Q162" s="2">
        <f t="shared" si="30"/>
        <v>42663.588100000001</v>
      </c>
    </row>
    <row r="163" spans="1:21">
      <c r="A163" s="37" t="s">
        <v>1</v>
      </c>
      <c r="B163" s="38" t="s">
        <v>35</v>
      </c>
      <c r="C163" s="37">
        <v>57682.088400000001</v>
      </c>
      <c r="D163" s="37" t="s">
        <v>207</v>
      </c>
      <c r="E163">
        <f t="shared" si="27"/>
        <v>8470.0134986249122</v>
      </c>
      <c r="F163">
        <f t="shared" si="28"/>
        <v>8470</v>
      </c>
      <c r="G163">
        <f t="shared" si="26"/>
        <v>6.4200000051641837E-3</v>
      </c>
      <c r="K163">
        <f t="shared" si="31"/>
        <v>6.4200000051641837E-3</v>
      </c>
      <c r="O163">
        <f t="shared" ca="1" si="29"/>
        <v>-1.7933884389175342E-3</v>
      </c>
      <c r="Q163" s="2">
        <f t="shared" si="30"/>
        <v>42663.588400000001</v>
      </c>
    </row>
    <row r="164" spans="1:21">
      <c r="A164" s="37" t="s">
        <v>1</v>
      </c>
      <c r="B164" s="38" t="s">
        <v>33</v>
      </c>
      <c r="C164" s="37">
        <v>57698.017899999999</v>
      </c>
      <c r="D164" s="37" t="s">
        <v>58</v>
      </c>
      <c r="E164">
        <f t="shared" si="27"/>
        <v>8503.5066988503058</v>
      </c>
      <c r="F164">
        <f t="shared" si="28"/>
        <v>8503.5</v>
      </c>
      <c r="G164">
        <f t="shared" si="26"/>
        <v>3.1860000017331913E-3</v>
      </c>
      <c r="K164">
        <f t="shared" si="31"/>
        <v>3.1860000017331913E-3</v>
      </c>
      <c r="O164">
        <f t="shared" ca="1" si="29"/>
        <v>-1.8327617873873884E-3</v>
      </c>
      <c r="Q164" s="2">
        <f t="shared" si="30"/>
        <v>42679.517899999999</v>
      </c>
    </row>
    <row r="165" spans="1:21">
      <c r="A165" s="37" t="s">
        <v>1</v>
      </c>
      <c r="B165" s="38" t="s">
        <v>33</v>
      </c>
      <c r="C165" s="37">
        <v>57698.018300000003</v>
      </c>
      <c r="D165" s="37" t="s">
        <v>100</v>
      </c>
      <c r="E165">
        <f t="shared" si="27"/>
        <v>8503.5075398861354</v>
      </c>
      <c r="F165">
        <f t="shared" si="28"/>
        <v>8503.5</v>
      </c>
      <c r="G165">
        <f t="shared" si="26"/>
        <v>3.5860000061802566E-3</v>
      </c>
      <c r="K165">
        <f t="shared" si="31"/>
        <v>3.5860000061802566E-3</v>
      </c>
      <c r="O165">
        <f t="shared" ca="1" si="29"/>
        <v>-1.8327617873873884E-3</v>
      </c>
      <c r="Q165" s="2">
        <f t="shared" si="30"/>
        <v>42679.518300000003</v>
      </c>
    </row>
    <row r="166" spans="1:21">
      <c r="A166" s="37" t="s">
        <v>1</v>
      </c>
      <c r="B166" s="38" t="s">
        <v>33</v>
      </c>
      <c r="C166" s="37">
        <v>57698.019399999997</v>
      </c>
      <c r="D166" s="37" t="s">
        <v>207</v>
      </c>
      <c r="E166">
        <f t="shared" si="27"/>
        <v>8503.5098527346272</v>
      </c>
      <c r="F166">
        <f t="shared" si="28"/>
        <v>8503.5</v>
      </c>
      <c r="G166">
        <f t="shared" si="26"/>
        <v>4.6860000002197921E-3</v>
      </c>
      <c r="K166">
        <f t="shared" si="31"/>
        <v>4.6860000002197921E-3</v>
      </c>
      <c r="O166">
        <f t="shared" ca="1" si="29"/>
        <v>-1.8327617873873884E-3</v>
      </c>
      <c r="Q166" s="2">
        <f t="shared" si="30"/>
        <v>42679.519399999997</v>
      </c>
    </row>
    <row r="167" spans="1:21">
      <c r="A167" s="39" t="s">
        <v>0</v>
      </c>
      <c r="B167" s="40" t="s">
        <v>33</v>
      </c>
      <c r="C167" s="39">
        <v>57741.2984</v>
      </c>
      <c r="D167" s="39">
        <v>1E-4</v>
      </c>
      <c r="E167">
        <f t="shared" si="27"/>
        <v>8594.5078258383055</v>
      </c>
      <c r="F167">
        <f t="shared" si="28"/>
        <v>8594.5</v>
      </c>
      <c r="G167">
        <f t="shared" si="26"/>
        <v>3.7220000012894161E-3</v>
      </c>
      <c r="K167">
        <f t="shared" si="31"/>
        <v>3.7220000012894161E-3</v>
      </c>
      <c r="O167">
        <f t="shared" ca="1" si="29"/>
        <v>-1.939716256365201E-3</v>
      </c>
      <c r="Q167" s="2">
        <f t="shared" si="30"/>
        <v>42722.7984</v>
      </c>
    </row>
    <row r="168" spans="1:21">
      <c r="A168" s="41" t="s">
        <v>234</v>
      </c>
      <c r="B168" s="42" t="s">
        <v>35</v>
      </c>
      <c r="C168" s="43">
        <v>58755.5196</v>
      </c>
      <c r="D168" s="43">
        <v>2.0000000000000001E-4</v>
      </c>
      <c r="E168">
        <f t="shared" si="27"/>
        <v>10726.998721625558</v>
      </c>
      <c r="F168">
        <f t="shared" si="28"/>
        <v>10727</v>
      </c>
      <c r="G168">
        <f t="shared" si="26"/>
        <v>-6.0800000210292637E-4</v>
      </c>
      <c r="K168">
        <f t="shared" si="31"/>
        <v>-6.0800000210292637E-4</v>
      </c>
      <c r="O168">
        <f t="shared" ca="1" si="29"/>
        <v>-4.4460943343342767E-3</v>
      </c>
      <c r="Q168" s="2">
        <f t="shared" si="30"/>
        <v>43737.0196</v>
      </c>
    </row>
    <row r="169" spans="1:21">
      <c r="A169" s="44" t="s">
        <v>236</v>
      </c>
      <c r="B169" s="45" t="s">
        <v>35</v>
      </c>
      <c r="C169" s="80">
        <v>58755.5196</v>
      </c>
      <c r="D169" s="44">
        <v>2.0000000000000001E-4</v>
      </c>
      <c r="E169">
        <f t="shared" si="27"/>
        <v>10726.998721625558</v>
      </c>
      <c r="F169">
        <f t="shared" si="28"/>
        <v>10727</v>
      </c>
      <c r="G169">
        <f t="shared" si="26"/>
        <v>-6.0800000210292637E-4</v>
      </c>
      <c r="K169">
        <f t="shared" si="31"/>
        <v>-6.0800000210292637E-4</v>
      </c>
      <c r="O169">
        <f t="shared" ca="1" si="29"/>
        <v>-4.4460943343342767E-3</v>
      </c>
      <c r="Q169" s="2">
        <f t="shared" si="30"/>
        <v>43737.0196</v>
      </c>
    </row>
    <row r="170" spans="1:21">
      <c r="A170" s="41" t="s">
        <v>235</v>
      </c>
      <c r="B170" s="42" t="s">
        <v>33</v>
      </c>
      <c r="C170" s="43">
        <v>59090.105000000003</v>
      </c>
      <c r="D170" s="43" t="s">
        <v>58</v>
      </c>
      <c r="E170">
        <f t="shared" si="27"/>
        <v>11430.494487010212</v>
      </c>
      <c r="F170">
        <f t="shared" si="28"/>
        <v>11430.5</v>
      </c>
      <c r="G170">
        <f t="shared" si="26"/>
        <v>-2.6219999926979654E-3</v>
      </c>
      <c r="K170">
        <f t="shared" si="31"/>
        <v>-2.6219999926979654E-3</v>
      </c>
      <c r="O170">
        <f t="shared" ca="1" si="29"/>
        <v>-5.2729346522012149E-3</v>
      </c>
      <c r="Q170" s="2">
        <f t="shared" si="30"/>
        <v>44071.605000000003</v>
      </c>
    </row>
    <row r="171" spans="1:21">
      <c r="A171" s="41" t="s">
        <v>235</v>
      </c>
      <c r="B171" s="42" t="s">
        <v>33</v>
      </c>
      <c r="C171" s="43">
        <v>59090.105000000003</v>
      </c>
      <c r="D171" s="43" t="s">
        <v>207</v>
      </c>
      <c r="E171">
        <f t="shared" si="27"/>
        <v>11430.494487010212</v>
      </c>
      <c r="F171">
        <f t="shared" si="28"/>
        <v>11430.5</v>
      </c>
      <c r="G171">
        <f t="shared" si="26"/>
        <v>-2.6219999926979654E-3</v>
      </c>
      <c r="K171">
        <f t="shared" si="31"/>
        <v>-2.6219999926979654E-3</v>
      </c>
      <c r="O171">
        <f t="shared" ca="1" si="29"/>
        <v>-5.2729346522012149E-3</v>
      </c>
      <c r="Q171" s="2">
        <f t="shared" si="30"/>
        <v>44071.605000000003</v>
      </c>
    </row>
    <row r="172" spans="1:21">
      <c r="A172" s="41" t="s">
        <v>235</v>
      </c>
      <c r="B172" s="42" t="s">
        <v>33</v>
      </c>
      <c r="C172" s="43">
        <v>59090.110999999997</v>
      </c>
      <c r="D172" s="43" t="s">
        <v>100</v>
      </c>
      <c r="E172" s="49">
        <f t="shared" si="27"/>
        <v>11430.507102547495</v>
      </c>
      <c r="F172" s="49">
        <f t="shared" si="28"/>
        <v>11430.5</v>
      </c>
      <c r="G172" s="49">
        <f t="shared" si="26"/>
        <v>3.3780000012484379E-3</v>
      </c>
      <c r="H172" s="49"/>
      <c r="I172" s="49"/>
      <c r="J172" s="49"/>
      <c r="K172" s="49">
        <f t="shared" si="31"/>
        <v>3.3780000012484379E-3</v>
      </c>
      <c r="L172" s="49"/>
      <c r="M172" s="49"/>
      <c r="N172" s="49"/>
      <c r="O172" s="49">
        <f t="shared" ca="1" si="29"/>
        <v>-5.2729346522012149E-3</v>
      </c>
      <c r="P172" s="49"/>
      <c r="Q172" s="50">
        <f t="shared" si="30"/>
        <v>44071.610999999997</v>
      </c>
      <c r="R172" s="49"/>
      <c r="S172" s="49"/>
      <c r="T172" s="49"/>
      <c r="U172" s="49"/>
    </row>
    <row r="173" spans="1:21">
      <c r="A173" s="46" t="s">
        <v>237</v>
      </c>
      <c r="B173" s="45" t="s">
        <v>35</v>
      </c>
      <c r="C173" s="80">
        <v>59175.475299999998</v>
      </c>
      <c r="D173" s="44">
        <v>1.5E-3</v>
      </c>
      <c r="E173" s="49">
        <f t="shared" si="27"/>
        <v>11609.99318760986</v>
      </c>
      <c r="F173" s="49">
        <f t="shared" si="28"/>
        <v>11610</v>
      </c>
      <c r="G173" s="49">
        <f t="shared" si="26"/>
        <v>-3.2399999981862493E-3</v>
      </c>
      <c r="H173" s="49"/>
      <c r="I173" s="49"/>
      <c r="J173" s="49"/>
      <c r="K173" s="49">
        <f t="shared" si="31"/>
        <v>-3.2399999981862493E-3</v>
      </c>
      <c r="L173" s="49"/>
      <c r="M173" s="49"/>
      <c r="N173" s="49"/>
      <c r="O173" s="49">
        <f t="shared" ca="1" si="29"/>
        <v>-5.4839052805695388E-3</v>
      </c>
      <c r="P173" s="49"/>
      <c r="Q173" s="50">
        <f t="shared" si="30"/>
        <v>44156.975299999998</v>
      </c>
      <c r="R173" s="49"/>
      <c r="S173" s="49"/>
      <c r="T173" s="49"/>
      <c r="U173" s="49"/>
    </row>
    <row r="174" spans="1:21">
      <c r="A174" s="46" t="s">
        <v>238</v>
      </c>
      <c r="B174" s="45" t="s">
        <v>35</v>
      </c>
      <c r="C174" s="80">
        <v>59414.225000000093</v>
      </c>
      <c r="D174" s="44" t="s">
        <v>100</v>
      </c>
      <c r="E174" s="49">
        <f t="shared" si="27"/>
        <v>12111.985811725921</v>
      </c>
      <c r="F174" s="49">
        <f t="shared" si="28"/>
        <v>12112</v>
      </c>
      <c r="G174" s="49">
        <f t="shared" si="26"/>
        <v>-6.7479999052011408E-3</v>
      </c>
      <c r="H174" s="49"/>
      <c r="I174" s="49"/>
      <c r="J174" s="49"/>
      <c r="K174" s="49">
        <f t="shared" si="31"/>
        <v>-6.7479999052011408E-3</v>
      </c>
      <c r="L174" s="49"/>
      <c r="M174" s="49"/>
      <c r="N174" s="49"/>
      <c r="O174" s="49">
        <f t="shared" ca="1" si="29"/>
        <v>-6.0739178456998902E-3</v>
      </c>
      <c r="P174" s="49"/>
      <c r="Q174" s="50">
        <f t="shared" si="30"/>
        <v>44395.725000000093</v>
      </c>
      <c r="R174" s="49"/>
      <c r="S174" s="49"/>
      <c r="T174" s="49"/>
      <c r="U174" s="49"/>
    </row>
    <row r="175" spans="1:21">
      <c r="A175" s="46" t="s">
        <v>238</v>
      </c>
      <c r="B175" s="45" t="s">
        <v>35</v>
      </c>
      <c r="C175" s="80">
        <v>59414.226999999955</v>
      </c>
      <c r="D175" s="44" t="s">
        <v>58</v>
      </c>
      <c r="E175" s="49">
        <f t="shared" si="27"/>
        <v>12111.990016904731</v>
      </c>
      <c r="F175" s="49">
        <f t="shared" si="28"/>
        <v>12112</v>
      </c>
      <c r="G175" s="49">
        <f t="shared" si="26"/>
        <v>-4.7480000430368818E-3</v>
      </c>
      <c r="H175" s="49"/>
      <c r="I175" s="49"/>
      <c r="J175" s="49"/>
      <c r="K175" s="49">
        <f t="shared" si="31"/>
        <v>-4.7480000430368818E-3</v>
      </c>
      <c r="L175" s="49"/>
      <c r="M175" s="49"/>
      <c r="N175" s="49"/>
      <c r="O175" s="49">
        <f t="shared" ca="1" si="29"/>
        <v>-6.0739178456998902E-3</v>
      </c>
      <c r="P175" s="49"/>
      <c r="Q175" s="50">
        <f t="shared" si="30"/>
        <v>44395.726999999955</v>
      </c>
      <c r="R175" s="49"/>
      <c r="S175" s="49"/>
      <c r="T175" s="49"/>
      <c r="U175" s="49"/>
    </row>
    <row r="176" spans="1:21">
      <c r="A176" s="46" t="s">
        <v>238</v>
      </c>
      <c r="B176" s="45" t="s">
        <v>35</v>
      </c>
      <c r="C176" s="80">
        <v>59414.228000000119</v>
      </c>
      <c r="D176" s="44" t="s">
        <v>207</v>
      </c>
      <c r="E176" s="49">
        <f t="shared" si="27"/>
        <v>12111.992119494624</v>
      </c>
      <c r="F176" s="49">
        <f t="shared" si="28"/>
        <v>12112</v>
      </c>
      <c r="G176" s="49">
        <f t="shared" ref="G176:G207" si="32">+C176-(C$7+F176*C$8)</f>
        <v>-3.7479998791241087E-3</v>
      </c>
      <c r="H176" s="49"/>
      <c r="I176" s="49"/>
      <c r="J176" s="49"/>
      <c r="K176" s="49">
        <f t="shared" si="31"/>
        <v>-3.7479998791241087E-3</v>
      </c>
      <c r="L176" s="49"/>
      <c r="M176" s="49"/>
      <c r="N176" s="49"/>
      <c r="O176" s="49">
        <f t="shared" ca="1" si="29"/>
        <v>-6.0739178456998902E-3</v>
      </c>
      <c r="P176" s="49"/>
      <c r="Q176" s="50">
        <f t="shared" si="30"/>
        <v>44395.728000000119</v>
      </c>
      <c r="R176" s="49"/>
      <c r="S176" s="49"/>
      <c r="T176" s="49"/>
      <c r="U176" s="49"/>
    </row>
    <row r="177" spans="1:21">
      <c r="A177" s="46" t="s">
        <v>238</v>
      </c>
      <c r="B177" s="45" t="s">
        <v>35</v>
      </c>
      <c r="C177" s="80">
        <v>59428.259099999908</v>
      </c>
      <c r="D177" s="44" t="s">
        <v>207</v>
      </c>
      <c r="E177" s="49">
        <f t="shared" si="27"/>
        <v>12141.493763719209</v>
      </c>
      <c r="F177" s="49">
        <f t="shared" si="28"/>
        <v>12141.5</v>
      </c>
      <c r="G177" s="49">
        <f t="shared" si="32"/>
        <v>-2.9660000873263925E-3</v>
      </c>
      <c r="H177" s="49"/>
      <c r="I177" s="49"/>
      <c r="J177" s="49"/>
      <c r="K177" s="49">
        <f t="shared" si="31"/>
        <v>-2.9660000873263925E-3</v>
      </c>
      <c r="L177" s="49"/>
      <c r="M177" s="49"/>
      <c r="N177" s="49"/>
      <c r="O177" s="49">
        <f t="shared" ca="1" si="29"/>
        <v>-6.1085898988300601E-3</v>
      </c>
      <c r="P177" s="49"/>
      <c r="Q177" s="50">
        <f t="shared" si="30"/>
        <v>44409.759099999908</v>
      </c>
      <c r="R177" s="49"/>
      <c r="S177" s="49"/>
      <c r="T177" s="49"/>
      <c r="U177" s="49"/>
    </row>
    <row r="178" spans="1:21">
      <c r="A178" s="46" t="s">
        <v>238</v>
      </c>
      <c r="B178" s="45" t="s">
        <v>35</v>
      </c>
      <c r="C178" s="80">
        <v>59511.011799999978</v>
      </c>
      <c r="D178" s="44" t="s">
        <v>100</v>
      </c>
      <c r="E178" s="49">
        <f t="shared" si="27"/>
        <v>12315.488725914794</v>
      </c>
      <c r="F178" s="49">
        <f t="shared" si="28"/>
        <v>12315.5</v>
      </c>
      <c r="G178" s="49">
        <f t="shared" si="32"/>
        <v>-5.3620000180671923E-3</v>
      </c>
      <c r="H178" s="49"/>
      <c r="I178" s="49"/>
      <c r="J178" s="49"/>
      <c r="K178" s="49">
        <f t="shared" si="31"/>
        <v>-5.3620000180671923E-3</v>
      </c>
      <c r="L178" s="49"/>
      <c r="M178" s="49"/>
      <c r="N178" s="49"/>
      <c r="O178" s="49">
        <f t="shared" ca="1" si="29"/>
        <v>-6.3130962461063183E-3</v>
      </c>
      <c r="P178" s="49"/>
      <c r="Q178" s="50">
        <f t="shared" si="30"/>
        <v>44492.511799999978</v>
      </c>
      <c r="R178" s="49"/>
      <c r="S178" s="49"/>
      <c r="T178" s="49"/>
      <c r="U178" s="49"/>
    </row>
    <row r="179" spans="1:21">
      <c r="A179" s="46" t="s">
        <v>238</v>
      </c>
      <c r="B179" s="45" t="s">
        <v>35</v>
      </c>
      <c r="C179" s="80">
        <v>59511.012500000186</v>
      </c>
      <c r="D179" s="44" t="s">
        <v>207</v>
      </c>
      <c r="E179" s="49">
        <f t="shared" si="27"/>
        <v>12315.490197727917</v>
      </c>
      <c r="F179" s="49">
        <f t="shared" si="28"/>
        <v>12315.5</v>
      </c>
      <c r="G179" s="49">
        <f t="shared" si="32"/>
        <v>-4.6619998101959936E-3</v>
      </c>
      <c r="H179" s="49"/>
      <c r="I179" s="49"/>
      <c r="J179" s="49"/>
      <c r="K179" s="49">
        <f t="shared" si="31"/>
        <v>-4.6619998101959936E-3</v>
      </c>
      <c r="L179" s="49"/>
      <c r="M179" s="49"/>
      <c r="N179" s="49"/>
      <c r="O179" s="49">
        <f t="shared" ca="1" si="29"/>
        <v>-6.3130962461063183E-3</v>
      </c>
      <c r="P179" s="49"/>
      <c r="Q179" s="50">
        <f t="shared" si="30"/>
        <v>44492.512500000186</v>
      </c>
      <c r="R179" s="49"/>
      <c r="S179" s="49"/>
      <c r="T179" s="49"/>
      <c r="U179" s="49"/>
    </row>
    <row r="180" spans="1:21">
      <c r="A180" s="51" t="s">
        <v>240</v>
      </c>
      <c r="B180" s="52" t="s">
        <v>33</v>
      </c>
      <c r="C180" s="81">
        <v>59811.113200000022</v>
      </c>
      <c r="D180" s="82"/>
      <c r="E180" s="49">
        <f t="shared" si="27"/>
        <v>12946.478793281854</v>
      </c>
      <c r="F180" s="49">
        <f t="shared" si="28"/>
        <v>12946.5</v>
      </c>
      <c r="G180" s="49">
        <f t="shared" si="32"/>
        <v>-1.008599998021964E-2</v>
      </c>
      <c r="H180" s="49"/>
      <c r="I180" s="49"/>
      <c r="J180" s="49"/>
      <c r="K180" s="49">
        <f t="shared" si="31"/>
        <v>-1.008599998021964E-2</v>
      </c>
      <c r="L180" s="49"/>
      <c r="M180" s="49"/>
      <c r="N180" s="49"/>
      <c r="O180" s="49">
        <f t="shared" ca="1" si="29"/>
        <v>-7.0547255859414824E-3</v>
      </c>
      <c r="P180" s="49"/>
      <c r="Q180" s="50">
        <f t="shared" si="30"/>
        <v>44792.613200000022</v>
      </c>
      <c r="R180" s="49"/>
      <c r="S180" s="49"/>
      <c r="T180" s="49"/>
      <c r="U180" s="49"/>
    </row>
    <row r="181" spans="1:21">
      <c r="A181" s="51" t="s">
        <v>240</v>
      </c>
      <c r="B181" s="52" t="s">
        <v>35</v>
      </c>
      <c r="C181" s="81">
        <v>59886.967199999839</v>
      </c>
      <c r="D181" s="82"/>
      <c r="E181" s="49">
        <f t="shared" si="27"/>
        <v>13105.968620953232</v>
      </c>
      <c r="F181" s="49">
        <f t="shared" ref="F181:F212" si="33">ROUND(2*E181,0)/2</f>
        <v>13106</v>
      </c>
      <c r="G181" s="49">
        <f t="shared" si="32"/>
        <v>-1.4924000162864104E-2</v>
      </c>
      <c r="H181" s="49"/>
      <c r="I181" s="49"/>
      <c r="J181" s="49"/>
      <c r="K181" s="49">
        <f t="shared" si="31"/>
        <v>-1.4924000162864104E-2</v>
      </c>
      <c r="L181" s="49"/>
      <c r="M181" s="49"/>
      <c r="N181" s="49"/>
      <c r="O181" s="49">
        <f t="shared" ca="1" si="29"/>
        <v>-7.2421897376113847E-3</v>
      </c>
      <c r="P181" s="49"/>
      <c r="Q181" s="50">
        <f t="shared" si="30"/>
        <v>44868.467199999839</v>
      </c>
      <c r="R181" s="49"/>
      <c r="S181" s="49"/>
      <c r="T181" s="49"/>
      <c r="U181" s="49"/>
    </row>
    <row r="182" spans="1:21">
      <c r="A182" s="51" t="s">
        <v>240</v>
      </c>
      <c r="B182" s="52" t="s">
        <v>33</v>
      </c>
      <c r="C182" s="81">
        <v>59891.961899999995</v>
      </c>
      <c r="D182" s="82"/>
      <c r="E182" s="49">
        <f t="shared" si="27"/>
        <v>13116.470424975392</v>
      </c>
      <c r="F182" s="49">
        <f t="shared" si="33"/>
        <v>13116.5</v>
      </c>
      <c r="G182" s="49">
        <f t="shared" si="32"/>
        <v>-1.4066000003367662E-2</v>
      </c>
      <c r="H182" s="49"/>
      <c r="I182" s="49"/>
      <c r="J182" s="49"/>
      <c r="K182" s="49">
        <f t="shared" si="31"/>
        <v>-1.4066000003367662E-2</v>
      </c>
      <c r="L182" s="49"/>
      <c r="M182" s="49"/>
      <c r="N182" s="49"/>
      <c r="O182" s="49">
        <f t="shared" ca="1" si="29"/>
        <v>-7.2545306378780545E-3</v>
      </c>
      <c r="P182" s="49"/>
      <c r="Q182" s="50">
        <f t="shared" si="30"/>
        <v>44873.461899999995</v>
      </c>
      <c r="R182" s="49"/>
      <c r="S182" s="49"/>
      <c r="T182" s="49"/>
      <c r="U182" s="49"/>
    </row>
    <row r="183" spans="1:21">
      <c r="A183" s="47" t="s">
        <v>239</v>
      </c>
      <c r="B183" s="48" t="s">
        <v>35</v>
      </c>
      <c r="C183" s="80">
        <v>59930.723400000003</v>
      </c>
      <c r="D183" s="44">
        <v>1.5E-3</v>
      </c>
      <c r="E183" s="49">
        <f t="shared" si="27"/>
        <v>13197.969949790171</v>
      </c>
      <c r="F183" s="49">
        <f t="shared" si="33"/>
        <v>13198</v>
      </c>
      <c r="G183" s="49">
        <f t="shared" si="32"/>
        <v>-1.4291999992565252E-2</v>
      </c>
      <c r="H183" s="49"/>
      <c r="I183" s="49"/>
      <c r="J183" s="49"/>
      <c r="K183" s="49">
        <f t="shared" si="31"/>
        <v>-1.4291999992565252E-2</v>
      </c>
      <c r="L183" s="49"/>
      <c r="M183" s="49"/>
      <c r="N183" s="49"/>
      <c r="O183" s="49">
        <f t="shared" ca="1" si="29"/>
        <v>-7.3503195304241188E-3</v>
      </c>
      <c r="P183" s="49"/>
      <c r="Q183" s="50">
        <f t="shared" si="30"/>
        <v>44912.223400000003</v>
      </c>
      <c r="R183" s="49"/>
      <c r="S183" s="49"/>
      <c r="T183" s="49"/>
      <c r="U183" s="49"/>
    </row>
    <row r="184" spans="1:21">
      <c r="A184" s="47" t="s">
        <v>241</v>
      </c>
      <c r="B184" s="83" t="s">
        <v>35</v>
      </c>
      <c r="C184" s="84">
        <v>60197.529799999997</v>
      </c>
      <c r="D184" s="84">
        <v>8.9999999999999998E-4</v>
      </c>
      <c r="E184" s="49">
        <f t="shared" si="27"/>
        <v>13758.954298113553</v>
      </c>
      <c r="F184" s="49">
        <f t="shared" si="33"/>
        <v>13759</v>
      </c>
      <c r="G184" s="49">
        <f t="shared" si="32"/>
        <v>-2.1736000002420042E-2</v>
      </c>
      <c r="H184" s="49"/>
      <c r="I184" s="49"/>
      <c r="J184" s="49"/>
      <c r="K184" s="49">
        <f t="shared" si="31"/>
        <v>-2.1736000002420042E-2</v>
      </c>
      <c r="L184" s="49"/>
      <c r="M184" s="49"/>
      <c r="N184" s="49"/>
      <c r="O184" s="49">
        <f t="shared" ca="1" si="29"/>
        <v>-8.00967620181481E-3</v>
      </c>
      <c r="P184" s="49"/>
      <c r="Q184" s="50">
        <f t="shared" si="30"/>
        <v>45179.029799999997</v>
      </c>
      <c r="R184" s="49"/>
      <c r="S184" s="49"/>
      <c r="T184" s="49"/>
      <c r="U184" s="49"/>
    </row>
    <row r="185" spans="1:21">
      <c r="A185" s="100" t="s">
        <v>249</v>
      </c>
      <c r="B185" s="83" t="s">
        <v>35</v>
      </c>
      <c r="C185" s="81">
        <v>60198.472500000149</v>
      </c>
      <c r="D185" s="100">
        <v>2.9999999999999997E-4</v>
      </c>
      <c r="E185" s="49">
        <f t="shared" ref="E185" si="34">+(C185-C$7)/C$8</f>
        <v>13760.936409281989</v>
      </c>
      <c r="F185" s="49">
        <f t="shared" si="33"/>
        <v>13761</v>
      </c>
      <c r="G185" s="49">
        <f t="shared" ref="G185" si="35">+C185-(C$7+F185*C$8)</f>
        <v>-3.0243999848607928E-2</v>
      </c>
      <c r="H185" s="49"/>
      <c r="I185" s="49"/>
      <c r="J185" s="49"/>
      <c r="K185" s="49">
        <f t="shared" ref="K185" si="36">+G185</f>
        <v>-3.0243999848607928E-2</v>
      </c>
      <c r="L185" s="49"/>
      <c r="M185" s="49"/>
      <c r="N185" s="49"/>
      <c r="O185" s="49">
        <f t="shared" ref="O185" ca="1" si="37">+C$11+C$12*$F185</f>
        <v>-8.012026849484653E-3</v>
      </c>
      <c r="P185" s="49"/>
      <c r="Q185" s="50">
        <f t="shared" ref="Q185" si="38">+C185-15018.5</f>
        <v>45179.972500000149</v>
      </c>
    </row>
  </sheetData>
  <protectedRanges>
    <protectedRange sqref="A68:D71" name="Range1"/>
  </protectedRanges>
  <sortState xmlns:xlrd2="http://schemas.microsoft.com/office/spreadsheetml/2017/richdata2" ref="A21:AA184">
    <sortCondition ref="C21:C184"/>
  </sortState>
  <phoneticPr fontId="8" type="noConversion"/>
  <hyperlinks>
    <hyperlink ref="H63261" r:id="rId1" display="http://vsolj.cetus-net.org/bulletin.html" xr:uid="{00000000-0004-0000-0000-000000000000}"/>
    <hyperlink ref="H63254" r:id="rId2" display="https://www.aavso.org/ejaavso" xr:uid="{00000000-0004-0000-0000-000001000000}"/>
    <hyperlink ref="I63261" r:id="rId3" display="http://vsolj.cetus-net.org/bulletin.html" xr:uid="{00000000-0004-0000-0000-000002000000}"/>
    <hyperlink ref="AQ56912" r:id="rId4" display="http://cdsbib.u-strasbg.fr/cgi-bin/cdsbib?1990RMxAA..21..381G" xr:uid="{00000000-0004-0000-0000-000003000000}"/>
    <hyperlink ref="H63258" r:id="rId5" display="https://www.aavso.org/ejaavso" xr:uid="{00000000-0004-0000-0000-000004000000}"/>
    <hyperlink ref="AP4276" r:id="rId6" display="http://cdsbib.u-strasbg.fr/cgi-bin/cdsbib?1990RMxAA..21..381G" xr:uid="{00000000-0004-0000-0000-000005000000}"/>
    <hyperlink ref="AP4279" r:id="rId7" display="http://cdsbib.u-strasbg.fr/cgi-bin/cdsbib?1990RMxAA..21..381G" xr:uid="{00000000-0004-0000-0000-000006000000}"/>
    <hyperlink ref="AP4277" r:id="rId8" display="http://cdsbib.u-strasbg.fr/cgi-bin/cdsbib?1990RMxAA..21..381G" xr:uid="{00000000-0004-0000-0000-000007000000}"/>
    <hyperlink ref="AP4261" r:id="rId9" display="http://cdsbib.u-strasbg.fr/cgi-bin/cdsbib?1990RMxAA..21..381G" xr:uid="{00000000-0004-0000-0000-000008000000}"/>
    <hyperlink ref="AQ4490" r:id="rId10" display="http://cdsbib.u-strasbg.fr/cgi-bin/cdsbib?1990RMxAA..21..381G" xr:uid="{00000000-0004-0000-0000-000009000000}"/>
    <hyperlink ref="AQ4494" r:id="rId11" display="http://cdsbib.u-strasbg.fr/cgi-bin/cdsbib?1990RMxAA..21..381G" xr:uid="{00000000-0004-0000-0000-00000A000000}"/>
    <hyperlink ref="AQ64174" r:id="rId12" display="http://cdsbib.u-strasbg.fr/cgi-bin/cdsbib?1990RMxAA..21..381G" xr:uid="{00000000-0004-0000-0000-00000B000000}"/>
    <hyperlink ref="I1382" r:id="rId13" display="http://vsolj.cetus-net.org/bulletin.html" xr:uid="{00000000-0004-0000-0000-00000C000000}"/>
    <hyperlink ref="H1382" r:id="rId14" display="http://vsolj.cetus-net.org/bulletin.html" xr:uid="{00000000-0004-0000-0000-00000D000000}"/>
    <hyperlink ref="AQ64835" r:id="rId15" display="http://cdsbib.u-strasbg.fr/cgi-bin/cdsbib?1990RMxAA..21..381G" xr:uid="{00000000-0004-0000-0000-00000E000000}"/>
    <hyperlink ref="AQ64834" r:id="rId16" display="http://cdsbib.u-strasbg.fr/cgi-bin/cdsbib?1990RMxAA..21..381G" xr:uid="{00000000-0004-0000-0000-00000F000000}"/>
    <hyperlink ref="AP2552" r:id="rId17" display="http://cdsbib.u-strasbg.fr/cgi-bin/cdsbib?1990RMxAA..21..381G" xr:uid="{00000000-0004-0000-0000-000010000000}"/>
    <hyperlink ref="AP2570" r:id="rId18" display="http://cdsbib.u-strasbg.fr/cgi-bin/cdsbib?1990RMxAA..21..381G" xr:uid="{00000000-0004-0000-0000-000011000000}"/>
    <hyperlink ref="AP2571" r:id="rId19" display="http://cdsbib.u-strasbg.fr/cgi-bin/cdsbib?1990RMxAA..21..381G" xr:uid="{00000000-0004-0000-0000-000012000000}"/>
    <hyperlink ref="AP2567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9"/>
  <sheetViews>
    <sheetView workbookViewId="0">
      <selection activeCell="A33" sqref="A33:C47"/>
    </sheetView>
  </sheetViews>
  <sheetFormatPr defaultRowHeight="12.75"/>
  <cols>
    <col min="1" max="1" width="19.7109375" style="19" customWidth="1"/>
    <col min="2" max="2" width="4.42578125" style="8" customWidth="1"/>
    <col min="3" max="3" width="12.7109375" style="19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19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>
      <c r="A1" s="18" t="s">
        <v>49</v>
      </c>
      <c r="I1" s="20" t="s">
        <v>50</v>
      </c>
      <c r="J1" s="21" t="s">
        <v>51</v>
      </c>
    </row>
    <row r="2" spans="1:16">
      <c r="I2" s="22" t="s">
        <v>52</v>
      </c>
      <c r="J2" s="23" t="s">
        <v>53</v>
      </c>
    </row>
    <row r="3" spans="1:16">
      <c r="A3" s="24" t="s">
        <v>54</v>
      </c>
      <c r="I3" s="22" t="s">
        <v>55</v>
      </c>
      <c r="J3" s="23" t="s">
        <v>56</v>
      </c>
    </row>
    <row r="4" spans="1:16">
      <c r="I4" s="22" t="s">
        <v>57</v>
      </c>
      <c r="J4" s="23" t="s">
        <v>56</v>
      </c>
    </row>
    <row r="5" spans="1:16" ht="13.5" thickBot="1">
      <c r="I5" s="25" t="s">
        <v>58</v>
      </c>
      <c r="J5" s="26" t="s">
        <v>59</v>
      </c>
    </row>
    <row r="10" spans="1:16" ht="13.5" thickBot="1"/>
    <row r="11" spans="1:16" ht="12.75" customHeight="1" thickBot="1">
      <c r="A11" s="19" t="str">
        <f t="shared" ref="A11:A47" si="0">P11</f>
        <v>IBVS 4380 </v>
      </c>
      <c r="B11" s="3" t="str">
        <f t="shared" ref="B11:B47" si="1">IF(H11=INT(H11),"I","II")</f>
        <v>II</v>
      </c>
      <c r="C11" s="19">
        <f t="shared" ref="C11:C47" si="2">1*G11</f>
        <v>49283.324999999997</v>
      </c>
      <c r="D11" s="8" t="str">
        <f t="shared" ref="D11:D47" si="3">VLOOKUP(F11,I$1:J$5,2,FALSE)</f>
        <v>vis</v>
      </c>
      <c r="E11" s="27">
        <f>VLOOKUP(C11,Active!C$21:E$973,3,FALSE)</f>
        <v>-9189.1386531652388</v>
      </c>
      <c r="F11" s="3" t="s">
        <v>58</v>
      </c>
      <c r="G11" s="8" t="str">
        <f t="shared" ref="G11:G47" si="4">MID(I11,3,LEN(I11)-3)</f>
        <v>49283.3250</v>
      </c>
      <c r="H11" s="19">
        <f t="shared" ref="H11:H47" si="5">1*K11</f>
        <v>-6761.5</v>
      </c>
      <c r="I11" s="28" t="s">
        <v>85</v>
      </c>
      <c r="J11" s="29" t="s">
        <v>86</v>
      </c>
      <c r="K11" s="28">
        <v>-6761.5</v>
      </c>
      <c r="L11" s="28" t="s">
        <v>87</v>
      </c>
      <c r="M11" s="29" t="s">
        <v>63</v>
      </c>
      <c r="N11" s="29" t="s">
        <v>64</v>
      </c>
      <c r="O11" s="30" t="s">
        <v>88</v>
      </c>
      <c r="P11" s="31" t="s">
        <v>89</v>
      </c>
    </row>
    <row r="12" spans="1:16" ht="12.75" customHeight="1" thickBot="1">
      <c r="A12" s="19" t="str">
        <f t="shared" si="0"/>
        <v>IBVS 4380 </v>
      </c>
      <c r="B12" s="3" t="str">
        <f t="shared" si="1"/>
        <v>I</v>
      </c>
      <c r="C12" s="19">
        <f t="shared" si="2"/>
        <v>49326.369599999998</v>
      </c>
      <c r="D12" s="8" t="str">
        <f t="shared" si="3"/>
        <v>vis</v>
      </c>
      <c r="E12" s="27">
        <f>VLOOKUP(C12,Active!C$21:E$973,3,FALSE)</f>
        <v>-9098.6335270519157</v>
      </c>
      <c r="F12" s="3" t="s">
        <v>58</v>
      </c>
      <c r="G12" s="8" t="str">
        <f t="shared" si="4"/>
        <v>49326.3696</v>
      </c>
      <c r="H12" s="19">
        <f t="shared" si="5"/>
        <v>-6671</v>
      </c>
      <c r="I12" s="28" t="s">
        <v>90</v>
      </c>
      <c r="J12" s="29" t="s">
        <v>91</v>
      </c>
      <c r="K12" s="28">
        <v>-6671</v>
      </c>
      <c r="L12" s="28" t="s">
        <v>92</v>
      </c>
      <c r="M12" s="29" t="s">
        <v>63</v>
      </c>
      <c r="N12" s="29" t="s">
        <v>64</v>
      </c>
      <c r="O12" s="30" t="s">
        <v>93</v>
      </c>
      <c r="P12" s="31" t="s">
        <v>89</v>
      </c>
    </row>
    <row r="13" spans="1:16" ht="12.75" customHeight="1" thickBot="1">
      <c r="A13" s="19" t="str">
        <f t="shared" si="0"/>
        <v>IBVS 4380 </v>
      </c>
      <c r="B13" s="3" t="str">
        <f t="shared" si="1"/>
        <v>I</v>
      </c>
      <c r="C13" s="19">
        <f t="shared" si="2"/>
        <v>49327.320299999999</v>
      </c>
      <c r="D13" s="8" t="str">
        <f t="shared" si="3"/>
        <v>vis</v>
      </c>
      <c r="E13" s="27">
        <f>VLOOKUP(C13,Active!C$21:E$973,3,FALSE)</f>
        <v>-9096.6345951674048</v>
      </c>
      <c r="F13" s="3" t="s">
        <v>58</v>
      </c>
      <c r="G13" s="8" t="str">
        <f t="shared" si="4"/>
        <v>49327.3203</v>
      </c>
      <c r="H13" s="19">
        <f t="shared" si="5"/>
        <v>-6669</v>
      </c>
      <c r="I13" s="28" t="s">
        <v>94</v>
      </c>
      <c r="J13" s="29" t="s">
        <v>95</v>
      </c>
      <c r="K13" s="28">
        <v>-6669</v>
      </c>
      <c r="L13" s="28" t="s">
        <v>96</v>
      </c>
      <c r="M13" s="29" t="s">
        <v>63</v>
      </c>
      <c r="N13" s="29" t="s">
        <v>64</v>
      </c>
      <c r="O13" s="30" t="s">
        <v>93</v>
      </c>
      <c r="P13" s="31" t="s">
        <v>89</v>
      </c>
    </row>
    <row r="14" spans="1:16" ht="12.75" customHeight="1" thickBot="1">
      <c r="A14" s="19" t="str">
        <f t="shared" si="0"/>
        <v>IBVS 4126 </v>
      </c>
      <c r="B14" s="3" t="str">
        <f t="shared" si="1"/>
        <v>I</v>
      </c>
      <c r="C14" s="19">
        <f t="shared" si="2"/>
        <v>49596.462899999999</v>
      </c>
      <c r="D14" s="8" t="str">
        <f t="shared" si="3"/>
        <v>vis</v>
      </c>
      <c r="E14" s="27">
        <f>VLOOKUP(C14,Active!C$21:E$973,3,FALSE)</f>
        <v>-8530.7381771389628</v>
      </c>
      <c r="F14" s="3" t="s">
        <v>58</v>
      </c>
      <c r="G14" s="8" t="str">
        <f t="shared" si="4"/>
        <v>49596.4629</v>
      </c>
      <c r="H14" s="19">
        <f t="shared" si="5"/>
        <v>-6103</v>
      </c>
      <c r="I14" s="28" t="s">
        <v>97</v>
      </c>
      <c r="J14" s="29" t="s">
        <v>98</v>
      </c>
      <c r="K14" s="28">
        <v>-6103</v>
      </c>
      <c r="L14" s="28" t="s">
        <v>99</v>
      </c>
      <c r="M14" s="29" t="s">
        <v>63</v>
      </c>
      <c r="N14" s="29" t="s">
        <v>100</v>
      </c>
      <c r="O14" s="30" t="s">
        <v>101</v>
      </c>
      <c r="P14" s="31" t="s">
        <v>102</v>
      </c>
    </row>
    <row r="15" spans="1:16" ht="12.75" customHeight="1" thickBot="1">
      <c r="A15" s="19" t="str">
        <f t="shared" si="0"/>
        <v>IBVS 4126 </v>
      </c>
      <c r="B15" s="3" t="str">
        <f t="shared" si="1"/>
        <v>I</v>
      </c>
      <c r="C15" s="19">
        <f t="shared" si="2"/>
        <v>49596.518300000003</v>
      </c>
      <c r="D15" s="8" t="str">
        <f t="shared" si="3"/>
        <v>vis</v>
      </c>
      <c r="E15" s="27">
        <f>VLOOKUP(C15,Active!C$21:E$973,3,FALSE)</f>
        <v>-8530.6216936779219</v>
      </c>
      <c r="F15" s="3" t="s">
        <v>58</v>
      </c>
      <c r="G15" s="8" t="str">
        <f t="shared" si="4"/>
        <v>49596.5183</v>
      </c>
      <c r="H15" s="19">
        <f t="shared" si="5"/>
        <v>-6103</v>
      </c>
      <c r="I15" s="28" t="s">
        <v>103</v>
      </c>
      <c r="J15" s="29" t="s">
        <v>104</v>
      </c>
      <c r="K15" s="28">
        <v>-6103</v>
      </c>
      <c r="L15" s="28" t="s">
        <v>105</v>
      </c>
      <c r="M15" s="29" t="s">
        <v>63</v>
      </c>
      <c r="N15" s="29" t="s">
        <v>106</v>
      </c>
      <c r="O15" s="30" t="s">
        <v>101</v>
      </c>
      <c r="P15" s="31" t="s">
        <v>102</v>
      </c>
    </row>
    <row r="16" spans="1:16" ht="12.75" customHeight="1" thickBot="1">
      <c r="A16" s="19" t="str">
        <f t="shared" si="0"/>
        <v>IBVS 5463 </v>
      </c>
      <c r="B16" s="3" t="str">
        <f t="shared" si="1"/>
        <v>II</v>
      </c>
      <c r="C16" s="19">
        <f t="shared" si="2"/>
        <v>52189.548799999997</v>
      </c>
      <c r="D16" s="8" t="str">
        <f t="shared" si="3"/>
        <v>vis</v>
      </c>
      <c r="E16" s="27">
        <f>VLOOKUP(C16,Active!C$21:E$973,3,FALSE)</f>
        <v>-3078.5428633905535</v>
      </c>
      <c r="F16" s="3" t="s">
        <v>58</v>
      </c>
      <c r="G16" s="8" t="str">
        <f t="shared" si="4"/>
        <v>52189.5488</v>
      </c>
      <c r="H16" s="19">
        <f t="shared" si="5"/>
        <v>-653.5</v>
      </c>
      <c r="I16" s="28" t="s">
        <v>112</v>
      </c>
      <c r="J16" s="29" t="s">
        <v>113</v>
      </c>
      <c r="K16" s="28">
        <v>-653.5</v>
      </c>
      <c r="L16" s="28" t="s">
        <v>114</v>
      </c>
      <c r="M16" s="29" t="s">
        <v>63</v>
      </c>
      <c r="N16" s="29" t="s">
        <v>64</v>
      </c>
      <c r="O16" s="30" t="s">
        <v>115</v>
      </c>
      <c r="P16" s="31" t="s">
        <v>116</v>
      </c>
    </row>
    <row r="17" spans="1:16" ht="12.75" customHeight="1" thickBot="1">
      <c r="A17" s="19" t="str">
        <f t="shared" si="0"/>
        <v>IBVS 5439 </v>
      </c>
      <c r="B17" s="3" t="str">
        <f t="shared" si="1"/>
        <v>II</v>
      </c>
      <c r="C17" s="19">
        <f t="shared" si="2"/>
        <v>52193.357300000003</v>
      </c>
      <c r="D17" s="8" t="str">
        <f t="shared" si="3"/>
        <v>vis</v>
      </c>
      <c r="E17" s="27">
        <f>VLOOKUP(C17,Active!C$21:E$973,3,FALSE)</f>
        <v>-3070.5351510920732</v>
      </c>
      <c r="F17" s="3" t="s">
        <v>58</v>
      </c>
      <c r="G17" s="8" t="str">
        <f t="shared" si="4"/>
        <v>52193.3573</v>
      </c>
      <c r="H17" s="19">
        <f t="shared" si="5"/>
        <v>-645.5</v>
      </c>
      <c r="I17" s="28" t="s">
        <v>117</v>
      </c>
      <c r="J17" s="29" t="s">
        <v>118</v>
      </c>
      <c r="K17" s="28">
        <v>-645.5</v>
      </c>
      <c r="L17" s="28" t="s">
        <v>119</v>
      </c>
      <c r="M17" s="29" t="s">
        <v>63</v>
      </c>
      <c r="N17" s="29" t="s">
        <v>64</v>
      </c>
      <c r="O17" s="30" t="s">
        <v>120</v>
      </c>
      <c r="P17" s="31" t="s">
        <v>121</v>
      </c>
    </row>
    <row r="18" spans="1:16" ht="12.75" customHeight="1" thickBot="1">
      <c r="A18" s="19" t="str">
        <f t="shared" si="0"/>
        <v>IBVS 5463 </v>
      </c>
      <c r="B18" s="3" t="str">
        <f t="shared" si="1"/>
        <v>I</v>
      </c>
      <c r="C18" s="19">
        <f t="shared" si="2"/>
        <v>52194.545899999997</v>
      </c>
      <c r="D18" s="8" t="str">
        <f t="shared" si="3"/>
        <v>vis</v>
      </c>
      <c r="E18" s="27">
        <f>VLOOKUP(C18,Active!C$21:E$973,3,FALSE)</f>
        <v>-3068.0360131538009</v>
      </c>
      <c r="F18" s="3" t="s">
        <v>58</v>
      </c>
      <c r="G18" s="8" t="str">
        <f t="shared" si="4"/>
        <v>52194.5459</v>
      </c>
      <c r="H18" s="19">
        <f t="shared" si="5"/>
        <v>-643</v>
      </c>
      <c r="I18" s="28" t="s">
        <v>122</v>
      </c>
      <c r="J18" s="29" t="s">
        <v>123</v>
      </c>
      <c r="K18" s="28">
        <v>-643</v>
      </c>
      <c r="L18" s="28" t="s">
        <v>124</v>
      </c>
      <c r="M18" s="29" t="s">
        <v>63</v>
      </c>
      <c r="N18" s="29" t="s">
        <v>64</v>
      </c>
      <c r="O18" s="30" t="s">
        <v>115</v>
      </c>
      <c r="P18" s="31" t="s">
        <v>116</v>
      </c>
    </row>
    <row r="19" spans="1:16" ht="12.75" customHeight="1" thickBot="1">
      <c r="A19" s="19" t="str">
        <f t="shared" si="0"/>
        <v>IBVS 5843 </v>
      </c>
      <c r="B19" s="3" t="str">
        <f t="shared" si="1"/>
        <v>I</v>
      </c>
      <c r="C19" s="19">
        <f t="shared" si="2"/>
        <v>53271.808400000002</v>
      </c>
      <c r="D19" s="8" t="str">
        <f t="shared" si="3"/>
        <v>vis</v>
      </c>
      <c r="E19" s="27">
        <f>VLOOKUP(C19,Active!C$21:E$973,3,FALSE)</f>
        <v>-802.99513881295377</v>
      </c>
      <c r="F19" s="3" t="s">
        <v>58</v>
      </c>
      <c r="G19" s="8" t="str">
        <f t="shared" si="4"/>
        <v>53271.8084</v>
      </c>
      <c r="H19" s="19">
        <f t="shared" si="5"/>
        <v>1622</v>
      </c>
      <c r="I19" s="28" t="s">
        <v>125</v>
      </c>
      <c r="J19" s="29" t="s">
        <v>126</v>
      </c>
      <c r="K19" s="28">
        <v>1622</v>
      </c>
      <c r="L19" s="28" t="s">
        <v>127</v>
      </c>
      <c r="M19" s="29" t="s">
        <v>70</v>
      </c>
      <c r="N19" s="29" t="s">
        <v>128</v>
      </c>
      <c r="O19" s="30" t="s">
        <v>129</v>
      </c>
      <c r="P19" s="31" t="s">
        <v>130</v>
      </c>
    </row>
    <row r="20" spans="1:16" ht="12.75" customHeight="1" thickBot="1">
      <c r="A20" s="19" t="str">
        <f t="shared" si="0"/>
        <v>IBVS 5843 </v>
      </c>
      <c r="B20" s="3" t="str">
        <f t="shared" si="1"/>
        <v>I</v>
      </c>
      <c r="C20" s="19">
        <f t="shared" si="2"/>
        <v>53273.710599999999</v>
      </c>
      <c r="D20" s="8" t="str">
        <f t="shared" si="3"/>
        <v>vis</v>
      </c>
      <c r="E20" s="27">
        <f>VLOOKUP(C20,Active!C$21:E$973,3,FALSE)</f>
        <v>-798.99559297230314</v>
      </c>
      <c r="F20" s="3" t="s">
        <v>58</v>
      </c>
      <c r="G20" s="8" t="str">
        <f t="shared" si="4"/>
        <v>53273.7106</v>
      </c>
      <c r="H20" s="19">
        <f t="shared" si="5"/>
        <v>1626</v>
      </c>
      <c r="I20" s="28" t="s">
        <v>131</v>
      </c>
      <c r="J20" s="29" t="s">
        <v>132</v>
      </c>
      <c r="K20" s="28" t="s">
        <v>133</v>
      </c>
      <c r="L20" s="28" t="s">
        <v>134</v>
      </c>
      <c r="M20" s="29" t="s">
        <v>70</v>
      </c>
      <c r="N20" s="29" t="s">
        <v>128</v>
      </c>
      <c r="O20" s="30" t="s">
        <v>129</v>
      </c>
      <c r="P20" s="31" t="s">
        <v>130</v>
      </c>
    </row>
    <row r="21" spans="1:16" ht="12.75" customHeight="1" thickBot="1">
      <c r="A21" s="19" t="str">
        <f t="shared" si="0"/>
        <v>IBVS 5843 </v>
      </c>
      <c r="B21" s="3" t="str">
        <f t="shared" si="1"/>
        <v>I</v>
      </c>
      <c r="C21" s="19">
        <f t="shared" si="2"/>
        <v>53274.660900000003</v>
      </c>
      <c r="D21" s="8" t="str">
        <f t="shared" si="3"/>
        <v>vis</v>
      </c>
      <c r="E21" s="27">
        <f>VLOOKUP(C21,Active!C$21:E$973,3,FALSE)</f>
        <v>-796.99750212360539</v>
      </c>
      <c r="F21" s="3" t="s">
        <v>58</v>
      </c>
      <c r="G21" s="8" t="str">
        <f t="shared" si="4"/>
        <v>53274.6609</v>
      </c>
      <c r="H21" s="19">
        <f t="shared" si="5"/>
        <v>1628</v>
      </c>
      <c r="I21" s="28" t="s">
        <v>135</v>
      </c>
      <c r="J21" s="29" t="s">
        <v>136</v>
      </c>
      <c r="K21" s="28" t="s">
        <v>137</v>
      </c>
      <c r="L21" s="28" t="s">
        <v>138</v>
      </c>
      <c r="M21" s="29" t="s">
        <v>70</v>
      </c>
      <c r="N21" s="29" t="s">
        <v>128</v>
      </c>
      <c r="O21" s="30" t="s">
        <v>129</v>
      </c>
      <c r="P21" s="31" t="s">
        <v>130</v>
      </c>
    </row>
    <row r="22" spans="1:16" ht="12.75" customHeight="1" thickBot="1">
      <c r="A22" s="19" t="str">
        <f t="shared" si="0"/>
        <v>IBVS 5843 </v>
      </c>
      <c r="B22" s="3" t="str">
        <f t="shared" si="1"/>
        <v>I</v>
      </c>
      <c r="C22" s="19">
        <f t="shared" si="2"/>
        <v>53283.697500000002</v>
      </c>
      <c r="D22" s="8" t="str">
        <f t="shared" si="3"/>
        <v>vis</v>
      </c>
      <c r="E22" s="27">
        <f>VLOOKUP(C22,Active!C$21:E$973,3,FALSE)</f>
        <v>-777.99724140250248</v>
      </c>
      <c r="F22" s="3" t="s">
        <v>58</v>
      </c>
      <c r="G22" s="8" t="str">
        <f t="shared" si="4"/>
        <v>53283.6975</v>
      </c>
      <c r="H22" s="19">
        <f t="shared" si="5"/>
        <v>1647</v>
      </c>
      <c r="I22" s="28" t="s">
        <v>139</v>
      </c>
      <c r="J22" s="29" t="s">
        <v>140</v>
      </c>
      <c r="K22" s="28" t="s">
        <v>141</v>
      </c>
      <c r="L22" s="28" t="s">
        <v>142</v>
      </c>
      <c r="M22" s="29" t="s">
        <v>70</v>
      </c>
      <c r="N22" s="29" t="s">
        <v>128</v>
      </c>
      <c r="O22" s="30" t="s">
        <v>129</v>
      </c>
      <c r="P22" s="31" t="s">
        <v>130</v>
      </c>
    </row>
    <row r="23" spans="1:16" ht="12.75" customHeight="1" thickBot="1">
      <c r="A23" s="19" t="str">
        <f t="shared" si="0"/>
        <v>IBVS 5843 </v>
      </c>
      <c r="B23" s="3" t="str">
        <f t="shared" si="1"/>
        <v>II</v>
      </c>
      <c r="C23" s="19">
        <f t="shared" si="2"/>
        <v>53286.787300000004</v>
      </c>
      <c r="D23" s="8" t="str">
        <f t="shared" si="3"/>
        <v>vis</v>
      </c>
      <c r="E23" s="27">
        <f>VLOOKUP(C23,Active!C$21:E$973,3,FALSE)</f>
        <v>-771.50066021310624</v>
      </c>
      <c r="F23" s="3" t="s">
        <v>58</v>
      </c>
      <c r="G23" s="8" t="str">
        <f t="shared" si="4"/>
        <v>53286.7873</v>
      </c>
      <c r="H23" s="19">
        <f t="shared" si="5"/>
        <v>1653.5</v>
      </c>
      <c r="I23" s="28" t="s">
        <v>143</v>
      </c>
      <c r="J23" s="29" t="s">
        <v>144</v>
      </c>
      <c r="K23" s="28" t="s">
        <v>145</v>
      </c>
      <c r="L23" s="28" t="s">
        <v>146</v>
      </c>
      <c r="M23" s="29" t="s">
        <v>70</v>
      </c>
      <c r="N23" s="29" t="s">
        <v>128</v>
      </c>
      <c r="O23" s="30" t="s">
        <v>129</v>
      </c>
      <c r="P23" s="31" t="s">
        <v>130</v>
      </c>
    </row>
    <row r="24" spans="1:16" ht="12.75" customHeight="1" thickBot="1">
      <c r="A24" s="19" t="str">
        <f t="shared" si="0"/>
        <v>IBVS 5843 </v>
      </c>
      <c r="B24" s="3" t="str">
        <f t="shared" si="1"/>
        <v>II</v>
      </c>
      <c r="C24" s="19">
        <f t="shared" si="2"/>
        <v>53287.741699999999</v>
      </c>
      <c r="D24" s="8" t="str">
        <f t="shared" si="3"/>
        <v>vis</v>
      </c>
      <c r="E24" s="27">
        <f>VLOOKUP(C24,Active!C$21:E$973,3,FALSE)</f>
        <v>-769.49394874727534</v>
      </c>
      <c r="F24" s="3" t="s">
        <v>58</v>
      </c>
      <c r="G24" s="8" t="str">
        <f t="shared" si="4"/>
        <v>53287.7417</v>
      </c>
      <c r="H24" s="19">
        <f t="shared" si="5"/>
        <v>1655.5</v>
      </c>
      <c r="I24" s="28" t="s">
        <v>147</v>
      </c>
      <c r="J24" s="29" t="s">
        <v>148</v>
      </c>
      <c r="K24" s="28" t="s">
        <v>149</v>
      </c>
      <c r="L24" s="28" t="s">
        <v>150</v>
      </c>
      <c r="M24" s="29" t="s">
        <v>70</v>
      </c>
      <c r="N24" s="29" t="s">
        <v>128</v>
      </c>
      <c r="O24" s="30" t="s">
        <v>129</v>
      </c>
      <c r="P24" s="31" t="s">
        <v>130</v>
      </c>
    </row>
    <row r="25" spans="1:16" ht="12.75" customHeight="1" thickBot="1">
      <c r="A25" s="19" t="str">
        <f t="shared" si="0"/>
        <v>IBVS 5843 </v>
      </c>
      <c r="B25" s="3" t="str">
        <f t="shared" si="1"/>
        <v>II</v>
      </c>
      <c r="C25" s="19">
        <f t="shared" si="2"/>
        <v>53288.694199999998</v>
      </c>
      <c r="D25" s="8" t="str">
        <f t="shared" si="3"/>
        <v>vis</v>
      </c>
      <c r="E25" s="27">
        <f>VLOOKUP(C25,Active!C$21:E$973,3,FALSE)</f>
        <v>-767.4912322015789</v>
      </c>
      <c r="F25" s="3" t="s">
        <v>58</v>
      </c>
      <c r="G25" s="8" t="str">
        <f t="shared" si="4"/>
        <v>53288.6942</v>
      </c>
      <c r="H25" s="19">
        <f t="shared" si="5"/>
        <v>1657.5</v>
      </c>
      <c r="I25" s="28" t="s">
        <v>151</v>
      </c>
      <c r="J25" s="29" t="s">
        <v>152</v>
      </c>
      <c r="K25" s="28" t="s">
        <v>153</v>
      </c>
      <c r="L25" s="28" t="s">
        <v>154</v>
      </c>
      <c r="M25" s="29" t="s">
        <v>70</v>
      </c>
      <c r="N25" s="29" t="s">
        <v>128</v>
      </c>
      <c r="O25" s="30" t="s">
        <v>129</v>
      </c>
      <c r="P25" s="31" t="s">
        <v>130</v>
      </c>
    </row>
    <row r="26" spans="1:16" ht="12.75" customHeight="1" thickBot="1">
      <c r="A26" s="19" t="str">
        <f t="shared" si="0"/>
        <v>IBVS 5843 </v>
      </c>
      <c r="B26" s="3" t="str">
        <f t="shared" si="1"/>
        <v>II</v>
      </c>
      <c r="C26" s="19">
        <f t="shared" si="2"/>
        <v>53289.643700000001</v>
      </c>
      <c r="D26" s="8" t="str">
        <f t="shared" si="3"/>
        <v>vis</v>
      </c>
      <c r="E26" s="27">
        <f>VLOOKUP(C26,Active!C$21:E$973,3,FALSE)</f>
        <v>-765.49482342452393</v>
      </c>
      <c r="F26" s="3" t="s">
        <v>58</v>
      </c>
      <c r="G26" s="8" t="str">
        <f t="shared" si="4"/>
        <v>53289.6437</v>
      </c>
      <c r="H26" s="19">
        <f t="shared" si="5"/>
        <v>1659.5</v>
      </c>
      <c r="I26" s="28" t="s">
        <v>155</v>
      </c>
      <c r="J26" s="29" t="s">
        <v>156</v>
      </c>
      <c r="K26" s="28" t="s">
        <v>157</v>
      </c>
      <c r="L26" s="28" t="s">
        <v>158</v>
      </c>
      <c r="M26" s="29" t="s">
        <v>70</v>
      </c>
      <c r="N26" s="29" t="s">
        <v>128</v>
      </c>
      <c r="O26" s="30" t="s">
        <v>129</v>
      </c>
      <c r="P26" s="31" t="s">
        <v>130</v>
      </c>
    </row>
    <row r="27" spans="1:16" ht="12.75" customHeight="1" thickBot="1">
      <c r="A27" s="19" t="str">
        <f t="shared" si="0"/>
        <v>IBVS 5843 </v>
      </c>
      <c r="B27" s="3" t="str">
        <f t="shared" si="1"/>
        <v>I</v>
      </c>
      <c r="C27" s="19">
        <f t="shared" si="2"/>
        <v>53302.721700000002</v>
      </c>
      <c r="D27" s="8" t="str">
        <f t="shared" si="3"/>
        <v>vis</v>
      </c>
      <c r="E27" s="27">
        <f>VLOOKUP(C27,Active!C$21:E$973,3,FALSE)</f>
        <v>-737.9971572989208</v>
      </c>
      <c r="F27" s="3" t="s">
        <v>58</v>
      </c>
      <c r="G27" s="8" t="str">
        <f t="shared" si="4"/>
        <v>53302.7217</v>
      </c>
      <c r="H27" s="19">
        <f t="shared" si="5"/>
        <v>1687</v>
      </c>
      <c r="I27" s="28" t="s">
        <v>159</v>
      </c>
      <c r="J27" s="29" t="s">
        <v>160</v>
      </c>
      <c r="K27" s="28" t="s">
        <v>161</v>
      </c>
      <c r="L27" s="28" t="s">
        <v>162</v>
      </c>
      <c r="M27" s="29" t="s">
        <v>70</v>
      </c>
      <c r="N27" s="29" t="s">
        <v>128</v>
      </c>
      <c r="O27" s="30" t="s">
        <v>129</v>
      </c>
      <c r="P27" s="31" t="s">
        <v>130</v>
      </c>
    </row>
    <row r="28" spans="1:16" ht="12.75" customHeight="1" thickBot="1">
      <c r="A28" s="19" t="str">
        <f t="shared" si="0"/>
        <v>IBVS 5843 </v>
      </c>
      <c r="B28" s="3" t="str">
        <f t="shared" si="1"/>
        <v>II</v>
      </c>
      <c r="C28" s="19">
        <f t="shared" si="2"/>
        <v>53338.629500000003</v>
      </c>
      <c r="D28" s="8" t="str">
        <f t="shared" si="3"/>
        <v>vis</v>
      </c>
      <c r="E28" s="27">
        <f>VLOOKUP(C28,Active!C$21:E$973,3,FALSE)</f>
        <v>-662.49779228096293</v>
      </c>
      <c r="F28" s="3" t="s">
        <v>58</v>
      </c>
      <c r="G28" s="8" t="str">
        <f t="shared" si="4"/>
        <v>53338.6295</v>
      </c>
      <c r="H28" s="19">
        <f t="shared" si="5"/>
        <v>1762.5</v>
      </c>
      <c r="I28" s="28" t="s">
        <v>163</v>
      </c>
      <c r="J28" s="29" t="s">
        <v>164</v>
      </c>
      <c r="K28" s="28" t="s">
        <v>165</v>
      </c>
      <c r="L28" s="28" t="s">
        <v>166</v>
      </c>
      <c r="M28" s="29" t="s">
        <v>70</v>
      </c>
      <c r="N28" s="29" t="s">
        <v>128</v>
      </c>
      <c r="O28" s="30" t="s">
        <v>129</v>
      </c>
      <c r="P28" s="31" t="s">
        <v>130</v>
      </c>
    </row>
    <row r="29" spans="1:16" ht="12.75" customHeight="1" thickBot="1">
      <c r="A29" s="19" t="str">
        <f t="shared" si="0"/>
        <v>IBVS 5843 </v>
      </c>
      <c r="B29" s="3" t="str">
        <f t="shared" si="1"/>
        <v>I</v>
      </c>
      <c r="C29" s="19">
        <f t="shared" si="2"/>
        <v>53994.729299999999</v>
      </c>
      <c r="D29" s="8" t="str">
        <f t="shared" si="3"/>
        <v>vis</v>
      </c>
      <c r="E29" s="27">
        <f>VLOOKUP(C29,Active!C$21:E$973,3,FALSE)</f>
        <v>717.01079048956956</v>
      </c>
      <c r="F29" s="3" t="s">
        <v>58</v>
      </c>
      <c r="G29" s="8" t="str">
        <f t="shared" si="4"/>
        <v>53994.7293</v>
      </c>
      <c r="H29" s="19">
        <f t="shared" si="5"/>
        <v>3142</v>
      </c>
      <c r="I29" s="28" t="s">
        <v>177</v>
      </c>
      <c r="J29" s="29" t="s">
        <v>178</v>
      </c>
      <c r="K29" s="28" t="s">
        <v>179</v>
      </c>
      <c r="L29" s="28" t="s">
        <v>180</v>
      </c>
      <c r="M29" s="29" t="s">
        <v>70</v>
      </c>
      <c r="N29" s="29" t="s">
        <v>128</v>
      </c>
      <c r="O29" s="30" t="s">
        <v>129</v>
      </c>
      <c r="P29" s="31" t="s">
        <v>130</v>
      </c>
    </row>
    <row r="30" spans="1:16" ht="12.75" customHeight="1" thickBot="1">
      <c r="A30" s="19" t="str">
        <f t="shared" si="0"/>
        <v>IBVS 5887 </v>
      </c>
      <c r="B30" s="3" t="str">
        <f t="shared" si="1"/>
        <v>II</v>
      </c>
      <c r="C30" s="19">
        <f t="shared" si="2"/>
        <v>54417.303200000002</v>
      </c>
      <c r="D30" s="8" t="str">
        <f t="shared" si="3"/>
        <v>vis</v>
      </c>
      <c r="E30" s="27">
        <f>VLOOKUP(C30,Active!C$21:E$973,3,FALSE)</f>
        <v>1605.5102564318304</v>
      </c>
      <c r="F30" s="3" t="s">
        <v>58</v>
      </c>
      <c r="G30" s="8" t="str">
        <f t="shared" si="4"/>
        <v>54417.3032</v>
      </c>
      <c r="H30" s="19">
        <f t="shared" si="5"/>
        <v>4030.5</v>
      </c>
      <c r="I30" s="28" t="s">
        <v>187</v>
      </c>
      <c r="J30" s="29" t="s">
        <v>188</v>
      </c>
      <c r="K30" s="28" t="s">
        <v>189</v>
      </c>
      <c r="L30" s="28" t="s">
        <v>190</v>
      </c>
      <c r="M30" s="29" t="s">
        <v>63</v>
      </c>
      <c r="N30" s="29" t="s">
        <v>191</v>
      </c>
      <c r="O30" s="30" t="s">
        <v>192</v>
      </c>
      <c r="P30" s="31" t="s">
        <v>193</v>
      </c>
    </row>
    <row r="31" spans="1:16" ht="12.75" customHeight="1" thickBot="1">
      <c r="A31" s="19" t="str">
        <f t="shared" si="0"/>
        <v>IBVS 5887 </v>
      </c>
      <c r="B31" s="3" t="str">
        <f t="shared" si="1"/>
        <v>I</v>
      </c>
      <c r="C31" s="19">
        <f t="shared" si="2"/>
        <v>54763.304100000001</v>
      </c>
      <c r="D31" s="8" t="str">
        <f t="shared" si="3"/>
        <v>vis</v>
      </c>
      <c r="E31" s="27">
        <f>VLOOKUP(C31,Active!C$21:E$973,3,FALSE)</f>
        <v>2333.0081328163837</v>
      </c>
      <c r="F31" s="3" t="s">
        <v>58</v>
      </c>
      <c r="G31" s="8" t="str">
        <f t="shared" si="4"/>
        <v>54763.3041</v>
      </c>
      <c r="H31" s="19">
        <f t="shared" si="5"/>
        <v>4758</v>
      </c>
      <c r="I31" s="28" t="s">
        <v>194</v>
      </c>
      <c r="J31" s="29" t="s">
        <v>195</v>
      </c>
      <c r="K31" s="28" t="s">
        <v>196</v>
      </c>
      <c r="L31" s="28" t="s">
        <v>184</v>
      </c>
      <c r="M31" s="29" t="s">
        <v>63</v>
      </c>
      <c r="N31" s="29" t="s">
        <v>191</v>
      </c>
      <c r="O31" s="30" t="s">
        <v>197</v>
      </c>
      <c r="P31" s="31" t="s">
        <v>193</v>
      </c>
    </row>
    <row r="32" spans="1:16" ht="12.75" customHeight="1" thickBot="1">
      <c r="A32" s="19" t="str">
        <f t="shared" si="0"/>
        <v>IBVS 5887 </v>
      </c>
      <c r="B32" s="3" t="str">
        <f t="shared" si="1"/>
        <v>II</v>
      </c>
      <c r="C32" s="19">
        <f t="shared" si="2"/>
        <v>54764.498399999997</v>
      </c>
      <c r="D32" s="8" t="str">
        <f t="shared" si="3"/>
        <v>vis</v>
      </c>
      <c r="E32" s="27">
        <f>VLOOKUP(C32,Active!C$21:E$973,3,FALSE)</f>
        <v>2335.5192555150902</v>
      </c>
      <c r="F32" s="3" t="s">
        <v>58</v>
      </c>
      <c r="G32" s="8" t="str">
        <f t="shared" si="4"/>
        <v>54764.4984</v>
      </c>
      <c r="H32" s="19">
        <f t="shared" si="5"/>
        <v>4760.5</v>
      </c>
      <c r="I32" s="28" t="s">
        <v>198</v>
      </c>
      <c r="J32" s="29" t="s">
        <v>199</v>
      </c>
      <c r="K32" s="28" t="s">
        <v>200</v>
      </c>
      <c r="L32" s="28" t="s">
        <v>201</v>
      </c>
      <c r="M32" s="29" t="s">
        <v>63</v>
      </c>
      <c r="N32" s="29" t="s">
        <v>191</v>
      </c>
      <c r="O32" s="30" t="s">
        <v>202</v>
      </c>
      <c r="P32" s="31" t="s">
        <v>193</v>
      </c>
    </row>
    <row r="33" spans="1:16" ht="12.75" customHeight="1" thickBot="1">
      <c r="A33" s="19" t="str">
        <f t="shared" si="0"/>
        <v>IBVS 2073 </v>
      </c>
      <c r="B33" s="3" t="str">
        <f t="shared" si="1"/>
        <v>II</v>
      </c>
      <c r="C33" s="19">
        <f t="shared" si="2"/>
        <v>44562.469100000002</v>
      </c>
      <c r="D33" s="8" t="str">
        <f t="shared" si="3"/>
        <v>vis</v>
      </c>
      <c r="E33" s="27">
        <f>VLOOKUP(C33,Active!C$21:E$973,3,FALSE)</f>
        <v>-19115.160932204093</v>
      </c>
      <c r="F33" s="3" t="s">
        <v>58</v>
      </c>
      <c r="G33" s="8" t="str">
        <f t="shared" si="4"/>
        <v>44562.4691</v>
      </c>
      <c r="H33" s="19">
        <f t="shared" si="5"/>
        <v>-16685.5</v>
      </c>
      <c r="I33" s="28" t="s">
        <v>60</v>
      </c>
      <c r="J33" s="29" t="s">
        <v>61</v>
      </c>
      <c r="K33" s="28">
        <v>-16685.5</v>
      </c>
      <c r="L33" s="28" t="s">
        <v>62</v>
      </c>
      <c r="M33" s="29" t="s">
        <v>63</v>
      </c>
      <c r="N33" s="29" t="s">
        <v>64</v>
      </c>
      <c r="O33" s="30" t="s">
        <v>65</v>
      </c>
      <c r="P33" s="31" t="s">
        <v>66</v>
      </c>
    </row>
    <row r="34" spans="1:16" ht="12.75" customHeight="1" thickBot="1">
      <c r="A34" s="19" t="str">
        <f t="shared" si="0"/>
        <v>BAVM 225 </v>
      </c>
      <c r="B34" s="3" t="str">
        <f t="shared" si="1"/>
        <v>I</v>
      </c>
      <c r="C34" s="19">
        <f t="shared" si="2"/>
        <v>47804.430999999997</v>
      </c>
      <c r="D34" s="8" t="str">
        <f t="shared" si="3"/>
        <v>vis</v>
      </c>
      <c r="E34" s="27">
        <f>VLOOKUP(C34,Active!C$21:E$973,3,FALSE)</f>
        <v>-12298.645722071304</v>
      </c>
      <c r="F34" s="3" t="s">
        <v>58</v>
      </c>
      <c r="G34" s="8" t="str">
        <f t="shared" si="4"/>
        <v>47804.431</v>
      </c>
      <c r="H34" s="19">
        <f t="shared" si="5"/>
        <v>-9871</v>
      </c>
      <c r="I34" s="28" t="s">
        <v>67</v>
      </c>
      <c r="J34" s="29" t="s">
        <v>68</v>
      </c>
      <c r="K34" s="28">
        <v>-9871</v>
      </c>
      <c r="L34" s="28" t="s">
        <v>69</v>
      </c>
      <c r="M34" s="29" t="s">
        <v>70</v>
      </c>
      <c r="N34" s="29" t="s">
        <v>71</v>
      </c>
      <c r="O34" s="30" t="s">
        <v>72</v>
      </c>
      <c r="P34" s="31" t="s">
        <v>73</v>
      </c>
    </row>
    <row r="35" spans="1:16" ht="12.75" customHeight="1" thickBot="1">
      <c r="A35" s="19" t="str">
        <f t="shared" si="0"/>
        <v>BAVM 225 </v>
      </c>
      <c r="B35" s="3" t="str">
        <f t="shared" si="1"/>
        <v>II</v>
      </c>
      <c r="C35" s="19">
        <f t="shared" si="2"/>
        <v>47985.36</v>
      </c>
      <c r="D35" s="8" t="str">
        <f t="shared" si="3"/>
        <v>vis</v>
      </c>
      <c r="E35" s="27">
        <f>VLOOKUP(C35,Active!C$21:E$973,3,FALSE)</f>
        <v>-11918.226297508005</v>
      </c>
      <c r="F35" s="3" t="s">
        <v>58</v>
      </c>
      <c r="G35" s="8" t="str">
        <f t="shared" si="4"/>
        <v>47985.360</v>
      </c>
      <c r="H35" s="19">
        <f t="shared" si="5"/>
        <v>-9490.5</v>
      </c>
      <c r="I35" s="28" t="s">
        <v>74</v>
      </c>
      <c r="J35" s="29" t="s">
        <v>75</v>
      </c>
      <c r="K35" s="28">
        <v>-9490.5</v>
      </c>
      <c r="L35" s="28" t="s">
        <v>76</v>
      </c>
      <c r="M35" s="29" t="s">
        <v>70</v>
      </c>
      <c r="N35" s="29" t="s">
        <v>71</v>
      </c>
      <c r="O35" s="30" t="s">
        <v>72</v>
      </c>
      <c r="P35" s="31" t="s">
        <v>73</v>
      </c>
    </row>
    <row r="36" spans="1:16" ht="12.75" customHeight="1" thickBot="1">
      <c r="A36" s="19" t="str">
        <f t="shared" si="0"/>
        <v>BAVM 225 </v>
      </c>
      <c r="B36" s="3" t="str">
        <f t="shared" si="1"/>
        <v>II</v>
      </c>
      <c r="C36" s="19">
        <f t="shared" si="2"/>
        <v>48983.220999999998</v>
      </c>
      <c r="D36" s="8" t="str">
        <f t="shared" si="3"/>
        <v>vis</v>
      </c>
      <c r="E36" s="27">
        <f>VLOOKUP(C36,Active!C$21:E$973,3,FALSE)</f>
        <v>-9820.1341872650355</v>
      </c>
      <c r="F36" s="3" t="s">
        <v>58</v>
      </c>
      <c r="G36" s="8" t="str">
        <f t="shared" si="4"/>
        <v>48983.221</v>
      </c>
      <c r="H36" s="19">
        <f t="shared" si="5"/>
        <v>-7392.5</v>
      </c>
      <c r="I36" s="28" t="s">
        <v>77</v>
      </c>
      <c r="J36" s="29" t="s">
        <v>78</v>
      </c>
      <c r="K36" s="28">
        <v>-7392.5</v>
      </c>
      <c r="L36" s="28" t="s">
        <v>79</v>
      </c>
      <c r="M36" s="29" t="s">
        <v>70</v>
      </c>
      <c r="N36" s="29" t="s">
        <v>58</v>
      </c>
      <c r="O36" s="30" t="s">
        <v>72</v>
      </c>
      <c r="P36" s="31" t="s">
        <v>73</v>
      </c>
    </row>
    <row r="37" spans="1:16" ht="12.75" customHeight="1" thickBot="1">
      <c r="A37" s="19" t="str">
        <f t="shared" si="0"/>
        <v>BAVM 225 </v>
      </c>
      <c r="B37" s="3" t="str">
        <f t="shared" si="1"/>
        <v>I</v>
      </c>
      <c r="C37" s="19">
        <f t="shared" si="2"/>
        <v>48987.26</v>
      </c>
      <c r="D37" s="8" t="str">
        <f t="shared" si="3"/>
        <v>vis</v>
      </c>
      <c r="E37" s="27">
        <f>VLOOKUP(C37,Active!C$21:E$973,3,FALSE)</f>
        <v>-9811.6418280754478</v>
      </c>
      <c r="F37" s="3" t="s">
        <v>58</v>
      </c>
      <c r="G37" s="8" t="str">
        <f t="shared" si="4"/>
        <v>48987.260</v>
      </c>
      <c r="H37" s="19">
        <f t="shared" si="5"/>
        <v>-7384</v>
      </c>
      <c r="I37" s="28" t="s">
        <v>80</v>
      </c>
      <c r="J37" s="29" t="s">
        <v>81</v>
      </c>
      <c r="K37" s="28">
        <v>-7384</v>
      </c>
      <c r="L37" s="28" t="s">
        <v>82</v>
      </c>
      <c r="M37" s="29" t="s">
        <v>70</v>
      </c>
      <c r="N37" s="29" t="s">
        <v>58</v>
      </c>
      <c r="O37" s="30" t="s">
        <v>72</v>
      </c>
      <c r="P37" s="31" t="s">
        <v>73</v>
      </c>
    </row>
    <row r="38" spans="1:16" ht="12.75" customHeight="1" thickBot="1">
      <c r="A38" s="19" t="str">
        <f t="shared" si="0"/>
        <v>BAVM 225 </v>
      </c>
      <c r="B38" s="3" t="str">
        <f t="shared" si="1"/>
        <v>II</v>
      </c>
      <c r="C38" s="19">
        <f t="shared" si="2"/>
        <v>48992.254000000001</v>
      </c>
      <c r="D38" s="8" t="str">
        <f t="shared" si="3"/>
        <v>vis</v>
      </c>
      <c r="E38" s="27">
        <f>VLOOKUP(C38,Active!C$21:E$973,3,FALSE)</f>
        <v>-9801.1414958663026</v>
      </c>
      <c r="F38" s="3" t="s">
        <v>58</v>
      </c>
      <c r="G38" s="8" t="str">
        <f t="shared" si="4"/>
        <v>48992.254</v>
      </c>
      <c r="H38" s="19">
        <f t="shared" si="5"/>
        <v>-7373.5</v>
      </c>
      <c r="I38" s="28" t="s">
        <v>83</v>
      </c>
      <c r="J38" s="29" t="s">
        <v>84</v>
      </c>
      <c r="K38" s="28">
        <v>-7373.5</v>
      </c>
      <c r="L38" s="28" t="s">
        <v>82</v>
      </c>
      <c r="M38" s="29" t="s">
        <v>70</v>
      </c>
      <c r="N38" s="29" t="s">
        <v>58</v>
      </c>
      <c r="O38" s="30" t="s">
        <v>72</v>
      </c>
      <c r="P38" s="31" t="s">
        <v>73</v>
      </c>
    </row>
    <row r="39" spans="1:16" ht="12.75" customHeight="1" thickBot="1">
      <c r="A39" s="19" t="str">
        <f t="shared" si="0"/>
        <v> AJ 118, 515 </v>
      </c>
      <c r="B39" s="3" t="str">
        <f t="shared" si="1"/>
        <v>II</v>
      </c>
      <c r="C39" s="19">
        <f t="shared" si="2"/>
        <v>50333.472000000002</v>
      </c>
      <c r="D39" s="8" t="str">
        <f t="shared" si="3"/>
        <v>vis</v>
      </c>
      <c r="E39" s="27">
        <f>VLOOKUP(C39,Active!C$21:E$973,3,FALSE)</f>
        <v>-6981.1105457481353</v>
      </c>
      <c r="F39" s="3" t="s">
        <v>58</v>
      </c>
      <c r="G39" s="8" t="str">
        <f t="shared" si="4"/>
        <v>50333.4720</v>
      </c>
      <c r="H39" s="19">
        <f t="shared" si="5"/>
        <v>-4553.5</v>
      </c>
      <c r="I39" s="28" t="s">
        <v>107</v>
      </c>
      <c r="J39" s="29" t="s">
        <v>108</v>
      </c>
      <c r="K39" s="28">
        <v>-4553.5</v>
      </c>
      <c r="L39" s="28" t="s">
        <v>109</v>
      </c>
      <c r="M39" s="29" t="s">
        <v>63</v>
      </c>
      <c r="N39" s="29" t="s">
        <v>64</v>
      </c>
      <c r="O39" s="30" t="s">
        <v>110</v>
      </c>
      <c r="P39" s="30" t="s">
        <v>111</v>
      </c>
    </row>
    <row r="40" spans="1:16" ht="12.75" customHeight="1" thickBot="1">
      <c r="A40" s="19" t="str">
        <f t="shared" si="0"/>
        <v>IBVS 5754 </v>
      </c>
      <c r="B40" s="3" t="str">
        <f t="shared" si="1"/>
        <v>II</v>
      </c>
      <c r="C40" s="19">
        <f t="shared" si="2"/>
        <v>53642.540500000003</v>
      </c>
      <c r="D40" s="8" t="str">
        <f t="shared" si="3"/>
        <v>vis</v>
      </c>
      <c r="E40" s="27">
        <f>VLOOKUP(C40,Active!C$21:E$973,3,FALSE)</f>
        <v>-23.497699767022624</v>
      </c>
      <c r="F40" s="3" t="s">
        <v>58</v>
      </c>
      <c r="G40" s="8" t="str">
        <f t="shared" si="4"/>
        <v>53642.5405</v>
      </c>
      <c r="H40" s="19">
        <f t="shared" si="5"/>
        <v>2401.5</v>
      </c>
      <c r="I40" s="28" t="s">
        <v>167</v>
      </c>
      <c r="J40" s="29" t="s">
        <v>168</v>
      </c>
      <c r="K40" s="28" t="s">
        <v>169</v>
      </c>
      <c r="L40" s="28" t="s">
        <v>170</v>
      </c>
      <c r="M40" s="29" t="s">
        <v>63</v>
      </c>
      <c r="N40" s="29" t="s">
        <v>64</v>
      </c>
      <c r="O40" s="30" t="s">
        <v>171</v>
      </c>
      <c r="P40" s="31" t="s">
        <v>172</v>
      </c>
    </row>
    <row r="41" spans="1:16" ht="12.75" customHeight="1" thickBot="1">
      <c r="A41" s="19" t="str">
        <f t="shared" si="0"/>
        <v>IBVS 5754 </v>
      </c>
      <c r="B41" s="3" t="str">
        <f t="shared" si="1"/>
        <v>I</v>
      </c>
      <c r="C41" s="19">
        <f t="shared" si="2"/>
        <v>53709.3197</v>
      </c>
      <c r="D41" s="8" t="str">
        <f t="shared" si="3"/>
        <v>vis</v>
      </c>
      <c r="E41" s="27">
        <f>VLOOKUP(C41,Active!C$21:E$973,3,FALSE)</f>
        <v>116.91154826284512</v>
      </c>
      <c r="F41" s="3" t="s">
        <v>58</v>
      </c>
      <c r="G41" s="8" t="str">
        <f t="shared" si="4"/>
        <v>53709.3197</v>
      </c>
      <c r="H41" s="19">
        <f t="shared" si="5"/>
        <v>2542</v>
      </c>
      <c r="I41" s="28" t="s">
        <v>173</v>
      </c>
      <c r="J41" s="29" t="s">
        <v>174</v>
      </c>
      <c r="K41" s="28" t="s">
        <v>175</v>
      </c>
      <c r="L41" s="28" t="s">
        <v>176</v>
      </c>
      <c r="M41" s="29" t="s">
        <v>63</v>
      </c>
      <c r="N41" s="29" t="s">
        <v>64</v>
      </c>
      <c r="O41" s="30" t="s">
        <v>171</v>
      </c>
      <c r="P41" s="31" t="s">
        <v>172</v>
      </c>
    </row>
    <row r="42" spans="1:16" ht="12.75" customHeight="1" thickBot="1">
      <c r="A42" s="19" t="str">
        <f t="shared" si="0"/>
        <v>VSB 45 </v>
      </c>
      <c r="B42" s="3" t="str">
        <f t="shared" si="1"/>
        <v>I</v>
      </c>
      <c r="C42" s="19">
        <f t="shared" si="2"/>
        <v>54006.143300000003</v>
      </c>
      <c r="D42" s="8" t="str">
        <f t="shared" si="3"/>
        <v>vis</v>
      </c>
      <c r="E42" s="27">
        <f>VLOOKUP(C42,Active!C$21:E$973,3,FALSE)</f>
        <v>741.00974760516215</v>
      </c>
      <c r="F42" s="3" t="s">
        <v>58</v>
      </c>
      <c r="G42" s="8" t="str">
        <f t="shared" si="4"/>
        <v>54006.1433</v>
      </c>
      <c r="H42" s="19">
        <f t="shared" si="5"/>
        <v>3166</v>
      </c>
      <c r="I42" s="28" t="s">
        <v>181</v>
      </c>
      <c r="J42" s="29" t="s">
        <v>182</v>
      </c>
      <c r="K42" s="28" t="s">
        <v>183</v>
      </c>
      <c r="L42" s="28" t="s">
        <v>184</v>
      </c>
      <c r="M42" s="29" t="s">
        <v>63</v>
      </c>
      <c r="N42" s="29" t="s">
        <v>64</v>
      </c>
      <c r="O42" s="30" t="s">
        <v>185</v>
      </c>
      <c r="P42" s="31" t="s">
        <v>186</v>
      </c>
    </row>
    <row r="43" spans="1:16" ht="12.75" customHeight="1" thickBot="1">
      <c r="A43" s="19" t="str">
        <f t="shared" si="0"/>
        <v>VSB 50 </v>
      </c>
      <c r="B43" s="3" t="str">
        <f t="shared" si="1"/>
        <v>I</v>
      </c>
      <c r="C43" s="19">
        <f t="shared" si="2"/>
        <v>54848.915500000003</v>
      </c>
      <c r="D43" s="8" t="str">
        <f t="shared" si="3"/>
        <v>vis</v>
      </c>
      <c r="E43" s="27">
        <f>VLOOKUP(C43,Active!C$21:E$973,3,FALSE)</f>
        <v>2513.0137677563789</v>
      </c>
      <c r="F43" s="3" t="s">
        <v>58</v>
      </c>
      <c r="G43" s="8" t="str">
        <f t="shared" si="4"/>
        <v>54848.9155</v>
      </c>
      <c r="H43" s="19">
        <f t="shared" si="5"/>
        <v>4938</v>
      </c>
      <c r="I43" s="28" t="s">
        <v>203</v>
      </c>
      <c r="J43" s="29" t="s">
        <v>204</v>
      </c>
      <c r="K43" s="28" t="s">
        <v>205</v>
      </c>
      <c r="L43" s="28" t="s">
        <v>206</v>
      </c>
      <c r="M43" s="29" t="s">
        <v>70</v>
      </c>
      <c r="N43" s="29" t="s">
        <v>207</v>
      </c>
      <c r="O43" s="30" t="s">
        <v>208</v>
      </c>
      <c r="P43" s="31" t="s">
        <v>209</v>
      </c>
    </row>
    <row r="44" spans="1:16" ht="12.75" customHeight="1" thickBot="1">
      <c r="A44" s="19" t="str">
        <f t="shared" si="0"/>
        <v>VSB 51 </v>
      </c>
      <c r="B44" s="3" t="str">
        <f t="shared" si="1"/>
        <v>I</v>
      </c>
      <c r="C44" s="19">
        <f t="shared" si="2"/>
        <v>55510.949500000002</v>
      </c>
      <c r="D44" s="8" t="str">
        <f t="shared" si="3"/>
        <v>vis</v>
      </c>
      <c r="E44" s="27">
        <f>VLOOKUP(C44,Active!C$21:E$973,3,FALSE)</f>
        <v>3904.9995374303085</v>
      </c>
      <c r="F44" s="3" t="s">
        <v>58</v>
      </c>
      <c r="G44" s="8" t="str">
        <f t="shared" si="4"/>
        <v>55510.9495</v>
      </c>
      <c r="H44" s="19">
        <f t="shared" si="5"/>
        <v>6330</v>
      </c>
      <c r="I44" s="28" t="s">
        <v>210</v>
      </c>
      <c r="J44" s="29" t="s">
        <v>211</v>
      </c>
      <c r="K44" s="28" t="s">
        <v>212</v>
      </c>
      <c r="L44" s="28" t="s">
        <v>134</v>
      </c>
      <c r="M44" s="29" t="s">
        <v>70</v>
      </c>
      <c r="N44" s="29" t="s">
        <v>213</v>
      </c>
      <c r="O44" s="30" t="s">
        <v>214</v>
      </c>
      <c r="P44" s="31" t="s">
        <v>215</v>
      </c>
    </row>
    <row r="45" spans="1:16" ht="12.75" customHeight="1" thickBot="1">
      <c r="A45" s="19" t="str">
        <f t="shared" si="0"/>
        <v>VSB 53 </v>
      </c>
      <c r="B45" s="3" t="str">
        <f t="shared" si="1"/>
        <v>I</v>
      </c>
      <c r="C45" s="19">
        <f t="shared" si="2"/>
        <v>55891.913099999998</v>
      </c>
      <c r="D45" s="8" t="str">
        <f t="shared" si="3"/>
        <v>vis</v>
      </c>
      <c r="E45" s="27">
        <f>VLOOKUP(C45,Active!C$21:E$973,3,FALSE)</f>
        <v>4706.0096214497771</v>
      </c>
      <c r="F45" s="3" t="s">
        <v>58</v>
      </c>
      <c r="G45" s="8" t="str">
        <f t="shared" si="4"/>
        <v>55891.9131</v>
      </c>
      <c r="H45" s="19">
        <f t="shared" si="5"/>
        <v>7131</v>
      </c>
      <c r="I45" s="28" t="s">
        <v>216</v>
      </c>
      <c r="J45" s="29" t="s">
        <v>217</v>
      </c>
      <c r="K45" s="28" t="s">
        <v>218</v>
      </c>
      <c r="L45" s="28" t="s">
        <v>219</v>
      </c>
      <c r="M45" s="29" t="s">
        <v>70</v>
      </c>
      <c r="N45" s="29" t="s">
        <v>213</v>
      </c>
      <c r="O45" s="30" t="s">
        <v>214</v>
      </c>
      <c r="P45" s="31" t="s">
        <v>220</v>
      </c>
    </row>
    <row r="46" spans="1:16" ht="12.75" customHeight="1" thickBot="1">
      <c r="A46" s="19" t="str">
        <f t="shared" si="0"/>
        <v>VSB 55 </v>
      </c>
      <c r="B46" s="3" t="str">
        <f t="shared" si="1"/>
        <v>I</v>
      </c>
      <c r="C46" s="19">
        <f t="shared" si="2"/>
        <v>56241.9568</v>
      </c>
      <c r="D46" s="8" t="str">
        <f t="shared" si="3"/>
        <v>vis</v>
      </c>
      <c r="E46" s="27">
        <f>VLOOKUP(C46,Active!C$21:E$973,3,FALSE)</f>
        <v>5442.0078468642023</v>
      </c>
      <c r="F46" s="3" t="s">
        <v>58</v>
      </c>
      <c r="G46" s="8" t="str">
        <f t="shared" si="4"/>
        <v>56241.9568</v>
      </c>
      <c r="H46" s="19">
        <f t="shared" si="5"/>
        <v>7867</v>
      </c>
      <c r="I46" s="28" t="s">
        <v>221</v>
      </c>
      <c r="J46" s="29" t="s">
        <v>222</v>
      </c>
      <c r="K46" s="28" t="s">
        <v>223</v>
      </c>
      <c r="L46" s="28" t="s">
        <v>224</v>
      </c>
      <c r="M46" s="29" t="s">
        <v>70</v>
      </c>
      <c r="N46" s="29" t="s">
        <v>58</v>
      </c>
      <c r="O46" s="30" t="s">
        <v>214</v>
      </c>
      <c r="P46" s="31" t="s">
        <v>225</v>
      </c>
    </row>
    <row r="47" spans="1:16" ht="12.75" customHeight="1" thickBot="1">
      <c r="A47" s="19" t="str">
        <f t="shared" si="0"/>
        <v>VSB 59 </v>
      </c>
      <c r="B47" s="3" t="str">
        <f t="shared" si="1"/>
        <v>II</v>
      </c>
      <c r="C47" s="19">
        <f t="shared" si="2"/>
        <v>56917.077400000002</v>
      </c>
      <c r="D47" s="8" t="str">
        <f t="shared" si="3"/>
        <v>vis</v>
      </c>
      <c r="E47" s="27">
        <f>VLOOKUP(C47,Active!C$21:E$973,3,FALSE)</f>
        <v>6861.5093649338605</v>
      </c>
      <c r="F47" s="3" t="s">
        <v>58</v>
      </c>
      <c r="G47" s="8" t="str">
        <f t="shared" si="4"/>
        <v>56917.0774</v>
      </c>
      <c r="H47" s="19">
        <f t="shared" si="5"/>
        <v>9286.5</v>
      </c>
      <c r="I47" s="28" t="s">
        <v>226</v>
      </c>
      <c r="J47" s="29" t="s">
        <v>227</v>
      </c>
      <c r="K47" s="28" t="s">
        <v>228</v>
      </c>
      <c r="L47" s="28" t="s">
        <v>229</v>
      </c>
      <c r="M47" s="29" t="s">
        <v>70</v>
      </c>
      <c r="N47" s="29" t="s">
        <v>207</v>
      </c>
      <c r="O47" s="30" t="s">
        <v>214</v>
      </c>
      <c r="P47" s="31" t="s">
        <v>230</v>
      </c>
    </row>
    <row r="48" spans="1:1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</sheetData>
  <phoneticPr fontId="8" type="noConversion"/>
  <hyperlinks>
    <hyperlink ref="P33" r:id="rId1" display="http://www.konkoly.hu/cgi-bin/IBVS?2073" xr:uid="{00000000-0004-0000-0100-000000000000}"/>
    <hyperlink ref="P34" r:id="rId2" display="http://www.bav-astro.de/sfs/BAVM_link.php?BAVMnr=225" xr:uid="{00000000-0004-0000-0100-000001000000}"/>
    <hyperlink ref="P35" r:id="rId3" display="http://www.bav-astro.de/sfs/BAVM_link.php?BAVMnr=225" xr:uid="{00000000-0004-0000-0100-000002000000}"/>
    <hyperlink ref="P36" r:id="rId4" display="http://www.bav-astro.de/sfs/BAVM_link.php?BAVMnr=225" xr:uid="{00000000-0004-0000-0100-000003000000}"/>
    <hyperlink ref="P37" r:id="rId5" display="http://www.bav-astro.de/sfs/BAVM_link.php?BAVMnr=225" xr:uid="{00000000-0004-0000-0100-000004000000}"/>
    <hyperlink ref="P38" r:id="rId6" display="http://www.bav-astro.de/sfs/BAVM_link.php?BAVMnr=225" xr:uid="{00000000-0004-0000-0100-000005000000}"/>
    <hyperlink ref="P11" r:id="rId7" display="http://www.konkoly.hu/cgi-bin/IBVS?4380" xr:uid="{00000000-0004-0000-0100-000006000000}"/>
    <hyperlink ref="P12" r:id="rId8" display="http://www.konkoly.hu/cgi-bin/IBVS?4380" xr:uid="{00000000-0004-0000-0100-000007000000}"/>
    <hyperlink ref="P13" r:id="rId9" display="http://www.konkoly.hu/cgi-bin/IBVS?4380" xr:uid="{00000000-0004-0000-0100-000008000000}"/>
    <hyperlink ref="P14" r:id="rId10" display="http://www.konkoly.hu/cgi-bin/IBVS?4126" xr:uid="{00000000-0004-0000-0100-000009000000}"/>
    <hyperlink ref="P15" r:id="rId11" display="http://www.konkoly.hu/cgi-bin/IBVS?4126" xr:uid="{00000000-0004-0000-0100-00000A000000}"/>
    <hyperlink ref="P16" r:id="rId12" display="http://www.konkoly.hu/cgi-bin/IBVS?5463" xr:uid="{00000000-0004-0000-0100-00000B000000}"/>
    <hyperlink ref="P17" r:id="rId13" display="http://www.konkoly.hu/cgi-bin/IBVS?5439" xr:uid="{00000000-0004-0000-0100-00000C000000}"/>
    <hyperlink ref="P18" r:id="rId14" display="http://www.konkoly.hu/cgi-bin/IBVS?5463" xr:uid="{00000000-0004-0000-0100-00000D000000}"/>
    <hyperlink ref="P19" r:id="rId15" display="http://www.konkoly.hu/cgi-bin/IBVS?5843" xr:uid="{00000000-0004-0000-0100-00000E000000}"/>
    <hyperlink ref="P20" r:id="rId16" display="http://www.konkoly.hu/cgi-bin/IBVS?5843" xr:uid="{00000000-0004-0000-0100-00000F000000}"/>
    <hyperlink ref="P21" r:id="rId17" display="http://www.konkoly.hu/cgi-bin/IBVS?5843" xr:uid="{00000000-0004-0000-0100-000010000000}"/>
    <hyperlink ref="P22" r:id="rId18" display="http://www.konkoly.hu/cgi-bin/IBVS?5843" xr:uid="{00000000-0004-0000-0100-000011000000}"/>
    <hyperlink ref="P23" r:id="rId19" display="http://www.konkoly.hu/cgi-bin/IBVS?5843" xr:uid="{00000000-0004-0000-0100-000012000000}"/>
    <hyperlink ref="P24" r:id="rId20" display="http://www.konkoly.hu/cgi-bin/IBVS?5843" xr:uid="{00000000-0004-0000-0100-000013000000}"/>
    <hyperlink ref="P25" r:id="rId21" display="http://www.konkoly.hu/cgi-bin/IBVS?5843" xr:uid="{00000000-0004-0000-0100-000014000000}"/>
    <hyperlink ref="P26" r:id="rId22" display="http://www.konkoly.hu/cgi-bin/IBVS?5843" xr:uid="{00000000-0004-0000-0100-000015000000}"/>
    <hyperlink ref="P27" r:id="rId23" display="http://www.konkoly.hu/cgi-bin/IBVS?5843" xr:uid="{00000000-0004-0000-0100-000016000000}"/>
    <hyperlink ref="P28" r:id="rId24" display="http://www.konkoly.hu/cgi-bin/IBVS?5843" xr:uid="{00000000-0004-0000-0100-000017000000}"/>
    <hyperlink ref="P40" r:id="rId25" display="http://www.konkoly.hu/cgi-bin/IBVS?5754" xr:uid="{00000000-0004-0000-0100-000018000000}"/>
    <hyperlink ref="P41" r:id="rId26" display="http://www.konkoly.hu/cgi-bin/IBVS?5754" xr:uid="{00000000-0004-0000-0100-000019000000}"/>
    <hyperlink ref="P29" r:id="rId27" display="http://www.konkoly.hu/cgi-bin/IBVS?5843" xr:uid="{00000000-0004-0000-0100-00001A000000}"/>
    <hyperlink ref="P42" r:id="rId28" display="http://vsolj.cetus-net.org/no45.pdf" xr:uid="{00000000-0004-0000-0100-00001B000000}"/>
    <hyperlink ref="P30" r:id="rId29" display="http://www.konkoly.hu/cgi-bin/IBVS?5887" xr:uid="{00000000-0004-0000-0100-00001C000000}"/>
    <hyperlink ref="P31" r:id="rId30" display="http://www.konkoly.hu/cgi-bin/IBVS?5887" xr:uid="{00000000-0004-0000-0100-00001D000000}"/>
    <hyperlink ref="P32" r:id="rId31" display="http://www.konkoly.hu/cgi-bin/IBVS?5887" xr:uid="{00000000-0004-0000-0100-00001E000000}"/>
    <hyperlink ref="P43" r:id="rId32" display="http://vsolj.cetus-net.org/vsoljno50.pdf" xr:uid="{00000000-0004-0000-0100-00001F000000}"/>
    <hyperlink ref="P44" r:id="rId33" display="http://vsolj.cetus-net.org/vsoljno51.pdf" xr:uid="{00000000-0004-0000-0100-000020000000}"/>
    <hyperlink ref="P45" r:id="rId34" display="http://vsolj.cetus-net.org/vsoljno53.pdf" xr:uid="{00000000-0004-0000-0100-000021000000}"/>
    <hyperlink ref="P46" r:id="rId35" display="http://vsolj.cetus-net.org/vsoljno55.pdf" xr:uid="{00000000-0004-0000-0100-000022000000}"/>
    <hyperlink ref="P47" r:id="rId36" display="http://vsolj.cetus-net.org/vsoljno59.pdf" xr:uid="{00000000-0004-0000-0100-00002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2025-01-07T23:24:30Z</dcterms:modified>
</cp:coreProperties>
</file>