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93150F-9C8A-4439-9364-87B7E9515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0" i="1" l="1"/>
  <c r="F250" i="1" s="1"/>
  <c r="G250" i="1" s="1"/>
  <c r="K250" i="1" s="1"/>
  <c r="Q250" i="1"/>
  <c r="E251" i="1"/>
  <c r="F251" i="1"/>
  <c r="G251" i="1" s="1"/>
  <c r="K251" i="1" s="1"/>
  <c r="Q251" i="1"/>
  <c r="E252" i="1"/>
  <c r="F252" i="1" s="1"/>
  <c r="G252" i="1" s="1"/>
  <c r="K252" i="1" s="1"/>
  <c r="Q252" i="1"/>
  <c r="E253" i="1"/>
  <c r="F253" i="1"/>
  <c r="G253" i="1"/>
  <c r="K253" i="1" s="1"/>
  <c r="Q253" i="1"/>
  <c r="F14" i="1"/>
  <c r="Q234" i="1"/>
  <c r="Q235" i="1"/>
  <c r="Q236" i="1"/>
  <c r="E237" i="1"/>
  <c r="F237" i="1" s="1"/>
  <c r="G237" i="1" s="1"/>
  <c r="K237" i="1" s="1"/>
  <c r="Q237" i="1"/>
  <c r="Q238" i="1"/>
  <c r="Q239" i="1"/>
  <c r="Q240" i="1"/>
  <c r="E241" i="1"/>
  <c r="F241" i="1" s="1"/>
  <c r="G241" i="1" s="1"/>
  <c r="K241" i="1" s="1"/>
  <c r="Q241" i="1"/>
  <c r="Q242" i="1"/>
  <c r="Q243" i="1"/>
  <c r="E245" i="1"/>
  <c r="F245" i="1" s="1"/>
  <c r="G245" i="1" s="1"/>
  <c r="K245" i="1" s="1"/>
  <c r="Q245" i="1"/>
  <c r="Q246" i="1"/>
  <c r="Q247" i="1"/>
  <c r="E248" i="1"/>
  <c r="F248" i="1" s="1"/>
  <c r="G248" i="1" s="1"/>
  <c r="K248" i="1" s="1"/>
  <c r="Q248" i="1"/>
  <c r="E244" i="1"/>
  <c r="F244" i="1" s="1"/>
  <c r="G244" i="1" s="1"/>
  <c r="K244" i="1" s="1"/>
  <c r="Q244" i="1"/>
  <c r="Q249" i="1"/>
  <c r="Q230" i="1"/>
  <c r="Q231" i="1"/>
  <c r="Q232" i="1"/>
  <c r="Q233" i="1"/>
  <c r="Q227" i="1"/>
  <c r="Q220" i="1"/>
  <c r="Q218" i="1"/>
  <c r="Q219" i="1"/>
  <c r="Q221" i="1"/>
  <c r="Q223" i="1"/>
  <c r="Q224" i="1"/>
  <c r="E225" i="1"/>
  <c r="F225" i="1" s="1"/>
  <c r="Q225" i="1"/>
  <c r="Q226" i="1"/>
  <c r="Q228" i="1"/>
  <c r="Q229" i="1"/>
  <c r="E234" i="1"/>
  <c r="F234" i="1" s="1"/>
  <c r="G234" i="1" s="1"/>
  <c r="K234" i="1" s="1"/>
  <c r="E135" i="1"/>
  <c r="F135" i="1" s="1"/>
  <c r="G135" i="1" s="1"/>
  <c r="K135" i="1" s="1"/>
  <c r="E143" i="1"/>
  <c r="F143" i="1" s="1"/>
  <c r="G143" i="1" s="1"/>
  <c r="K143" i="1" s="1"/>
  <c r="E152" i="1"/>
  <c r="E172" i="1"/>
  <c r="F172" i="1" s="1"/>
  <c r="E184" i="1"/>
  <c r="F184" i="1" s="1"/>
  <c r="G184" i="1" s="1"/>
  <c r="K184" i="1" s="1"/>
  <c r="E187" i="1"/>
  <c r="F187" i="1" s="1"/>
  <c r="G187" i="1" s="1"/>
  <c r="K187" i="1" s="1"/>
  <c r="E196" i="1"/>
  <c r="F196" i="1" s="1"/>
  <c r="G196" i="1" s="1"/>
  <c r="K196" i="1" s="1"/>
  <c r="D9" i="1"/>
  <c r="C9" i="1"/>
  <c r="Q210" i="1"/>
  <c r="Q211" i="1"/>
  <c r="Q212" i="1"/>
  <c r="Q213" i="1"/>
  <c r="Q214" i="1"/>
  <c r="Q215" i="1"/>
  <c r="Q216" i="1"/>
  <c r="Q217" i="1"/>
  <c r="Q222" i="1"/>
  <c r="A11" i="2"/>
  <c r="D11" i="2"/>
  <c r="Q21" i="1"/>
  <c r="G11" i="2"/>
  <c r="C11" i="2"/>
  <c r="H11" i="2"/>
  <c r="B11" i="2"/>
  <c r="A12" i="2"/>
  <c r="C12" i="2"/>
  <c r="D12" i="2"/>
  <c r="G12" i="2"/>
  <c r="H12" i="2"/>
  <c r="B12" i="2"/>
  <c r="A13" i="2"/>
  <c r="C13" i="2"/>
  <c r="D13" i="2"/>
  <c r="G13" i="2"/>
  <c r="H13" i="2"/>
  <c r="B13" i="2"/>
  <c r="A14" i="2"/>
  <c r="C14" i="2"/>
  <c r="D14" i="2"/>
  <c r="G14" i="2"/>
  <c r="H14" i="2"/>
  <c r="B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C21" i="2"/>
  <c r="D21" i="2"/>
  <c r="G21" i="2"/>
  <c r="H21" i="2"/>
  <c r="B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C28" i="2"/>
  <c r="D28" i="2"/>
  <c r="G28" i="2"/>
  <c r="H28" i="2"/>
  <c r="B28" i="2"/>
  <c r="A29" i="2"/>
  <c r="C29" i="2"/>
  <c r="D29" i="2"/>
  <c r="G29" i="2"/>
  <c r="H29" i="2"/>
  <c r="B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C37" i="2"/>
  <c r="D37" i="2"/>
  <c r="G37" i="2"/>
  <c r="H37" i="2"/>
  <c r="B37" i="2"/>
  <c r="A38" i="2"/>
  <c r="C38" i="2"/>
  <c r="D38" i="2"/>
  <c r="G38" i="2"/>
  <c r="H38" i="2"/>
  <c r="B38" i="2"/>
  <c r="A39" i="2"/>
  <c r="C39" i="2"/>
  <c r="D39" i="2"/>
  <c r="E89" i="1"/>
  <c r="G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C46" i="2"/>
  <c r="D46" i="2"/>
  <c r="G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E117" i="1"/>
  <c r="G50" i="2"/>
  <c r="C50" i="2"/>
  <c r="H50" i="2"/>
  <c r="B50" i="2"/>
  <c r="A51" i="2"/>
  <c r="D51" i="2"/>
  <c r="G51" i="2"/>
  <c r="C51" i="2"/>
  <c r="H51" i="2"/>
  <c r="B51" i="2"/>
  <c r="A52" i="2"/>
  <c r="C52" i="2"/>
  <c r="F52" i="2"/>
  <c r="D52" i="2"/>
  <c r="G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C70" i="2"/>
  <c r="D70" i="2"/>
  <c r="G70" i="2"/>
  <c r="H70" i="2"/>
  <c r="B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D73" i="2"/>
  <c r="E120" i="1"/>
  <c r="E73" i="2" s="1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F79" i="2"/>
  <c r="D79" i="2"/>
  <c r="G79" i="2"/>
  <c r="C79" i="2"/>
  <c r="H79" i="2"/>
  <c r="B79" i="2"/>
  <c r="A80" i="2"/>
  <c r="F80" i="2"/>
  <c r="D80" i="2"/>
  <c r="G80" i="2"/>
  <c r="C80" i="2"/>
  <c r="H80" i="2"/>
  <c r="B80" i="2"/>
  <c r="A81" i="2"/>
  <c r="F81" i="2"/>
  <c r="D81" i="2"/>
  <c r="G81" i="2"/>
  <c r="C81" i="2"/>
  <c r="E81" i="2"/>
  <c r="H81" i="2"/>
  <c r="B81" i="2"/>
  <c r="A82" i="2"/>
  <c r="F82" i="2"/>
  <c r="D82" i="2"/>
  <c r="G82" i="2"/>
  <c r="C82" i="2"/>
  <c r="E82" i="2"/>
  <c r="H82" i="2"/>
  <c r="B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B91" i="2"/>
  <c r="D91" i="2"/>
  <c r="G91" i="2"/>
  <c r="C91" i="2"/>
  <c r="H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D96" i="2"/>
  <c r="G96" i="2"/>
  <c r="C96" i="2"/>
  <c r="E96" i="2"/>
  <c r="H96" i="2"/>
  <c r="B96" i="2"/>
  <c r="E39" i="1"/>
  <c r="F39" i="1" s="1"/>
  <c r="G39" i="1" s="1"/>
  <c r="K39" i="1" s="1"/>
  <c r="E50" i="1"/>
  <c r="F50" i="1" s="1"/>
  <c r="G50" i="1" s="1"/>
  <c r="K50" i="1" s="1"/>
  <c r="E23" i="1"/>
  <c r="F23" i="1" s="1"/>
  <c r="G23" i="1" s="1"/>
  <c r="I23" i="1" s="1"/>
  <c r="E27" i="1"/>
  <c r="F27" i="1" s="1"/>
  <c r="G27" i="1" s="1"/>
  <c r="I27" i="1" s="1"/>
  <c r="E66" i="1"/>
  <c r="F66" i="1" s="1"/>
  <c r="E71" i="1"/>
  <c r="F71" i="1" s="1"/>
  <c r="G71" i="1" s="1"/>
  <c r="K71" i="1" s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8" i="1"/>
  <c r="Q49" i="1"/>
  <c r="Q50" i="1"/>
  <c r="Q51" i="1"/>
  <c r="Q63" i="1"/>
  <c r="Q44" i="1"/>
  <c r="Q46" i="1"/>
  <c r="Q36" i="1"/>
  <c r="Q37" i="1"/>
  <c r="Q38" i="1"/>
  <c r="Q39" i="1"/>
  <c r="Q40" i="1"/>
  <c r="Q41" i="1"/>
  <c r="Q42" i="1"/>
  <c r="Q43" i="1"/>
  <c r="Q55" i="1"/>
  <c r="Q56" i="1"/>
  <c r="Q57" i="1"/>
  <c r="Q58" i="1"/>
  <c r="Q59" i="1"/>
  <c r="Q64" i="1"/>
  <c r="Q75" i="1"/>
  <c r="Q76" i="1"/>
  <c r="Q77" i="1"/>
  <c r="Q78" i="1"/>
  <c r="Q79" i="1"/>
  <c r="Q80" i="1"/>
  <c r="Q81" i="1"/>
  <c r="Q82" i="1"/>
  <c r="Q83" i="1"/>
  <c r="Q101" i="1"/>
  <c r="Q60" i="1"/>
  <c r="Q61" i="1"/>
  <c r="Q62" i="1"/>
  <c r="Q86" i="1"/>
  <c r="Q87" i="1"/>
  <c r="Q88" i="1"/>
  <c r="Q89" i="1"/>
  <c r="Q90" i="1"/>
  <c r="Q91" i="1"/>
  <c r="Q92" i="1"/>
  <c r="Q93" i="1"/>
  <c r="Q94" i="1"/>
  <c r="Q95" i="1"/>
  <c r="Q96" i="1"/>
  <c r="Q102" i="1"/>
  <c r="Q103" i="1"/>
  <c r="Q104" i="1"/>
  <c r="Q106" i="1"/>
  <c r="Q111" i="1"/>
  <c r="Q116" i="1"/>
  <c r="Q117" i="1"/>
  <c r="Q118" i="1"/>
  <c r="Q115" i="1"/>
  <c r="Q130" i="1"/>
  <c r="Q146" i="1"/>
  <c r="Q155" i="1"/>
  <c r="Q156" i="1"/>
  <c r="Q159" i="1"/>
  <c r="Q160" i="1"/>
  <c r="Q161" i="1"/>
  <c r="Q162" i="1"/>
  <c r="Q52" i="1"/>
  <c r="Q53" i="1"/>
  <c r="Q54" i="1"/>
  <c r="Q65" i="1"/>
  <c r="Q66" i="1"/>
  <c r="Q67" i="1"/>
  <c r="Q68" i="1"/>
  <c r="Q69" i="1"/>
  <c r="Q70" i="1"/>
  <c r="Q71" i="1"/>
  <c r="Q72" i="1"/>
  <c r="Q73" i="1"/>
  <c r="Q74" i="1"/>
  <c r="Q126" i="1"/>
  <c r="Q127" i="1"/>
  <c r="Q128" i="1"/>
  <c r="Q132" i="1"/>
  <c r="Q133" i="1"/>
  <c r="Q134" i="1"/>
  <c r="Q135" i="1"/>
  <c r="Q136" i="1"/>
  <c r="Q137" i="1"/>
  <c r="Q139" i="1"/>
  <c r="Q140" i="1"/>
  <c r="Q141" i="1"/>
  <c r="Q142" i="1"/>
  <c r="Q143" i="1"/>
  <c r="Q144" i="1"/>
  <c r="Q145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45" i="1"/>
  <c r="Q47" i="1"/>
  <c r="Q158" i="1"/>
  <c r="Q163" i="1"/>
  <c r="Q164" i="1"/>
  <c r="Q165" i="1"/>
  <c r="Q166" i="1"/>
  <c r="Q167" i="1"/>
  <c r="Q84" i="1"/>
  <c r="Q85" i="1"/>
  <c r="Q97" i="1"/>
  <c r="Q98" i="1"/>
  <c r="Q99" i="1"/>
  <c r="Q100" i="1"/>
  <c r="Q105" i="1"/>
  <c r="Q107" i="1"/>
  <c r="Q108" i="1"/>
  <c r="Q109" i="1"/>
  <c r="Q110" i="1"/>
  <c r="Q112" i="1"/>
  <c r="Q113" i="1"/>
  <c r="Q114" i="1"/>
  <c r="Q119" i="1"/>
  <c r="Q120" i="1"/>
  <c r="Q121" i="1"/>
  <c r="Q122" i="1"/>
  <c r="Q123" i="1"/>
  <c r="Q124" i="1"/>
  <c r="Q125" i="1"/>
  <c r="Q129" i="1"/>
  <c r="Q131" i="1"/>
  <c r="Q138" i="1"/>
  <c r="Q147" i="1"/>
  <c r="Q148" i="1"/>
  <c r="Q149" i="1"/>
  <c r="Q150" i="1"/>
  <c r="Q151" i="1"/>
  <c r="Q152" i="1"/>
  <c r="Q153" i="1"/>
  <c r="Q154" i="1"/>
  <c r="Q157" i="1"/>
  <c r="E226" i="1"/>
  <c r="F226" i="1" s="1"/>
  <c r="G226" i="1" s="1"/>
  <c r="K226" i="1" s="1"/>
  <c r="E228" i="1"/>
  <c r="F228" i="1" s="1"/>
  <c r="G228" i="1" s="1"/>
  <c r="K228" i="1" s="1"/>
  <c r="F15" i="1" l="1"/>
  <c r="E95" i="2"/>
  <c r="E177" i="1"/>
  <c r="F177" i="1" s="1"/>
  <c r="E127" i="1"/>
  <c r="F127" i="1" s="1"/>
  <c r="G127" i="1" s="1"/>
  <c r="K127" i="1" s="1"/>
  <c r="E240" i="1"/>
  <c r="F240" i="1" s="1"/>
  <c r="G240" i="1" s="1"/>
  <c r="K240" i="1" s="1"/>
  <c r="E236" i="1"/>
  <c r="F236" i="1" s="1"/>
  <c r="G236" i="1" s="1"/>
  <c r="K236" i="1" s="1"/>
  <c r="E247" i="1"/>
  <c r="F247" i="1" s="1"/>
  <c r="G247" i="1" s="1"/>
  <c r="K247" i="1" s="1"/>
  <c r="E243" i="1"/>
  <c r="F243" i="1" s="1"/>
  <c r="G243" i="1" s="1"/>
  <c r="K243" i="1" s="1"/>
  <c r="E92" i="2"/>
  <c r="E88" i="1"/>
  <c r="E38" i="2" s="1"/>
  <c r="E55" i="1"/>
  <c r="E168" i="1"/>
  <c r="F168" i="1" s="1"/>
  <c r="G168" i="1" s="1"/>
  <c r="K168" i="1" s="1"/>
  <c r="E239" i="1"/>
  <c r="F239" i="1" s="1"/>
  <c r="G239" i="1" s="1"/>
  <c r="K239" i="1" s="1"/>
  <c r="E235" i="1"/>
  <c r="F235" i="1" s="1"/>
  <c r="G235" i="1" s="1"/>
  <c r="K235" i="1" s="1"/>
  <c r="E93" i="2"/>
  <c r="E165" i="1"/>
  <c r="F165" i="1" s="1"/>
  <c r="G165" i="1" s="1"/>
  <c r="K165" i="1" s="1"/>
  <c r="E249" i="1"/>
  <c r="F249" i="1" s="1"/>
  <c r="G249" i="1" s="1"/>
  <c r="K249" i="1" s="1"/>
  <c r="E246" i="1"/>
  <c r="F246" i="1" s="1"/>
  <c r="G246" i="1" s="1"/>
  <c r="K246" i="1" s="1"/>
  <c r="E242" i="1"/>
  <c r="F242" i="1" s="1"/>
  <c r="G242" i="1" s="1"/>
  <c r="K242" i="1" s="1"/>
  <c r="E160" i="1"/>
  <c r="F160" i="1" s="1"/>
  <c r="G160" i="1" s="1"/>
  <c r="K160" i="1" s="1"/>
  <c r="E238" i="1"/>
  <c r="F238" i="1" s="1"/>
  <c r="G238" i="1" s="1"/>
  <c r="K238" i="1" s="1"/>
  <c r="E50" i="2"/>
  <c r="F117" i="1"/>
  <c r="G117" i="1" s="1"/>
  <c r="K117" i="1" s="1"/>
  <c r="F88" i="1"/>
  <c r="G88" i="1" s="1"/>
  <c r="K88" i="1" s="1"/>
  <c r="E17" i="2"/>
  <c r="F55" i="1"/>
  <c r="F89" i="1"/>
  <c r="G89" i="1" s="1"/>
  <c r="K89" i="1" s="1"/>
  <c r="E39" i="2"/>
  <c r="E89" i="2"/>
  <c r="F152" i="1"/>
  <c r="G152" i="1" s="1"/>
  <c r="K152" i="1" s="1"/>
  <c r="E230" i="1"/>
  <c r="F230" i="1" s="1"/>
  <c r="G230" i="1" s="1"/>
  <c r="K230" i="1" s="1"/>
  <c r="E211" i="1"/>
  <c r="F211" i="1" s="1"/>
  <c r="G211" i="1" s="1"/>
  <c r="K211" i="1" s="1"/>
  <c r="E216" i="1"/>
  <c r="F216" i="1" s="1"/>
  <c r="G216" i="1" s="1"/>
  <c r="K216" i="1" s="1"/>
  <c r="E124" i="1"/>
  <c r="E128" i="1"/>
  <c r="F128" i="1" s="1"/>
  <c r="G128" i="1" s="1"/>
  <c r="K128" i="1" s="1"/>
  <c r="E140" i="1"/>
  <c r="F140" i="1" s="1"/>
  <c r="G140" i="1" s="1"/>
  <c r="K140" i="1" s="1"/>
  <c r="E145" i="1"/>
  <c r="F145" i="1" s="1"/>
  <c r="G145" i="1" s="1"/>
  <c r="K145" i="1" s="1"/>
  <c r="E153" i="1"/>
  <c r="E157" i="1"/>
  <c r="E162" i="1"/>
  <c r="F162" i="1" s="1"/>
  <c r="G162" i="1" s="1"/>
  <c r="K162" i="1" s="1"/>
  <c r="G172" i="1"/>
  <c r="K172" i="1" s="1"/>
  <c r="G177" i="1"/>
  <c r="K177" i="1" s="1"/>
  <c r="E180" i="1"/>
  <c r="F180" i="1" s="1"/>
  <c r="G180" i="1" s="1"/>
  <c r="K180" i="1" s="1"/>
  <c r="E185" i="1"/>
  <c r="F185" i="1" s="1"/>
  <c r="G185" i="1" s="1"/>
  <c r="K185" i="1" s="1"/>
  <c r="E197" i="1"/>
  <c r="F197" i="1" s="1"/>
  <c r="G197" i="1" s="1"/>
  <c r="K197" i="1" s="1"/>
  <c r="E200" i="1"/>
  <c r="F200" i="1" s="1"/>
  <c r="G200" i="1" s="1"/>
  <c r="K200" i="1" s="1"/>
  <c r="E36" i="1"/>
  <c r="E81" i="1"/>
  <c r="F81" i="1" s="1"/>
  <c r="G81" i="1" s="1"/>
  <c r="K81" i="1" s="1"/>
  <c r="E86" i="1"/>
  <c r="E115" i="1"/>
  <c r="E99" i="1"/>
  <c r="E100" i="1"/>
  <c r="E102" i="1"/>
  <c r="E103" i="1"/>
  <c r="E114" i="1"/>
  <c r="E51" i="1"/>
  <c r="F51" i="1" s="1"/>
  <c r="G51" i="1" s="1"/>
  <c r="K51" i="1" s="1"/>
  <c r="E24" i="1"/>
  <c r="F24" i="1" s="1"/>
  <c r="G24" i="1" s="1"/>
  <c r="I24" i="1" s="1"/>
  <c r="E28" i="1"/>
  <c r="F28" i="1" s="1"/>
  <c r="G28" i="1" s="1"/>
  <c r="I28" i="1" s="1"/>
  <c r="E34" i="1"/>
  <c r="F34" i="1" s="1"/>
  <c r="G34" i="1" s="1"/>
  <c r="I34" i="1" s="1"/>
  <c r="E72" i="1"/>
  <c r="F72" i="1" s="1"/>
  <c r="G72" i="1" s="1"/>
  <c r="K72" i="1" s="1"/>
  <c r="E159" i="1"/>
  <c r="F159" i="1" s="1"/>
  <c r="G159" i="1" s="1"/>
  <c r="K159" i="1" s="1"/>
  <c r="E129" i="1"/>
  <c r="E137" i="1"/>
  <c r="F137" i="1" s="1"/>
  <c r="G137" i="1" s="1"/>
  <c r="K137" i="1" s="1"/>
  <c r="E141" i="1"/>
  <c r="F141" i="1" s="1"/>
  <c r="G141" i="1" s="1"/>
  <c r="K141" i="1" s="1"/>
  <c r="E149" i="1"/>
  <c r="E170" i="1"/>
  <c r="F170" i="1" s="1"/>
  <c r="G170" i="1" s="1"/>
  <c r="K170" i="1" s="1"/>
  <c r="E173" i="1"/>
  <c r="F173" i="1" s="1"/>
  <c r="G173" i="1" s="1"/>
  <c r="K173" i="1" s="1"/>
  <c r="E178" i="1"/>
  <c r="F178" i="1" s="1"/>
  <c r="G178" i="1" s="1"/>
  <c r="K178" i="1" s="1"/>
  <c r="E181" i="1"/>
  <c r="F181" i="1" s="1"/>
  <c r="G181" i="1" s="1"/>
  <c r="K181" i="1" s="1"/>
  <c r="E193" i="1"/>
  <c r="F193" i="1" s="1"/>
  <c r="E201" i="1"/>
  <c r="F201" i="1" s="1"/>
  <c r="G201" i="1" s="1"/>
  <c r="K201" i="1" s="1"/>
  <c r="E38" i="1"/>
  <c r="E40" i="1"/>
  <c r="E42" i="1"/>
  <c r="E44" i="1"/>
  <c r="E80" i="1"/>
  <c r="E101" i="1"/>
  <c r="E98" i="1"/>
  <c r="E104" i="1"/>
  <c r="E61" i="2" s="1"/>
  <c r="E112" i="1"/>
  <c r="E113" i="1"/>
  <c r="E41" i="1"/>
  <c r="F41" i="1" s="1"/>
  <c r="G41" i="1" s="1"/>
  <c r="K41" i="1" s="1"/>
  <c r="E52" i="1"/>
  <c r="F52" i="1" s="1"/>
  <c r="G52" i="1" s="1"/>
  <c r="K52" i="1" s="1"/>
  <c r="E29" i="1"/>
  <c r="F29" i="1" s="1"/>
  <c r="G29" i="1" s="1"/>
  <c r="I29" i="1" s="1"/>
  <c r="E54" i="1"/>
  <c r="F54" i="1" s="1"/>
  <c r="G54" i="1" s="1"/>
  <c r="K54" i="1" s="1"/>
  <c r="E68" i="1"/>
  <c r="F68" i="1" s="1"/>
  <c r="G68" i="1" s="1"/>
  <c r="K68" i="1" s="1"/>
  <c r="G66" i="1"/>
  <c r="K66" i="1" s="1"/>
  <c r="E223" i="1"/>
  <c r="F223" i="1" s="1"/>
  <c r="G223" i="1" s="1"/>
  <c r="K223" i="1" s="1"/>
  <c r="E219" i="1"/>
  <c r="F219" i="1" s="1"/>
  <c r="G219" i="1" s="1"/>
  <c r="K219" i="1" s="1"/>
  <c r="E62" i="1"/>
  <c r="E94" i="1"/>
  <c r="E118" i="1"/>
  <c r="E121" i="1"/>
  <c r="E74" i="2" s="1"/>
  <c r="E227" i="1"/>
  <c r="F227" i="1" s="1"/>
  <c r="G227" i="1" s="1"/>
  <c r="K227" i="1" s="1"/>
  <c r="E221" i="1"/>
  <c r="F221" i="1" s="1"/>
  <c r="G221" i="1" s="1"/>
  <c r="K221" i="1" s="1"/>
  <c r="E229" i="1"/>
  <c r="F229" i="1" s="1"/>
  <c r="G229" i="1" s="1"/>
  <c r="K229" i="1" s="1"/>
  <c r="E133" i="1"/>
  <c r="F133" i="1" s="1"/>
  <c r="G133" i="1" s="1"/>
  <c r="K133" i="1" s="1"/>
  <c r="E146" i="1"/>
  <c r="F146" i="1" s="1"/>
  <c r="G146" i="1" s="1"/>
  <c r="K146" i="1" s="1"/>
  <c r="E150" i="1"/>
  <c r="E158" i="1"/>
  <c r="F158" i="1" s="1"/>
  <c r="G158" i="1" s="1"/>
  <c r="K158" i="1" s="1"/>
  <c r="E163" i="1"/>
  <c r="F163" i="1" s="1"/>
  <c r="E166" i="1"/>
  <c r="F166" i="1" s="1"/>
  <c r="G166" i="1" s="1"/>
  <c r="K166" i="1" s="1"/>
  <c r="E174" i="1"/>
  <c r="F174" i="1" s="1"/>
  <c r="G174" i="1" s="1"/>
  <c r="K174" i="1" s="1"/>
  <c r="E182" i="1"/>
  <c r="F182" i="1" s="1"/>
  <c r="G182" i="1" s="1"/>
  <c r="K182" i="1" s="1"/>
  <c r="E189" i="1"/>
  <c r="F189" i="1" s="1"/>
  <c r="G189" i="1" s="1"/>
  <c r="K189" i="1" s="1"/>
  <c r="E202" i="1"/>
  <c r="F202" i="1" s="1"/>
  <c r="G202" i="1" s="1"/>
  <c r="K202" i="1" s="1"/>
  <c r="E206" i="1"/>
  <c r="F206" i="1" s="1"/>
  <c r="G206" i="1" s="1"/>
  <c r="K206" i="1" s="1"/>
  <c r="E75" i="1"/>
  <c r="E97" i="1"/>
  <c r="F97" i="1" s="1"/>
  <c r="G97" i="1" s="1"/>
  <c r="K97" i="1" s="1"/>
  <c r="E37" i="1"/>
  <c r="F37" i="1" s="1"/>
  <c r="G37" i="1" s="1"/>
  <c r="K37" i="1" s="1"/>
  <c r="E47" i="1"/>
  <c r="F47" i="1" s="1"/>
  <c r="G47" i="1" s="1"/>
  <c r="K47" i="1" s="1"/>
  <c r="E25" i="1"/>
  <c r="F25" i="1" s="1"/>
  <c r="G25" i="1" s="1"/>
  <c r="I25" i="1" s="1"/>
  <c r="E30" i="1"/>
  <c r="F30" i="1" s="1"/>
  <c r="G30" i="1" s="1"/>
  <c r="I30" i="1" s="1"/>
  <c r="E35" i="1"/>
  <c r="F35" i="1" s="1"/>
  <c r="G35" i="1" s="1"/>
  <c r="I35" i="1" s="1"/>
  <c r="E73" i="1"/>
  <c r="F73" i="1" s="1"/>
  <c r="G73" i="1" s="1"/>
  <c r="K73" i="1" s="1"/>
  <c r="E231" i="1"/>
  <c r="F231" i="1" s="1"/>
  <c r="G231" i="1" s="1"/>
  <c r="K231" i="1" s="1"/>
  <c r="E212" i="1"/>
  <c r="F212" i="1" s="1"/>
  <c r="G212" i="1" s="1"/>
  <c r="K212" i="1" s="1"/>
  <c r="E217" i="1"/>
  <c r="F217" i="1" s="1"/>
  <c r="G217" i="1" s="1"/>
  <c r="K217" i="1" s="1"/>
  <c r="E125" i="1"/>
  <c r="F125" i="1" s="1"/>
  <c r="G125" i="1" s="1"/>
  <c r="E134" i="1"/>
  <c r="F134" i="1" s="1"/>
  <c r="G134" i="1" s="1"/>
  <c r="K134" i="1" s="1"/>
  <c r="E138" i="1"/>
  <c r="E154" i="1"/>
  <c r="E167" i="1"/>
  <c r="F167" i="1" s="1"/>
  <c r="G167" i="1" s="1"/>
  <c r="K167" i="1" s="1"/>
  <c r="E171" i="1"/>
  <c r="F171" i="1" s="1"/>
  <c r="G171" i="1" s="1"/>
  <c r="K171" i="1" s="1"/>
  <c r="E175" i="1"/>
  <c r="F175" i="1" s="1"/>
  <c r="G175" i="1" s="1"/>
  <c r="K175" i="1" s="1"/>
  <c r="E186" i="1"/>
  <c r="F186" i="1" s="1"/>
  <c r="G186" i="1" s="1"/>
  <c r="K186" i="1" s="1"/>
  <c r="E190" i="1"/>
  <c r="F190" i="1" s="1"/>
  <c r="G190" i="1" s="1"/>
  <c r="K190" i="1" s="1"/>
  <c r="G193" i="1"/>
  <c r="K193" i="1" s="1"/>
  <c r="E198" i="1"/>
  <c r="F198" i="1" s="1"/>
  <c r="G198" i="1" s="1"/>
  <c r="K198" i="1" s="1"/>
  <c r="E203" i="1"/>
  <c r="F203" i="1" s="1"/>
  <c r="G203" i="1" s="1"/>
  <c r="K203" i="1" s="1"/>
  <c r="E207" i="1"/>
  <c r="F207" i="1" s="1"/>
  <c r="G207" i="1" s="1"/>
  <c r="K207" i="1" s="1"/>
  <c r="E64" i="1"/>
  <c r="E76" i="1"/>
  <c r="E77" i="1"/>
  <c r="E78" i="1"/>
  <c r="E79" i="1"/>
  <c r="E92" i="1"/>
  <c r="E96" i="1"/>
  <c r="E84" i="1"/>
  <c r="E48" i="1"/>
  <c r="F48" i="1" s="1"/>
  <c r="G48" i="1" s="1"/>
  <c r="K48" i="1" s="1"/>
  <c r="E21" i="1"/>
  <c r="F21" i="1" s="1"/>
  <c r="E65" i="1"/>
  <c r="F65" i="1" s="1"/>
  <c r="G65" i="1" s="1"/>
  <c r="K65" i="1" s="1"/>
  <c r="E69" i="1"/>
  <c r="F69" i="1" s="1"/>
  <c r="G69" i="1" s="1"/>
  <c r="K69" i="1" s="1"/>
  <c r="E74" i="1"/>
  <c r="F74" i="1" s="1"/>
  <c r="G74" i="1" s="1"/>
  <c r="K74" i="1" s="1"/>
  <c r="E213" i="1"/>
  <c r="F213" i="1" s="1"/>
  <c r="G213" i="1" s="1"/>
  <c r="K213" i="1" s="1"/>
  <c r="E210" i="1"/>
  <c r="F210" i="1" s="1"/>
  <c r="G210" i="1" s="1"/>
  <c r="K210" i="1" s="1"/>
  <c r="E224" i="1"/>
  <c r="F224" i="1" s="1"/>
  <c r="G224" i="1" s="1"/>
  <c r="K224" i="1" s="1"/>
  <c r="E218" i="1"/>
  <c r="F218" i="1" s="1"/>
  <c r="G218" i="1" s="1"/>
  <c r="K218" i="1" s="1"/>
  <c r="E191" i="1"/>
  <c r="F191" i="1" s="1"/>
  <c r="G191" i="1" s="1"/>
  <c r="K191" i="1" s="1"/>
  <c r="E204" i="1"/>
  <c r="F204" i="1" s="1"/>
  <c r="G204" i="1" s="1"/>
  <c r="K204" i="1" s="1"/>
  <c r="E56" i="1"/>
  <c r="E214" i="1"/>
  <c r="F214" i="1" s="1"/>
  <c r="G214" i="1" s="1"/>
  <c r="K214" i="1" s="1"/>
  <c r="E122" i="1"/>
  <c r="E126" i="1"/>
  <c r="F126" i="1" s="1"/>
  <c r="G126" i="1" s="1"/>
  <c r="K126" i="1" s="1"/>
  <c r="E130" i="1"/>
  <c r="F130" i="1" s="1"/>
  <c r="G130" i="1" s="1"/>
  <c r="K130" i="1" s="1"/>
  <c r="E147" i="1"/>
  <c r="E155" i="1"/>
  <c r="F155" i="1" s="1"/>
  <c r="G155" i="1" s="1"/>
  <c r="K155" i="1" s="1"/>
  <c r="G163" i="1"/>
  <c r="K163" i="1" s="1"/>
  <c r="E176" i="1"/>
  <c r="F176" i="1" s="1"/>
  <c r="G176" i="1" s="1"/>
  <c r="K176" i="1" s="1"/>
  <c r="E179" i="1"/>
  <c r="F179" i="1" s="1"/>
  <c r="G179" i="1" s="1"/>
  <c r="K179" i="1" s="1"/>
  <c r="E183" i="1"/>
  <c r="F183" i="1" s="1"/>
  <c r="G183" i="1" s="1"/>
  <c r="K183" i="1" s="1"/>
  <c r="E194" i="1"/>
  <c r="F194" i="1" s="1"/>
  <c r="G194" i="1" s="1"/>
  <c r="K194" i="1" s="1"/>
  <c r="E208" i="1"/>
  <c r="F208" i="1" s="1"/>
  <c r="G208" i="1" s="1"/>
  <c r="K208" i="1" s="1"/>
  <c r="E53" i="1"/>
  <c r="F53" i="1" s="1"/>
  <c r="G53" i="1" s="1"/>
  <c r="K53" i="1" s="1"/>
  <c r="E63" i="1"/>
  <c r="E90" i="1"/>
  <c r="E91" i="1"/>
  <c r="E93" i="1"/>
  <c r="E95" i="1"/>
  <c r="E85" i="1"/>
  <c r="E43" i="1"/>
  <c r="F43" i="1" s="1"/>
  <c r="G43" i="1" s="1"/>
  <c r="K43" i="1" s="1"/>
  <c r="E22" i="1"/>
  <c r="F22" i="1" s="1"/>
  <c r="G22" i="1" s="1"/>
  <c r="I22" i="1" s="1"/>
  <c r="E26" i="1"/>
  <c r="F26" i="1" s="1"/>
  <c r="G26" i="1" s="1"/>
  <c r="I26" i="1" s="1"/>
  <c r="E31" i="1"/>
  <c r="F31" i="1" s="1"/>
  <c r="G31" i="1" s="1"/>
  <c r="I31" i="1" s="1"/>
  <c r="G55" i="1"/>
  <c r="K55" i="1" s="1"/>
  <c r="E70" i="1"/>
  <c r="F70" i="1" s="1"/>
  <c r="G70" i="1" s="1"/>
  <c r="K70" i="1" s="1"/>
  <c r="E232" i="1"/>
  <c r="F232" i="1" s="1"/>
  <c r="G232" i="1" s="1"/>
  <c r="K232" i="1" s="1"/>
  <c r="E139" i="1"/>
  <c r="F139" i="1" s="1"/>
  <c r="G139" i="1" s="1"/>
  <c r="K139" i="1" s="1"/>
  <c r="E142" i="1"/>
  <c r="F142" i="1" s="1"/>
  <c r="G142" i="1" s="1"/>
  <c r="K142" i="1" s="1"/>
  <c r="E148" i="1"/>
  <c r="E151" i="1"/>
  <c r="F151" i="1" s="1"/>
  <c r="G151" i="1" s="1"/>
  <c r="K151" i="1" s="1"/>
  <c r="E164" i="1"/>
  <c r="F164" i="1" s="1"/>
  <c r="G164" i="1" s="1"/>
  <c r="K164" i="1" s="1"/>
  <c r="E195" i="1"/>
  <c r="F195" i="1" s="1"/>
  <c r="G195" i="1" s="1"/>
  <c r="K195" i="1" s="1"/>
  <c r="E209" i="1"/>
  <c r="F209" i="1" s="1"/>
  <c r="G209" i="1" s="1"/>
  <c r="K209" i="1" s="1"/>
  <c r="E57" i="1"/>
  <c r="E233" i="1"/>
  <c r="F233" i="1" s="1"/>
  <c r="G233" i="1" s="1"/>
  <c r="K233" i="1" s="1"/>
  <c r="E220" i="1"/>
  <c r="F220" i="1" s="1"/>
  <c r="G220" i="1" s="1"/>
  <c r="K220" i="1" s="1"/>
  <c r="E215" i="1"/>
  <c r="F215" i="1" s="1"/>
  <c r="G215" i="1" s="1"/>
  <c r="K215" i="1" s="1"/>
  <c r="E123" i="1"/>
  <c r="E132" i="1"/>
  <c r="F132" i="1" s="1"/>
  <c r="G132" i="1" s="1"/>
  <c r="K132" i="1" s="1"/>
  <c r="E136" i="1"/>
  <c r="F136" i="1" s="1"/>
  <c r="G136" i="1" s="1"/>
  <c r="K136" i="1" s="1"/>
  <c r="E144" i="1"/>
  <c r="F144" i="1" s="1"/>
  <c r="G144" i="1" s="1"/>
  <c r="K144" i="1" s="1"/>
  <c r="E156" i="1"/>
  <c r="F156" i="1" s="1"/>
  <c r="G156" i="1" s="1"/>
  <c r="K156" i="1" s="1"/>
  <c r="E161" i="1"/>
  <c r="F161" i="1" s="1"/>
  <c r="G161" i="1" s="1"/>
  <c r="K161" i="1" s="1"/>
  <c r="E169" i="1"/>
  <c r="F169" i="1" s="1"/>
  <c r="G169" i="1" s="1"/>
  <c r="K169" i="1" s="1"/>
  <c r="E188" i="1"/>
  <c r="F188" i="1" s="1"/>
  <c r="G188" i="1" s="1"/>
  <c r="K188" i="1" s="1"/>
  <c r="E192" i="1"/>
  <c r="F192" i="1" s="1"/>
  <c r="G192" i="1" s="1"/>
  <c r="K192" i="1" s="1"/>
  <c r="E199" i="1"/>
  <c r="F199" i="1" s="1"/>
  <c r="G199" i="1" s="1"/>
  <c r="K199" i="1" s="1"/>
  <c r="E205" i="1"/>
  <c r="F205" i="1" s="1"/>
  <c r="G205" i="1" s="1"/>
  <c r="K205" i="1" s="1"/>
  <c r="E222" i="1"/>
  <c r="F222" i="1" s="1"/>
  <c r="G222" i="1" s="1"/>
  <c r="K222" i="1" s="1"/>
  <c r="E46" i="1"/>
  <c r="E58" i="1"/>
  <c r="E59" i="1"/>
  <c r="E60" i="1"/>
  <c r="E61" i="1"/>
  <c r="E82" i="1"/>
  <c r="E83" i="1"/>
  <c r="E87" i="1"/>
  <c r="E116" i="1"/>
  <c r="E105" i="1"/>
  <c r="E106" i="1"/>
  <c r="E107" i="1"/>
  <c r="E108" i="1"/>
  <c r="E109" i="1"/>
  <c r="E110" i="1"/>
  <c r="E111" i="1"/>
  <c r="E119" i="1"/>
  <c r="F119" i="1" s="1"/>
  <c r="G119" i="1" s="1"/>
  <c r="K119" i="1" s="1"/>
  <c r="E45" i="1"/>
  <c r="F45" i="1" s="1"/>
  <c r="G45" i="1" s="1"/>
  <c r="K45" i="1" s="1"/>
  <c r="E33" i="1"/>
  <c r="F33" i="1" s="1"/>
  <c r="G33" i="1" s="1"/>
  <c r="I33" i="1" s="1"/>
  <c r="E67" i="1"/>
  <c r="F67" i="1" s="1"/>
  <c r="G67" i="1" s="1"/>
  <c r="K67" i="1" s="1"/>
  <c r="G225" i="1"/>
  <c r="K225" i="1" s="1"/>
  <c r="E131" i="1"/>
  <c r="E49" i="1"/>
  <c r="F49" i="1" s="1"/>
  <c r="G49" i="1" s="1"/>
  <c r="K49" i="1" s="1"/>
  <c r="E32" i="1"/>
  <c r="F32" i="1" s="1"/>
  <c r="G32" i="1" s="1"/>
  <c r="I32" i="1" s="1"/>
  <c r="F120" i="1"/>
  <c r="G120" i="1" s="1"/>
  <c r="K120" i="1" s="1"/>
  <c r="E55" i="2"/>
  <c r="E33" i="2" l="1"/>
  <c r="E78" i="2"/>
  <c r="E52" i="2"/>
  <c r="F104" i="1"/>
  <c r="G104" i="1" s="1"/>
  <c r="K104" i="1" s="1"/>
  <c r="F121" i="1"/>
  <c r="G121" i="1" s="1"/>
  <c r="K121" i="1" s="1"/>
  <c r="E72" i="2"/>
  <c r="F111" i="1"/>
  <c r="G111" i="1" s="1"/>
  <c r="K111" i="1" s="1"/>
  <c r="E68" i="2"/>
  <c r="E37" i="2"/>
  <c r="F87" i="1"/>
  <c r="G87" i="1" s="1"/>
  <c r="K87" i="1" s="1"/>
  <c r="F92" i="1"/>
  <c r="G92" i="1" s="1"/>
  <c r="K92" i="1" s="1"/>
  <c r="E42" i="2"/>
  <c r="F154" i="1"/>
  <c r="G154" i="1" s="1"/>
  <c r="K154" i="1" s="1"/>
  <c r="E91" i="2"/>
  <c r="E15" i="2"/>
  <c r="F44" i="1"/>
  <c r="G44" i="1" s="1"/>
  <c r="K44" i="1" s="1"/>
  <c r="F129" i="1"/>
  <c r="G129" i="1" s="1"/>
  <c r="K129" i="1" s="1"/>
  <c r="E79" i="2"/>
  <c r="E57" i="2"/>
  <c r="F99" i="1"/>
  <c r="G99" i="1" s="1"/>
  <c r="K99" i="1" s="1"/>
  <c r="F110" i="1"/>
  <c r="G110" i="1" s="1"/>
  <c r="K110" i="1" s="1"/>
  <c r="E67" i="2"/>
  <c r="F83" i="1"/>
  <c r="G83" i="1" s="1"/>
  <c r="K83" i="1" s="1"/>
  <c r="E35" i="2"/>
  <c r="E54" i="2"/>
  <c r="F85" i="1"/>
  <c r="G85" i="1" s="1"/>
  <c r="K85" i="1" s="1"/>
  <c r="F147" i="1"/>
  <c r="G147" i="1" s="1"/>
  <c r="K147" i="1" s="1"/>
  <c r="E84" i="2"/>
  <c r="E31" i="2"/>
  <c r="F79" i="1"/>
  <c r="G79" i="1" s="1"/>
  <c r="K79" i="1" s="1"/>
  <c r="E87" i="2"/>
  <c r="F150" i="1"/>
  <c r="G150" i="1" s="1"/>
  <c r="K150" i="1" s="1"/>
  <c r="F42" i="1"/>
  <c r="G42" i="1" s="1"/>
  <c r="K42" i="1" s="1"/>
  <c r="E14" i="2"/>
  <c r="F109" i="1"/>
  <c r="G109" i="1" s="1"/>
  <c r="K109" i="1" s="1"/>
  <c r="E66" i="2"/>
  <c r="E34" i="2"/>
  <c r="F82" i="1"/>
  <c r="G82" i="1" s="1"/>
  <c r="K82" i="1" s="1"/>
  <c r="E19" i="2"/>
  <c r="F57" i="1"/>
  <c r="G57" i="1" s="1"/>
  <c r="K57" i="1" s="1"/>
  <c r="E85" i="2"/>
  <c r="F148" i="1"/>
  <c r="G148" i="1" s="1"/>
  <c r="K148" i="1" s="1"/>
  <c r="E45" i="2"/>
  <c r="F95" i="1"/>
  <c r="G95" i="1" s="1"/>
  <c r="K95" i="1" s="1"/>
  <c r="F78" i="1"/>
  <c r="G78" i="1" s="1"/>
  <c r="K78" i="1" s="1"/>
  <c r="E30" i="2"/>
  <c r="F138" i="1"/>
  <c r="G138" i="1" s="1"/>
  <c r="K138" i="1" s="1"/>
  <c r="E83" i="2"/>
  <c r="F113" i="1"/>
  <c r="G113" i="1" s="1"/>
  <c r="K113" i="1" s="1"/>
  <c r="E70" i="2"/>
  <c r="F40" i="1"/>
  <c r="G40" i="1" s="1"/>
  <c r="K40" i="1" s="1"/>
  <c r="E13" i="2"/>
  <c r="E36" i="2"/>
  <c r="F86" i="1"/>
  <c r="G86" i="1" s="1"/>
  <c r="K86" i="1" s="1"/>
  <c r="F124" i="1"/>
  <c r="G124" i="1" s="1"/>
  <c r="K124" i="1" s="1"/>
  <c r="E77" i="2"/>
  <c r="E80" i="2"/>
  <c r="F131" i="1"/>
  <c r="G131" i="1" s="1"/>
  <c r="K131" i="1" s="1"/>
  <c r="E65" i="2"/>
  <c r="F108" i="1"/>
  <c r="G108" i="1" s="1"/>
  <c r="K108" i="1" s="1"/>
  <c r="E23" i="2"/>
  <c r="F61" i="1"/>
  <c r="G61" i="1" s="1"/>
  <c r="K61" i="1" s="1"/>
  <c r="F93" i="1"/>
  <c r="G93" i="1" s="1"/>
  <c r="K93" i="1" s="1"/>
  <c r="E43" i="2"/>
  <c r="E29" i="2"/>
  <c r="F77" i="1"/>
  <c r="G77" i="1" s="1"/>
  <c r="K77" i="1" s="1"/>
  <c r="E51" i="2"/>
  <c r="F118" i="1"/>
  <c r="G118" i="1" s="1"/>
  <c r="K118" i="1" s="1"/>
  <c r="F112" i="1"/>
  <c r="G112" i="1" s="1"/>
  <c r="K112" i="1" s="1"/>
  <c r="E69" i="2"/>
  <c r="E12" i="2"/>
  <c r="F38" i="1"/>
  <c r="G38" i="1" s="1"/>
  <c r="K38" i="1" s="1"/>
  <c r="E64" i="2"/>
  <c r="F107" i="1"/>
  <c r="G107" i="1" s="1"/>
  <c r="K107" i="1" s="1"/>
  <c r="F60" i="1"/>
  <c r="G60" i="1" s="1"/>
  <c r="K60" i="1" s="1"/>
  <c r="E22" i="2"/>
  <c r="E41" i="2"/>
  <c r="F91" i="1"/>
  <c r="G91" i="1" s="1"/>
  <c r="K91" i="1" s="1"/>
  <c r="F122" i="1"/>
  <c r="G122" i="1" s="1"/>
  <c r="E75" i="2"/>
  <c r="E28" i="2"/>
  <c r="F76" i="1"/>
  <c r="G76" i="1" s="1"/>
  <c r="K76" i="1" s="1"/>
  <c r="F94" i="1"/>
  <c r="G94" i="1" s="1"/>
  <c r="K94" i="1" s="1"/>
  <c r="E44" i="2"/>
  <c r="F149" i="1"/>
  <c r="G149" i="1" s="1"/>
  <c r="K149" i="1" s="1"/>
  <c r="E86" i="2"/>
  <c r="F114" i="1"/>
  <c r="G114" i="1" s="1"/>
  <c r="K114" i="1" s="1"/>
  <c r="E71" i="2"/>
  <c r="F36" i="1"/>
  <c r="G36" i="1" s="1"/>
  <c r="K36" i="1" s="1"/>
  <c r="E11" i="2"/>
  <c r="E63" i="2"/>
  <c r="F106" i="1"/>
  <c r="G106" i="1" s="1"/>
  <c r="K106" i="1" s="1"/>
  <c r="F59" i="1"/>
  <c r="G59" i="1" s="1"/>
  <c r="K59" i="1" s="1"/>
  <c r="E21" i="2"/>
  <c r="F123" i="1"/>
  <c r="G123" i="1" s="1"/>
  <c r="K123" i="1" s="1"/>
  <c r="E76" i="2"/>
  <c r="E40" i="2"/>
  <c r="F90" i="1"/>
  <c r="G90" i="1" s="1"/>
  <c r="K90" i="1" s="1"/>
  <c r="E26" i="2"/>
  <c r="F64" i="1"/>
  <c r="G64" i="1" s="1"/>
  <c r="K64" i="1" s="1"/>
  <c r="E27" i="2"/>
  <c r="F75" i="1"/>
  <c r="G75" i="1" s="1"/>
  <c r="K75" i="1" s="1"/>
  <c r="E24" i="2"/>
  <c r="F62" i="1"/>
  <c r="G62" i="1" s="1"/>
  <c r="K62" i="1" s="1"/>
  <c r="E56" i="2"/>
  <c r="F98" i="1"/>
  <c r="G98" i="1" s="1"/>
  <c r="K98" i="1" s="1"/>
  <c r="F103" i="1"/>
  <c r="G103" i="1" s="1"/>
  <c r="K103" i="1" s="1"/>
  <c r="E60" i="2"/>
  <c r="F157" i="1"/>
  <c r="G157" i="1" s="1"/>
  <c r="K157" i="1" s="1"/>
  <c r="E94" i="2"/>
  <c r="E48" i="2"/>
  <c r="F115" i="1"/>
  <c r="G115" i="1" s="1"/>
  <c r="K115" i="1" s="1"/>
  <c r="E88" i="2"/>
  <c r="E62" i="2"/>
  <c r="F105" i="1"/>
  <c r="G105" i="1" s="1"/>
  <c r="K105" i="1" s="1"/>
  <c r="E20" i="2"/>
  <c r="F58" i="1"/>
  <c r="G58" i="1" s="1"/>
  <c r="K58" i="1" s="1"/>
  <c r="E25" i="2"/>
  <c r="F63" i="1"/>
  <c r="G63" i="1" s="1"/>
  <c r="K63" i="1" s="1"/>
  <c r="E53" i="2"/>
  <c r="F84" i="1"/>
  <c r="G84" i="1" s="1"/>
  <c r="K84" i="1" s="1"/>
  <c r="F101" i="1"/>
  <c r="G101" i="1" s="1"/>
  <c r="K101" i="1" s="1"/>
  <c r="E47" i="2"/>
  <c r="F102" i="1"/>
  <c r="G102" i="1" s="1"/>
  <c r="K102" i="1" s="1"/>
  <c r="E59" i="2"/>
  <c r="F153" i="1"/>
  <c r="G153" i="1" s="1"/>
  <c r="K153" i="1" s="1"/>
  <c r="E90" i="2"/>
  <c r="E49" i="2"/>
  <c r="F116" i="1"/>
  <c r="G116" i="1" s="1"/>
  <c r="K116" i="1" s="1"/>
  <c r="E16" i="2"/>
  <c r="F46" i="1"/>
  <c r="G46" i="1" s="1"/>
  <c r="K46" i="1" s="1"/>
  <c r="E18" i="2"/>
  <c r="F56" i="1"/>
  <c r="G56" i="1" s="1"/>
  <c r="K56" i="1" s="1"/>
  <c r="F96" i="1"/>
  <c r="G96" i="1" s="1"/>
  <c r="K96" i="1" s="1"/>
  <c r="E46" i="2"/>
  <c r="E32" i="2"/>
  <c r="F80" i="1"/>
  <c r="G80" i="1" s="1"/>
  <c r="K80" i="1" s="1"/>
  <c r="E58" i="2"/>
  <c r="F100" i="1"/>
  <c r="G100" i="1" s="1"/>
  <c r="K100" i="1" s="1"/>
  <c r="K125" i="1"/>
  <c r="C12" i="1"/>
  <c r="C11" i="1"/>
  <c r="O252" i="1" l="1"/>
  <c r="O251" i="1"/>
  <c r="O250" i="1"/>
  <c r="O253" i="1"/>
  <c r="O236" i="1"/>
  <c r="O240" i="1"/>
  <c r="O248" i="1"/>
  <c r="O235" i="1"/>
  <c r="O239" i="1"/>
  <c r="O243" i="1"/>
  <c r="O247" i="1"/>
  <c r="O234" i="1"/>
  <c r="O238" i="1"/>
  <c r="O242" i="1"/>
  <c r="O246" i="1"/>
  <c r="O237" i="1"/>
  <c r="O241" i="1"/>
  <c r="O245" i="1"/>
  <c r="O244" i="1"/>
  <c r="O249" i="1"/>
  <c r="C16" i="1"/>
  <c r="D18" i="1" s="1"/>
  <c r="O191" i="1"/>
  <c r="O41" i="1"/>
  <c r="O158" i="1"/>
  <c r="O92" i="1"/>
  <c r="O91" i="1"/>
  <c r="O120" i="1"/>
  <c r="O117" i="1"/>
  <c r="O60" i="1"/>
  <c r="O185" i="1"/>
  <c r="O210" i="1"/>
  <c r="O230" i="1"/>
  <c r="O197" i="1"/>
  <c r="O218" i="1"/>
  <c r="O199" i="1"/>
  <c r="O50" i="1"/>
  <c r="O229" i="1"/>
  <c r="O186" i="1"/>
  <c r="O135" i="1"/>
  <c r="O182" i="1"/>
  <c r="O105" i="1"/>
  <c r="O40" i="1"/>
  <c r="O89" i="1"/>
  <c r="O73" i="1"/>
  <c r="O152" i="1"/>
  <c r="O30" i="1"/>
  <c r="O36" i="1"/>
  <c r="O139" i="1"/>
  <c r="O94" i="1"/>
  <c r="O166" i="1"/>
  <c r="O178" i="1"/>
  <c r="O98" i="1"/>
  <c r="O180" i="1"/>
  <c r="O108" i="1"/>
  <c r="O24" i="1"/>
  <c r="O160" i="1"/>
  <c r="O74" i="1"/>
  <c r="O179" i="1"/>
  <c r="O95" i="1"/>
  <c r="O207" i="1"/>
  <c r="O122" i="1"/>
  <c r="O200" i="1"/>
  <c r="O190" i="1"/>
  <c r="O134" i="1"/>
  <c r="O107" i="1"/>
  <c r="O67" i="1"/>
  <c r="O128" i="1"/>
  <c r="O211" i="1"/>
  <c r="O84" i="1"/>
  <c r="O183" i="1"/>
  <c r="O49" i="1"/>
  <c r="O38" i="1"/>
  <c r="O35" i="1"/>
  <c r="O174" i="1"/>
  <c r="O111" i="1"/>
  <c r="O116" i="1"/>
  <c r="O58" i="1"/>
  <c r="O54" i="1"/>
  <c r="O208" i="1"/>
  <c r="O121" i="1"/>
  <c r="O137" i="1"/>
  <c r="O217" i="1"/>
  <c r="O157" i="1"/>
  <c r="O173" i="1"/>
  <c r="O37" i="1"/>
  <c r="O39" i="1"/>
  <c r="O209" i="1"/>
  <c r="O44" i="1"/>
  <c r="O52" i="1"/>
  <c r="O76" i="1"/>
  <c r="O206" i="1"/>
  <c r="C15" i="1"/>
  <c r="O188" i="1"/>
  <c r="O224" i="1"/>
  <c r="O33" i="1"/>
  <c r="O106" i="1"/>
  <c r="O131" i="1"/>
  <c r="O141" i="1"/>
  <c r="O136" i="1"/>
  <c r="O53" i="1"/>
  <c r="O125" i="1"/>
  <c r="O149" i="1"/>
  <c r="O169" i="1"/>
  <c r="O151" i="1"/>
  <c r="O21" i="1"/>
  <c r="O144" i="1"/>
  <c r="O71" i="1"/>
  <c r="O181" i="1"/>
  <c r="O66" i="1"/>
  <c r="O79" i="1"/>
  <c r="O104" i="1"/>
  <c r="O220" i="1"/>
  <c r="O221" i="1"/>
  <c r="O93" i="1"/>
  <c r="O114" i="1"/>
  <c r="O219" i="1"/>
  <c r="O112" i="1"/>
  <c r="O69" i="1"/>
  <c r="O26" i="1"/>
  <c r="O223" i="1"/>
  <c r="O46" i="1"/>
  <c r="O27" i="1"/>
  <c r="O43" i="1"/>
  <c r="O75" i="1"/>
  <c r="O123" i="1"/>
  <c r="O227" i="1"/>
  <c r="O124" i="1"/>
  <c r="O140" i="1"/>
  <c r="O57" i="1"/>
  <c r="O63" i="1"/>
  <c r="O42" i="1"/>
  <c r="O198" i="1"/>
  <c r="O162" i="1"/>
  <c r="O115" i="1"/>
  <c r="O231" i="1"/>
  <c r="O194" i="1"/>
  <c r="O216" i="1"/>
  <c r="O88" i="1"/>
  <c r="O159" i="1"/>
  <c r="O212" i="1"/>
  <c r="O81" i="1"/>
  <c r="O196" i="1"/>
  <c r="O29" i="1"/>
  <c r="O85" i="1"/>
  <c r="O146" i="1"/>
  <c r="O202" i="1"/>
  <c r="O31" i="1"/>
  <c r="O163" i="1"/>
  <c r="O189" i="1"/>
  <c r="O184" i="1"/>
  <c r="O226" i="1"/>
  <c r="O127" i="1"/>
  <c r="O68" i="1"/>
  <c r="O87" i="1"/>
  <c r="O232" i="1"/>
  <c r="O156" i="1"/>
  <c r="O187" i="1"/>
  <c r="O83" i="1"/>
  <c r="O55" i="1"/>
  <c r="O143" i="1"/>
  <c r="O99" i="1"/>
  <c r="O103" i="1"/>
  <c r="O86" i="1"/>
  <c r="O22" i="1"/>
  <c r="O225" i="1"/>
  <c r="O109" i="1"/>
  <c r="O62" i="1"/>
  <c r="O170" i="1"/>
  <c r="O201" i="1"/>
  <c r="O72" i="1"/>
  <c r="O176" i="1"/>
  <c r="O132" i="1"/>
  <c r="O192" i="1"/>
  <c r="O70" i="1"/>
  <c r="O97" i="1"/>
  <c r="O213" i="1"/>
  <c r="O195" i="1"/>
  <c r="O164" i="1"/>
  <c r="O51" i="1"/>
  <c r="O177" i="1"/>
  <c r="O138" i="1"/>
  <c r="O168" i="1"/>
  <c r="O165" i="1"/>
  <c r="O147" i="1"/>
  <c r="O56" i="1"/>
  <c r="O193" i="1"/>
  <c r="O215" i="1"/>
  <c r="O153" i="1"/>
  <c r="O110" i="1"/>
  <c r="O133" i="1"/>
  <c r="O228" i="1"/>
  <c r="O129" i="1"/>
  <c r="O102" i="1"/>
  <c r="O25" i="1"/>
  <c r="O205" i="1"/>
  <c r="O77" i="1"/>
  <c r="O126" i="1"/>
  <c r="O148" i="1"/>
  <c r="O233" i="1"/>
  <c r="O130" i="1"/>
  <c r="O203" i="1"/>
  <c r="O204" i="1"/>
  <c r="O171" i="1"/>
  <c r="O59" i="1"/>
  <c r="O28" i="1"/>
  <c r="O145" i="1"/>
  <c r="O214" i="1"/>
  <c r="O167" i="1"/>
  <c r="O78" i="1"/>
  <c r="O172" i="1"/>
  <c r="O34" i="1"/>
  <c r="O150" i="1"/>
  <c r="O65" i="1"/>
  <c r="O118" i="1"/>
  <c r="O222" i="1"/>
  <c r="O119" i="1"/>
  <c r="O48" i="1"/>
  <c r="O45" i="1"/>
  <c r="O80" i="1"/>
  <c r="O161" i="1"/>
  <c r="O64" i="1"/>
  <c r="O32" i="1"/>
  <c r="O113" i="1"/>
  <c r="O47" i="1"/>
  <c r="O142" i="1"/>
  <c r="O61" i="1"/>
  <c r="O96" i="1"/>
  <c r="O90" i="1"/>
  <c r="O100" i="1"/>
  <c r="O154" i="1"/>
  <c r="O82" i="1"/>
  <c r="O23" i="1"/>
  <c r="O155" i="1"/>
  <c r="O101" i="1"/>
  <c r="O175" i="1"/>
  <c r="K1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<sst xmlns="http://schemas.openxmlformats.org/spreadsheetml/2006/main" count="1175" uniqueCount="378">
  <si>
    <t>JAVSO..45..121</t>
  </si>
  <si>
    <t>VSB-063</t>
  </si>
  <si>
    <t>VSB-064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</si>
  <si>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</si>
  <si>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</si>
  <si>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</si>
  <si>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</si>
  <si>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</si>
  <si>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</si>
  <si>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</si>
  <si>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</si>
  <si>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</si>
  <si>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</si>
  <si>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</si>
  <si>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</si>
  <si>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</si>
  <si>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</si>
  <si>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</si>
  <si>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</si>
  <si>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</si>
  <si>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</si>
  <si>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</si>
  <si>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</si>
  <si>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</si>
  <si>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</si>
  <si>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</si>
  <si>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</si>
  <si>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</si>
  <si>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</si>
  <si>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</si>
  <si>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DV Psc / GSC 00008-00324</t>
  </si>
  <si>
    <t>1RXS J001309+053550</t>
  </si>
  <si>
    <t>Also an X-Ray source</t>
  </si>
  <si>
    <t>Hipparcos Eph.</t>
  </si>
  <si>
    <t>Hipparcos</t>
  </si>
  <si>
    <t>I</t>
  </si>
  <si>
    <t>IBVS 4800</t>
  </si>
  <si>
    <t>II</t>
  </si>
  <si>
    <t>Krajci</t>
  </si>
  <si>
    <t>IBVS 5668</t>
  </si>
  <si>
    <t>IBVS 5677</t>
  </si>
  <si>
    <t>IBVS 5690</t>
  </si>
  <si>
    <t>IBVS 5694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</si>
  <si>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</si>
  <si>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</si>
  <si>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</si>
  <si>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</si>
  <si>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</si>
  <si>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5871</t>
  </si>
  <si>
    <t>Add cycle</t>
  </si>
  <si>
    <t>Old Cycle</t>
  </si>
  <si>
    <t>IBVS 5777</t>
  </si>
  <si>
    <t>IBVS 5898</t>
  </si>
  <si>
    <t>IBVS 6044</t>
  </si>
  <si>
    <t>IBVS 6070</t>
  </si>
  <si>
    <t>EA/RS+UV</t>
  </si>
  <si>
    <t>IBVS 6157</t>
  </si>
  <si>
    <t>IBVS 6167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</si>
  <si>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</si>
  <si>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</si>
  <si>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</si>
  <si>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</si>
  <si>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</si>
  <si>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</si>
  <si>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</si>
  <si>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</si>
  <si>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</si>
  <si>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</si>
  <si>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</si>
  <si>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2452920.0394 </t>
  </si>
  <si>
    <t> 07.10.2003 12:56 </t>
  </si>
  <si>
    <t> -0.0245 </t>
  </si>
  <si>
    <t>E </t>
  </si>
  <si>
    <t> C.-H.Kim et al. </t>
  </si>
  <si>
    <t>IBVS 5694 </t>
  </si>
  <si>
    <t>2452920.1955 </t>
  </si>
  <si>
    <t> 07.10.2003 16:41 </t>
  </si>
  <si>
    <t> -0.0227 </t>
  </si>
  <si>
    <t>2452920.9653 </t>
  </si>
  <si>
    <t> 08.10.2003 11:10 </t>
  </si>
  <si>
    <t> -0.0242 </t>
  </si>
  <si>
    <t>2452921.2735 </t>
  </si>
  <si>
    <t> 08.10.2003 18:33 </t>
  </si>
  <si>
    <t>2453258.8140 </t>
  </si>
  <si>
    <t> 10.09.2004 07:32 </t>
  </si>
  <si>
    <t> -0.0204 </t>
  </si>
  <si>
    <t> T.Krajci </t>
  </si>
  <si>
    <t>IBVS 5690 </t>
  </si>
  <si>
    <t>2453258.9677 </t>
  </si>
  <si>
    <t> 10.09.2004 11:13 </t>
  </si>
  <si>
    <t> -0.0209 </t>
  </si>
  <si>
    <t>2453618.5659 </t>
  </si>
  <si>
    <t> 05.09.2005 01:34 </t>
  </si>
  <si>
    <t> -0.0192 </t>
  </si>
  <si>
    <t>C </t>
  </si>
  <si>
    <t> S.Parimucha et al. </t>
  </si>
  <si>
    <t>IBVS 5777 </t>
  </si>
  <si>
    <t>2453637.3862 </t>
  </si>
  <si>
    <t> 23.09.2005 21:16 </t>
  </si>
  <si>
    <t> -0.0195 </t>
  </si>
  <si>
    <t>2453640.4720 </t>
  </si>
  <si>
    <t> 26.09.2005 23:19 </t>
  </si>
  <si>
    <t> -0.0190 </t>
  </si>
  <si>
    <t>2453648.3397 </t>
  </si>
  <si>
    <t> 04.10.2005 20:09 </t>
  </si>
  <si>
    <t>2453648.4938 </t>
  </si>
  <si>
    <t> 04.10.2005 23:51 </t>
  </si>
  <si>
    <t> -0.0191 </t>
  </si>
  <si>
    <t>2453666.3867 </t>
  </si>
  <si>
    <t> 22.10.2005 21:16 </t>
  </si>
  <si>
    <t> -0.0212 </t>
  </si>
  <si>
    <t>B</t>
  </si>
  <si>
    <t>IBVS 5898 </t>
  </si>
  <si>
    <t>2453667.4640 </t>
  </si>
  <si>
    <t> 23.10.2005 23:08 </t>
  </si>
  <si>
    <t> -0.0238 </t>
  </si>
  <si>
    <t>2453668.3987 </t>
  </si>
  <si>
    <t> 24.10.2005 21:34 </t>
  </si>
  <si>
    <t> -0.0147 </t>
  </si>
  <si>
    <t>2453668.7040 </t>
  </si>
  <si>
    <t> 25.10.2005 04:53 </t>
  </si>
  <si>
    <t> -0.0179 </t>
  </si>
  <si>
    <t> S.Dvorak </t>
  </si>
  <si>
    <t>IBVS 5677 </t>
  </si>
  <si>
    <t>2453671.3290 </t>
  </si>
  <si>
    <t> 27.10.2005 19:53 </t>
  </si>
  <si>
    <t> -0.0154 </t>
  </si>
  <si>
    <t>2453963.5049 </t>
  </si>
  <si>
    <t> 16.08.2006 00:07 </t>
  </si>
  <si>
    <t> -0.0213 </t>
  </si>
  <si>
    <t>2453965.5111 </t>
  </si>
  <si>
    <t> 18.08.2006 00:15 </t>
  </si>
  <si>
    <t> -0.0206 </t>
  </si>
  <si>
    <t>2453972.4523 </t>
  </si>
  <si>
    <t> 24.08.2006 22:51 </t>
  </si>
  <si>
    <t> -0.0214 </t>
  </si>
  <si>
    <t>2453974.4580 </t>
  </si>
  <si>
    <t> 26.08.2006 22:59 </t>
  </si>
  <si>
    <t>2453995.4397 </t>
  </si>
  <si>
    <t> 16.09.2006 22:33 </t>
  </si>
  <si>
    <t> -0.0198 </t>
  </si>
  <si>
    <t>2454026.2961 </t>
  </si>
  <si>
    <t> 17.10.2006 19:06 </t>
  </si>
  <si>
    <t> -0.0168 </t>
  </si>
  <si>
    <t>2454026.4530 </t>
  </si>
  <si>
    <t> 17.10.2006 22:52 </t>
  </si>
  <si>
    <t> -0.0142 </t>
  </si>
  <si>
    <t>2454027.3771 </t>
  </si>
  <si>
    <t> 18.10.2006 21:03 </t>
  </si>
  <si>
    <t> -0.0157 </t>
  </si>
  <si>
    <t>2454035.3992 </t>
  </si>
  <si>
    <t> 26.10.2006 21:34 </t>
  </si>
  <si>
    <t> -0.0155 </t>
  </si>
  <si>
    <t>2454088.9299 </t>
  </si>
  <si>
    <t> 19.12.2006 10:19 </t>
  </si>
  <si>
    <t> K.Nagai et al. </t>
  </si>
  <si>
    <t>VSB 45 </t>
  </si>
  <si>
    <t>2454110.9900 </t>
  </si>
  <si>
    <t> 10.01.2007 11:45 </t>
  </si>
  <si>
    <t>Ic</t>
  </si>
  <si>
    <t> K.Nakajima </t>
  </si>
  <si>
    <t>VSB 46 </t>
  </si>
  <si>
    <t>2454404.4076 </t>
  </si>
  <si>
    <t> 30.10.2007 21:46 </t>
  </si>
  <si>
    <t> -0.0139 </t>
  </si>
  <si>
    <t>2454410.2698 </t>
  </si>
  <si>
    <t> 05.11.2007 18:28 </t>
  </si>
  <si>
    <t> -0.0138 </t>
  </si>
  <si>
    <t>2454410.4260 </t>
  </si>
  <si>
    <t> 05.11.2007 22:13 </t>
  </si>
  <si>
    <t> -0.0119 </t>
  </si>
  <si>
    <t>2454433.2610 </t>
  </si>
  <si>
    <t> 28.11.2007 18:15 </t>
  </si>
  <si>
    <t> -0.0084 </t>
  </si>
  <si>
    <t>2454715.4127 </t>
  </si>
  <si>
    <t> 05.09.2008 21:54 </t>
  </si>
  <si>
    <t> -0.0111 </t>
  </si>
  <si>
    <t>2454715.5771 </t>
  </si>
  <si>
    <t> 06.09.2008 01:51 </t>
  </si>
  <si>
    <t> -0.0010 </t>
  </si>
  <si>
    <t>2454716.4977 </t>
  </si>
  <si>
    <t> 06.09.2008 23:56 </t>
  </si>
  <si>
    <t> -0.0060 </t>
  </si>
  <si>
    <t>2454737.3162 </t>
  </si>
  <si>
    <t> 27.09.2008 19:35 </t>
  </si>
  <si>
    <t> -0.0136 </t>
  </si>
  <si>
    <t>2454737.4691 </t>
  </si>
  <si>
    <t> 27.09.2008 23:15 </t>
  </si>
  <si>
    <t> -0.0149 </t>
  </si>
  <si>
    <t>2454739.3226 </t>
  </si>
  <si>
    <t> 29.09.2008 19:44 </t>
  </si>
  <si>
    <t> -0.0126 </t>
  </si>
  <si>
    <t>2454748.4252 </t>
  </si>
  <si>
    <t> 08.10.2008 22:12 </t>
  </si>
  <si>
    <t> -0.0118 </t>
  </si>
  <si>
    <t>2454751.0515 </t>
  </si>
  <si>
    <t> 11.10.2008 13:14 </t>
  </si>
  <si>
    <t> -0.0080 </t>
  </si>
  <si>
    <t> H.Itoh </t>
  </si>
  <si>
    <t>VSB 48 </t>
  </si>
  <si>
    <t>2454751.1998 </t>
  </si>
  <si>
    <t> 11.10.2008 16:47 </t>
  </si>
  <si>
    <t> -0.0140 </t>
  </si>
  <si>
    <t>2454755.9897 </t>
  </si>
  <si>
    <t> 16.10.2008 11:45 </t>
  </si>
  <si>
    <t> -0.0064 </t>
  </si>
  <si>
    <t> K.Nagai </t>
  </si>
  <si>
    <t>2454761.0758 </t>
  </si>
  <si>
    <t> 21.10.2008 13:49 </t>
  </si>
  <si>
    <t>2454792.720 </t>
  </si>
  <si>
    <t> 22.11.2008 05:16 </t>
  </si>
  <si>
    <t> 0.008 </t>
  </si>
  <si>
    <t> R.Diethelm </t>
  </si>
  <si>
    <t>IBVS 5871 </t>
  </si>
  <si>
    <t>2455060.5125 </t>
  </si>
  <si>
    <t> 17.08.2009 00:18 </t>
  </si>
  <si>
    <t> -0.0067 </t>
  </si>
  <si>
    <t>IBVS 5980 </t>
  </si>
  <si>
    <t>2455064.5248 </t>
  </si>
  <si>
    <t> 21.08.2009 00:35 </t>
  </si>
  <si>
    <t> -0.0054 </t>
  </si>
  <si>
    <t>2455090.4418 </t>
  </si>
  <si>
    <t> 15.09.2009 22:36 </t>
  </si>
  <si>
    <t> -0.0052 </t>
  </si>
  <si>
    <t>2455091.2099 </t>
  </si>
  <si>
    <t> 16.09.2009 17:02 </t>
  </si>
  <si>
    <t> -0.0085 </t>
  </si>
  <si>
    <t> K.Shiokawa </t>
  </si>
  <si>
    <t>VSB 50 </t>
  </si>
  <si>
    <t>2455097.3813 </t>
  </si>
  <si>
    <t> 22.09.2009 21:09 </t>
  </si>
  <si>
    <t> -0.0078 </t>
  </si>
  <si>
    <t>2455116.0504 </t>
  </si>
  <si>
    <t> 11.10.2009 13:12 </t>
  </si>
  <si>
    <t> -0.0050 </t>
  </si>
  <si>
    <t>2455118.0548 </t>
  </si>
  <si>
    <t> 13.10.2009 13:18 </t>
  </si>
  <si>
    <t>2455139.1905 </t>
  </si>
  <si>
    <t> 03.11.2009 16:34 </t>
  </si>
  <si>
    <t> -0.0049 </t>
  </si>
  <si>
    <t>2455143.9702 </t>
  </si>
  <si>
    <t> 08.11.2009 11:17 </t>
  </si>
  <si>
    <t> -0.0075 </t>
  </si>
  <si>
    <t>2455501.2574 </t>
  </si>
  <si>
    <t> 31.10.2010 18:10 </t>
  </si>
  <si>
    <t> -0.0028 </t>
  </si>
  <si>
    <t>2455504.0348 </t>
  </si>
  <si>
    <t> 03.11.2010 12:50 </t>
  </si>
  <si>
    <t> -0.0022 </t>
  </si>
  <si>
    <t>VSB 51 </t>
  </si>
  <si>
    <t>2455504.1939 </t>
  </si>
  <si>
    <t> 03.11.2010 16:39 </t>
  </si>
  <si>
    <t> 0.0026 </t>
  </si>
  <si>
    <t>2455506.9643 </t>
  </si>
  <si>
    <t> 06.11.2010 11:08 </t>
  </si>
  <si>
    <t> -0.0038 </t>
  </si>
  <si>
    <t>2455796.5269 </t>
  </si>
  <si>
    <t> 23.08.2011 00:38 </t>
  </si>
  <si>
    <t> -0.0004 </t>
  </si>
  <si>
    <t> M.&amp; K.Rätz </t>
  </si>
  <si>
    <t>BAVM 231 </t>
  </si>
  <si>
    <t>2455801.4633 </t>
  </si>
  <si>
    <t> 27.08.2011 23:07 </t>
  </si>
  <si>
    <t>10700</t>
  </si>
  <si>
    <t> -0.0006 </t>
  </si>
  <si>
    <t>IBVS 6044 </t>
  </si>
  <si>
    <t>2455838.3350 </t>
  </si>
  <si>
    <t> 03.10.2011 20:02 </t>
  </si>
  <si>
    <t>10819.5</t>
  </si>
  <si>
    <t> 0.0013 </t>
  </si>
  <si>
    <t>2455838.4878 </t>
  </si>
  <si>
    <t> 03.10.2011 23:42 </t>
  </si>
  <si>
    <t>10820</t>
  </si>
  <si>
    <t> -0.0002 </t>
  </si>
  <si>
    <t>2455861.0111 </t>
  </si>
  <si>
    <t> 26.10.2011 12:15 </t>
  </si>
  <si>
    <t>10893</t>
  </si>
  <si>
    <t> 0.0001 </t>
  </si>
  <si>
    <t>VSB 53 </t>
  </si>
  <si>
    <t>2455878.9046 </t>
  </si>
  <si>
    <t> 13.11.2011 09:42 </t>
  </si>
  <si>
    <t>10951</t>
  </si>
  <si>
    <t> -0.0013 </t>
  </si>
  <si>
    <t>2455886.0029 </t>
  </si>
  <si>
    <t> 20.11.2011 12:04 </t>
  </si>
  <si>
    <t>10974</t>
  </si>
  <si>
    <t> 0.0007 </t>
  </si>
  <si>
    <t>2456155.2004 </t>
  </si>
  <si>
    <t> 15.08.2012 16:48 </t>
  </si>
  <si>
    <t>11846.5</t>
  </si>
  <si>
    <t> 0.0022 </t>
  </si>
  <si>
    <t>VSB 55 </t>
  </si>
  <si>
    <t>2456158.2872 </t>
  </si>
  <si>
    <t> 18.08.2012 18:53 </t>
  </si>
  <si>
    <t>11856.5</t>
  </si>
  <si>
    <t> 0.0036 </t>
  </si>
  <si>
    <t>2456160.1374 </t>
  </si>
  <si>
    <t> 20.08.2012 15:17 </t>
  </si>
  <si>
    <t>11862.5</t>
  </si>
  <si>
    <t>2456160.2880 </t>
  </si>
  <si>
    <t> 20.08.2012 18:54 </t>
  </si>
  <si>
    <t>11863</t>
  </si>
  <si>
    <t>2456219.9911 </t>
  </si>
  <si>
    <t> 19.10.2012 11:47 </t>
  </si>
  <si>
    <t>12056.5</t>
  </si>
  <si>
    <t> S.Kiyota </t>
  </si>
  <si>
    <t>2456221.3789 </t>
  </si>
  <si>
    <t> 20.10.2012 21:05 </t>
  </si>
  <si>
    <t>12061</t>
  </si>
  <si>
    <t>BAVM 241 (=IBVS 6157) </t>
  </si>
  <si>
    <t>2456221.9956 </t>
  </si>
  <si>
    <t> 21.10.2012 11:53 </t>
  </si>
  <si>
    <t>12063</t>
  </si>
  <si>
    <t>2456557.0620 </t>
  </si>
  <si>
    <t> 21.09.2013 13:29 </t>
  </si>
  <si>
    <t>13149</t>
  </si>
  <si>
    <t> -0.0019 </t>
  </si>
  <si>
    <t>VSB 56 </t>
  </si>
  <si>
    <t>2456557.0621 </t>
  </si>
  <si>
    <t> -0.0018 </t>
  </si>
  <si>
    <t>2456557.0631 </t>
  </si>
  <si>
    <t> 21.09.2013 13:30 </t>
  </si>
  <si>
    <t> -0.0008 </t>
  </si>
  <si>
    <t>2456578.9685 </t>
  </si>
  <si>
    <t> 13.10.2013 11:14 </t>
  </si>
  <si>
    <t>13220</t>
  </si>
  <si>
    <t>2456578.9688 </t>
  </si>
  <si>
    <t> 13.10.2013 11:15 </t>
  </si>
  <si>
    <t>2456578.9691 </t>
  </si>
  <si>
    <t> -0.0007 </t>
  </si>
  <si>
    <t>2456579.1253 </t>
  </si>
  <si>
    <t> 13.10.2013 15:00 </t>
  </si>
  <si>
    <t>13220.5</t>
  </si>
  <si>
    <t> 0.0012 </t>
  </si>
  <si>
    <t>2456579.1269 </t>
  </si>
  <si>
    <t> 13.10.2013 15:02 </t>
  </si>
  <si>
    <t> 0.0028 </t>
  </si>
  <si>
    <t>2456579.1309 </t>
  </si>
  <si>
    <t> 13.10.2013 15:08 </t>
  </si>
  <si>
    <t> 0.0068 </t>
  </si>
  <si>
    <t>2456579.2770 </t>
  </si>
  <si>
    <t> 13.10.2013 18:38 </t>
  </si>
  <si>
    <t>13221</t>
  </si>
  <si>
    <t>2456947.9768 </t>
  </si>
  <si>
    <t> 17.10.2014 11:26 </t>
  </si>
  <si>
    <t>14416</t>
  </si>
  <si>
    <t> 0.0002 </t>
  </si>
  <si>
    <t>VSB 59 </t>
  </si>
  <si>
    <t>2456947.9769 </t>
  </si>
  <si>
    <t> 0.0003 </t>
  </si>
  <si>
    <t>2457018.9393 </t>
  </si>
  <si>
    <t> 27.12.2014 10:32 </t>
  </si>
  <si>
    <t>14646</t>
  </si>
  <si>
    <t> -0.0001 </t>
  </si>
  <si>
    <t>2457018.9399 </t>
  </si>
  <si>
    <t> 27.12.2014 10:33 </t>
  </si>
  <si>
    <t> 0.0005 </t>
  </si>
  <si>
    <t>2457018.9400 </t>
  </si>
  <si>
    <t> 0.0006 </t>
  </si>
  <si>
    <t>IBVS 5980</t>
  </si>
  <si>
    <t>VSB 060</t>
  </si>
  <si>
    <t>IBVS 6218</t>
  </si>
  <si>
    <t>RHN 2018</t>
  </si>
  <si>
    <t>OEJV 0203</t>
  </si>
  <si>
    <t>JAVSO..48..256</t>
  </si>
  <si>
    <t>VSB 067</t>
  </si>
  <si>
    <t>VSB 069</t>
  </si>
  <si>
    <t>JAVSO 49, 256</t>
  </si>
  <si>
    <t>VSB, 91</t>
  </si>
  <si>
    <t>JAAVSO 51, 138</t>
  </si>
  <si>
    <t>JBAV, 79</t>
  </si>
  <si>
    <t>VSB, 108</t>
  </si>
  <si>
    <t>JBAV 96</t>
  </si>
  <si>
    <t xml:space="preserve">Mag </t>
  </si>
  <si>
    <t>Next ToM-P</t>
  </si>
  <si>
    <t>Next ToM-S</t>
  </si>
  <si>
    <t>10.53-11.13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</si>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</sst>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00"/>
    <numFmt numFmtId="167" formatCode="0.000"/>
    <numFmt numFmtId="168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6" fillId="0" borderId="0"/>
    <xf numFmtId="0" fontId="37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11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9" fillId="24" borderId="0" xfId="0" applyFont="1" applyFill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center"/>
    </xf>
    <xf numFmtId="0" fontId="36" fillId="0" borderId="0" xfId="42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165" fontId="38" fillId="0" borderId="0" xfId="43" applyNumberFormat="1" applyFont="1" applyAlignment="1">
      <alignment horizontal="left" vertical="top"/>
    </xf>
    <xf numFmtId="0" fontId="38" fillId="0" borderId="0" xfId="43" applyFont="1" applyAlignment="1">
      <alignment horizontal="left" vertical="top"/>
    </xf>
    <xf numFmtId="167" fontId="38" fillId="0" borderId="0" xfId="43" applyNumberFormat="1" applyFont="1" applyAlignment="1">
      <alignment horizontal="left" vertical="top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35" fillId="0" borderId="0" xfId="42" applyFont="1"/>
    <xf numFmtId="0" fontId="16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43" fontId="39" fillId="0" borderId="0" xfId="50" applyFont="1" applyBorder="1"/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24" borderId="0" xfId="0" applyFont="1" applyFill="1" applyAlignment="1">
      <alignment vertical="center"/>
    </xf>
    <xf numFmtId="168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8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0" fillId="26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26" borderId="2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Psc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9F-4CCE-9D24-AB8A59DD5A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1">
                  <c:v>1.3309805006429087E-2</c:v>
                </c:pt>
                <c:pt idx="2">
                  <c:v>1.0019110006396659E-2</c:v>
                </c:pt>
                <c:pt idx="3">
                  <c:v>9.5080200044321828E-3</c:v>
                </c:pt>
                <c:pt idx="4">
                  <c:v>1.2939505002577789E-2</c:v>
                </c:pt>
                <c:pt idx="5">
                  <c:v>9.6969300066120923E-3</c:v>
                </c:pt>
                <c:pt idx="6">
                  <c:v>9.7969300040858798E-3</c:v>
                </c:pt>
                <c:pt idx="7">
                  <c:v>1.1128414997074287E-2</c:v>
                </c:pt>
                <c:pt idx="8">
                  <c:v>1.3628414999402594E-2</c:v>
                </c:pt>
                <c:pt idx="9">
                  <c:v>1.1935934999200981E-2</c:v>
                </c:pt>
                <c:pt idx="10">
                  <c:v>1.0067420000268612E-2</c:v>
                </c:pt>
                <c:pt idx="11">
                  <c:v>1.0267420002492145E-2</c:v>
                </c:pt>
                <c:pt idx="12">
                  <c:v>1.3024845007748809E-2</c:v>
                </c:pt>
                <c:pt idx="13">
                  <c:v>9.7563300005276687E-3</c:v>
                </c:pt>
                <c:pt idx="14">
                  <c:v>1.2669585004914552E-2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9F-4CCE-9D24-AB8A59DD5A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9F-4CCE-9D24-AB8A59DD5A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15">
                  <c:v>2.2525500025949441E-3</c:v>
                </c:pt>
                <c:pt idx="16">
                  <c:v>2.2525500025949441E-3</c:v>
                </c:pt>
                <c:pt idx="17">
                  <c:v>4.0840350047801621E-3</c:v>
                </c:pt>
                <c:pt idx="18">
                  <c:v>4.0840350047801621E-3</c:v>
                </c:pt>
                <c:pt idx="19">
                  <c:v>2.5414600095245987E-3</c:v>
                </c:pt>
                <c:pt idx="20">
                  <c:v>2.5414600095245987E-3</c:v>
                </c:pt>
                <c:pt idx="21">
                  <c:v>2.2044300058041699E-3</c:v>
                </c:pt>
                <c:pt idx="22">
                  <c:v>2.2044300058041699E-3</c:v>
                </c:pt>
                <c:pt idx="23">
                  <c:v>3.1936099985614419E-3</c:v>
                </c:pt>
                <c:pt idx="24">
                  <c:v>3.1936099985614419E-3</c:v>
                </c:pt>
                <c:pt idx="25">
                  <c:v>2.6250950031680986E-3</c:v>
                </c:pt>
                <c:pt idx="26">
                  <c:v>2.6250950031680986E-3</c:v>
                </c:pt>
                <c:pt idx="27">
                  <c:v>2.7201200064155273E-3</c:v>
                </c:pt>
                <c:pt idx="28">
                  <c:v>2.9090300013194792E-3</c:v>
                </c:pt>
                <c:pt idx="29">
                  <c:v>3.2405150050180964E-3</c:v>
                </c:pt>
                <c:pt idx="30">
                  <c:v>2.6363000069977716E-3</c:v>
                </c:pt>
                <c:pt idx="31">
                  <c:v>1.9962349979323335E-3</c:v>
                </c:pt>
                <c:pt idx="32">
                  <c:v>3.0851450064801611E-3</c:v>
                </c:pt>
                <c:pt idx="33">
                  <c:v>6.1663000815315172E-4</c:v>
                </c:pt>
                <c:pt idx="34">
                  <c:v>9.1663000785047188E-4</c:v>
                </c:pt>
                <c:pt idx="35">
                  <c:v>4.5780000073136762E-4</c:v>
                </c:pt>
                <c:pt idx="36">
                  <c:v>8.8750000577419996E-4</c:v>
                </c:pt>
                <c:pt idx="37">
                  <c:v>8.9323500287719071E-4</c:v>
                </c:pt>
                <c:pt idx="38">
                  <c:v>7.247199973789975E-4</c:v>
                </c:pt>
                <c:pt idx="39">
                  <c:v>-1.5230199933284894E-3</c:v>
                </c:pt>
                <c:pt idx="40">
                  <c:v>-4.102624996448867E-3</c:v>
                </c:pt>
                <c:pt idx="41">
                  <c:v>4.9862849991768599E-3</c:v>
                </c:pt>
                <c:pt idx="42">
                  <c:v>1.7492550032329746E-3</c:v>
                </c:pt>
                <c:pt idx="43">
                  <c:v>4.1845000014291145E-3</c:v>
                </c:pt>
                <c:pt idx="44">
                  <c:v>4.8507000610698014E-4</c:v>
                </c:pt>
                <c:pt idx="45">
                  <c:v>1.2094150006305426E-3</c:v>
                </c:pt>
                <c:pt idx="46">
                  <c:v>4.4090000301366672E-4</c:v>
                </c:pt>
                <c:pt idx="47">
                  <c:v>7.2981000266736373E-4</c:v>
                </c:pt>
                <c:pt idx="48">
                  <c:v>2.1872000070288777E-4</c:v>
                </c:pt>
                <c:pt idx="49">
                  <c:v>2.5020500470418483E-4</c:v>
                </c:pt>
                <c:pt idx="50">
                  <c:v>9.5951000548666343E-4</c:v>
                </c:pt>
                <c:pt idx="51">
                  <c:v>5.8564000210026279E-4</c:v>
                </c:pt>
                <c:pt idx="52">
                  <c:v>1.2838550028391182E-3</c:v>
                </c:pt>
                <c:pt idx="53">
                  <c:v>-6.6031499591190368E-4</c:v>
                </c:pt>
                <c:pt idx="54">
                  <c:v>-4.4829100006609224E-3</c:v>
                </c:pt>
                <c:pt idx="55">
                  <c:v>-3.7736049926024862E-3</c:v>
                </c:pt>
                <c:pt idx="56">
                  <c:v>-4.6567800018237904E-3</c:v>
                </c:pt>
                <c:pt idx="57">
                  <c:v>-4.447474995686207E-3</c:v>
                </c:pt>
                <c:pt idx="58">
                  <c:v>-3.2655149916536175E-3</c:v>
                </c:pt>
                <c:pt idx="59">
                  <c:v>-5.6851499539334327E-4</c:v>
                </c:pt>
                <c:pt idx="60">
                  <c:v>2.0629700011340901E-3</c:v>
                </c:pt>
                <c:pt idx="61">
                  <c:v>5.5188000260386616E-4</c:v>
                </c:pt>
                <c:pt idx="62">
                  <c:v>6.8910000118194148E-4</c:v>
                </c:pt>
                <c:pt idx="63">
                  <c:v>2.1439500414999202E-4</c:v>
                </c:pt>
                <c:pt idx="64">
                  <c:v>-8.3250000898260623E-5</c:v>
                </c:pt>
                <c:pt idx="65">
                  <c:v>-1.1987799953203648E-3</c:v>
                </c:pt>
                <c:pt idx="66">
                  <c:v>-1.2023499948554672E-3</c:v>
                </c:pt>
                <c:pt idx="67">
                  <c:v>7.2913500480353832E-4</c:v>
                </c:pt>
                <c:pt idx="68">
                  <c:v>3.988914999354165E-3</c:v>
                </c:pt>
                <c:pt idx="69">
                  <c:v>-1.4250199965317734E-3</c:v>
                </c:pt>
                <c:pt idx="70">
                  <c:v>8.7064650069805793E-3</c:v>
                </c:pt>
                <c:pt idx="71">
                  <c:v>3.6953750022803433E-3</c:v>
                </c:pt>
                <c:pt idx="72">
                  <c:v>-4.0541499984101392E-3</c:v>
                </c:pt>
                <c:pt idx="73">
                  <c:v>-5.4226649954216555E-3</c:v>
                </c:pt>
                <c:pt idx="74">
                  <c:v>-3.144844995404128E-3</c:v>
                </c:pt>
                <c:pt idx="75">
                  <c:v>-2.387230000749696E-3</c:v>
                </c:pt>
                <c:pt idx="76">
                  <c:v>1.3480150009854697E-3</c:v>
                </c:pt>
                <c:pt idx="77">
                  <c:v>-4.6204999962355942E-3</c:v>
                </c:pt>
                <c:pt idx="78">
                  <c:v>2.9555350047303364E-3</c:v>
                </c:pt>
                <c:pt idx="79">
                  <c:v>-1.8054600004688837E-3</c:v>
                </c:pt>
                <c:pt idx="80">
                  <c:v>1.734896500420291E-2</c:v>
                </c:pt>
                <c:pt idx="81">
                  <c:v>-2.9307499789865687E-4</c:v>
                </c:pt>
                <c:pt idx="82">
                  <c:v>1.0255349989165552E-3</c:v>
                </c:pt>
                <c:pt idx="83">
                  <c:v>9.1501499991863966E-4</c:v>
                </c:pt>
                <c:pt idx="84">
                  <c:v>-2.3275599960470572E-3</c:v>
                </c:pt>
                <c:pt idx="85">
                  <c:v>-1.6681599954608828E-3</c:v>
                </c:pt>
                <c:pt idx="86">
                  <c:v>9.4152500241762027E-4</c:v>
                </c:pt>
                <c:pt idx="87">
                  <c:v>-1.4917000225977972E-4</c:v>
                </c:pt>
                <c:pt idx="88">
                  <c:v>7.6427499880082905E-4</c:v>
                </c:pt>
                <c:pt idx="89">
                  <c:v>-1.8596899972180836E-3</c:v>
                </c:pt>
                <c:pt idx="90">
                  <c:v>-5.4042999545345083E-4</c:v>
                </c:pt>
                <c:pt idx="91">
                  <c:v>2.630000381032005E-5</c:v>
                </c:pt>
                <c:pt idx="92">
                  <c:v>4.8577850029687397E-3</c:v>
                </c:pt>
                <c:pt idx="93">
                  <c:v>-1.5754849955555983E-3</c:v>
                </c:pt>
                <c:pt idx="94">
                  <c:v>-9.7814000037033111E-4</c:v>
                </c:pt>
                <c:pt idx="95">
                  <c:v>-1.1706199948093854E-3</c:v>
                </c:pt>
                <c:pt idx="96">
                  <c:v>3.542949998518452E-4</c:v>
                </c:pt>
                <c:pt idx="97">
                  <c:v>-1.1142199946334586E-3</c:v>
                </c:pt>
                <c:pt idx="98">
                  <c:v>-1.0174099952564575E-3</c:v>
                </c:pt>
                <c:pt idx="99">
                  <c:v>-2.6651499938452616E-3</c:v>
                </c:pt>
                <c:pt idx="100">
                  <c:v>-7.1683999703964218E-4</c:v>
                </c:pt>
                <c:pt idx="101">
                  <c:v>-1.7755149965523742E-3</c:v>
                </c:pt>
                <c:pt idx="102">
                  <c:v>-3.4581499494379386E-4</c:v>
                </c:pt>
                <c:pt idx="103">
                  <c:v>-1.3679949988727458E-3</c:v>
                </c:pt>
                <c:pt idx="104">
                  <c:v>-5.0365099959890358E-3</c:v>
                </c:pt>
                <c:pt idx="105">
                  <c:v>-5.1242799963802099E-3</c:v>
                </c:pt>
                <c:pt idx="106">
                  <c:v>-1.7927949957083911E-3</c:v>
                </c:pt>
                <c:pt idx="107">
                  <c:v>-4.2945800014422275E-3</c:v>
                </c:pt>
                <c:pt idx="108">
                  <c:v>-3.8518149958690628E-3</c:v>
                </c:pt>
                <c:pt idx="109">
                  <c:v>-4.4684499953291379E-3</c:v>
                </c:pt>
                <c:pt idx="110">
                  <c:v>-4.8425099957967177E-3</c:v>
                </c:pt>
                <c:pt idx="111">
                  <c:v>-4.0975799929583445E-3</c:v>
                </c:pt>
                <c:pt idx="112">
                  <c:v>-1.3660949989571236E-3</c:v>
                </c:pt>
                <c:pt idx="113">
                  <c:v>-1.7882749962154776E-3</c:v>
                </c:pt>
                <c:pt idx="114">
                  <c:v>-4.1567899970686994E-3</c:v>
                </c:pt>
                <c:pt idx="115">
                  <c:v>-4.9936499999603257E-4</c:v>
                </c:pt>
                <c:pt idx="116">
                  <c:v>-4.2678799945861101E-3</c:v>
                </c:pt>
                <c:pt idx="117">
                  <c:v>-8.5570899973390624E-3</c:v>
                </c:pt>
                <c:pt idx="118">
                  <c:v>-3.6848149975412525E-3</c:v>
                </c:pt>
                <c:pt idx="119">
                  <c:v>-8.7533299956703559E-3</c:v>
                </c:pt>
                <c:pt idx="120">
                  <c:v>-3.0959049981902353E-3</c:v>
                </c:pt>
                <c:pt idx="121">
                  <c:v>-8.6644199982401915E-3</c:v>
                </c:pt>
                <c:pt idx="122">
                  <c:v>-3.532934992108494E-3</c:v>
                </c:pt>
                <c:pt idx="123">
                  <c:v>-8.1755099963629618E-3</c:v>
                </c:pt>
                <c:pt idx="124">
                  <c:v>-2.7440249978099018E-3</c:v>
                </c:pt>
                <c:pt idx="125">
                  <c:v>-7.8196800022851676E-3</c:v>
                </c:pt>
                <c:pt idx="126">
                  <c:v>-9.2862199962837622E-3</c:v>
                </c:pt>
                <c:pt idx="127">
                  <c:v>-8.986219996586442E-3</c:v>
                </c:pt>
                <c:pt idx="128">
                  <c:v>-8.6862199968891218E-3</c:v>
                </c:pt>
                <c:pt idx="129">
                  <c:v>-6.7547349972301163E-3</c:v>
                </c:pt>
                <c:pt idx="130">
                  <c:v>-5.1547349939937703E-3</c:v>
                </c:pt>
                <c:pt idx="131">
                  <c:v>-1.1547350004548207E-3</c:v>
                </c:pt>
                <c:pt idx="132">
                  <c:v>-9.3232499930309132E-3</c:v>
                </c:pt>
                <c:pt idx="133">
                  <c:v>-1.1274099997535814E-2</c:v>
                </c:pt>
                <c:pt idx="134">
                  <c:v>-1.0973909993481357E-2</c:v>
                </c:pt>
                <c:pt idx="135">
                  <c:v>-9.0424250010983087E-3</c:v>
                </c:pt>
                <c:pt idx="136">
                  <c:v>-1.229099999909522E-2</c:v>
                </c:pt>
                <c:pt idx="137">
                  <c:v>-6.1890249999123625E-3</c:v>
                </c:pt>
                <c:pt idx="138">
                  <c:v>-1.0944319998088758E-2</c:v>
                </c:pt>
                <c:pt idx="139">
                  <c:v>-1.0625709997839294E-2</c:v>
                </c:pt>
                <c:pt idx="140">
                  <c:v>-1.1507099996379111E-2</c:v>
                </c:pt>
                <c:pt idx="141">
                  <c:v>-1.1475614999653772E-2</c:v>
                </c:pt>
                <c:pt idx="142">
                  <c:v>-1.1988109996309504E-2</c:v>
                </c:pt>
                <c:pt idx="143">
                  <c:v>-1.1888109998835716E-2</c:v>
                </c:pt>
                <c:pt idx="144">
                  <c:v>-1.0788109997520223E-2</c:v>
                </c:pt>
                <c:pt idx="145">
                  <c:v>-1.2217239993333351E-2</c:v>
                </c:pt>
                <c:pt idx="146">
                  <c:v>-1.5585754998028278E-2</c:v>
                </c:pt>
                <c:pt idx="147">
                  <c:v>-1.4711235002323519E-2</c:v>
                </c:pt>
                <c:pt idx="148">
                  <c:v>-1.3790839999273885E-2</c:v>
                </c:pt>
                <c:pt idx="149">
                  <c:v>-1.3513019999663811E-2</c:v>
                </c:pt>
                <c:pt idx="150">
                  <c:v>-1.4703715001814999E-2</c:v>
                </c:pt>
                <c:pt idx="151">
                  <c:v>-1.4414804994885344E-2</c:v>
                </c:pt>
                <c:pt idx="152">
                  <c:v>-1.418332000321243E-2</c:v>
                </c:pt>
                <c:pt idx="153">
                  <c:v>-1.1825894995126873E-2</c:v>
                </c:pt>
                <c:pt idx="154">
                  <c:v>-1.3294409996888135E-2</c:v>
                </c:pt>
                <c:pt idx="155">
                  <c:v>-1.5162925003096461E-2</c:v>
                </c:pt>
                <c:pt idx="156">
                  <c:v>-1.6007284997613169E-2</c:v>
                </c:pt>
                <c:pt idx="157">
                  <c:v>-1.3975800000480376E-2</c:v>
                </c:pt>
                <c:pt idx="158">
                  <c:v>-1.3586889996076934E-2</c:v>
                </c:pt>
                <c:pt idx="159">
                  <c:v>-1.319797999894945E-2</c:v>
                </c:pt>
                <c:pt idx="160">
                  <c:v>-1.5466494995052926E-2</c:v>
                </c:pt>
                <c:pt idx="161">
                  <c:v>-1.3138579997757915E-2</c:v>
                </c:pt>
                <c:pt idx="162">
                  <c:v>-1.3349670000025071E-2</c:v>
                </c:pt>
                <c:pt idx="163">
                  <c:v>-1.4518184994813055E-2</c:v>
                </c:pt>
                <c:pt idx="164">
                  <c:v>-1.4829275001829956E-2</c:v>
                </c:pt>
                <c:pt idx="165">
                  <c:v>-1.4840364994597621E-2</c:v>
                </c:pt>
                <c:pt idx="166">
                  <c:v>-1.3108879997162148E-2</c:v>
                </c:pt>
                <c:pt idx="167">
                  <c:v>-1.5151454994338565E-2</c:v>
                </c:pt>
                <c:pt idx="168">
                  <c:v>-1.446254499751376E-2</c:v>
                </c:pt>
                <c:pt idx="169">
                  <c:v>-1.3231059994723182E-2</c:v>
                </c:pt>
                <c:pt idx="170">
                  <c:v>-1.5899574995273724E-2</c:v>
                </c:pt>
                <c:pt idx="171">
                  <c:v>-1.5110664993699174E-2</c:v>
                </c:pt>
                <c:pt idx="172">
                  <c:v>-1.2912449994473718E-2</c:v>
                </c:pt>
                <c:pt idx="173">
                  <c:v>-1.5492054997594096E-2</c:v>
                </c:pt>
                <c:pt idx="174">
                  <c:v>-1.9225324991566595E-2</c:v>
                </c:pt>
                <c:pt idx="175">
                  <c:v>-1.2593840001500212E-2</c:v>
                </c:pt>
                <c:pt idx="176">
                  <c:v>-1.7595624995010439E-2</c:v>
                </c:pt>
                <c:pt idx="177">
                  <c:v>-1.2664139998378232E-2</c:v>
                </c:pt>
                <c:pt idx="178">
                  <c:v>-1.6506715001014527E-2</c:v>
                </c:pt>
                <c:pt idx="179">
                  <c:v>-1.2375229998724535E-2</c:v>
                </c:pt>
                <c:pt idx="180">
                  <c:v>-1.2586320000991691E-2</c:v>
                </c:pt>
                <c:pt idx="181">
                  <c:v>-1.6554834997805301E-2</c:v>
                </c:pt>
                <c:pt idx="182">
                  <c:v>-1.5565924994007219E-2</c:v>
                </c:pt>
                <c:pt idx="183">
                  <c:v>-1.5777014996274374E-2</c:v>
                </c:pt>
                <c:pt idx="184">
                  <c:v>-1.4888104997226037E-2</c:v>
                </c:pt>
                <c:pt idx="185">
                  <c:v>-1.2467709995689802E-2</c:v>
                </c:pt>
                <c:pt idx="186">
                  <c:v>-2.0636224995541852E-2</c:v>
                </c:pt>
                <c:pt idx="187">
                  <c:v>-1.2578799993207213E-2</c:v>
                </c:pt>
                <c:pt idx="188">
                  <c:v>-1.5247315001033712E-2</c:v>
                </c:pt>
                <c:pt idx="189">
                  <c:v>-1.4495244999125134E-2</c:v>
                </c:pt>
                <c:pt idx="190">
                  <c:v>-1.4395244994375389E-2</c:v>
                </c:pt>
                <c:pt idx="191">
                  <c:v>-1.3148909994924907E-2</c:v>
                </c:pt>
                <c:pt idx="192">
                  <c:v>-1.5020269995147828E-2</c:v>
                </c:pt>
                <c:pt idx="193">
                  <c:v>-1.4810394997766707E-2</c:v>
                </c:pt>
                <c:pt idx="194">
                  <c:v>-1.4278909991844557E-2</c:v>
                </c:pt>
                <c:pt idx="195">
                  <c:v>-1.4400519998162054E-2</c:v>
                </c:pt>
                <c:pt idx="196">
                  <c:v>-2.2169034993567038E-2</c:v>
                </c:pt>
                <c:pt idx="197">
                  <c:v>-1.7819399996369611E-2</c:v>
                </c:pt>
                <c:pt idx="198">
                  <c:v>-1.7819399996369611E-2</c:v>
                </c:pt>
                <c:pt idx="199">
                  <c:v>-1.7270219992497005E-2</c:v>
                </c:pt>
                <c:pt idx="200">
                  <c:v>-1.7270219992497005E-2</c:v>
                </c:pt>
                <c:pt idx="201">
                  <c:v>-1.7735759996867273E-2</c:v>
                </c:pt>
                <c:pt idx="202">
                  <c:v>-1.7332299998088274E-2</c:v>
                </c:pt>
                <c:pt idx="203">
                  <c:v>-1.6502409998793155E-2</c:v>
                </c:pt>
                <c:pt idx="204">
                  <c:v>-1.812458999484079E-2</c:v>
                </c:pt>
                <c:pt idx="205">
                  <c:v>-1.1124589997052681E-2</c:v>
                </c:pt>
                <c:pt idx="206">
                  <c:v>-1.8394619997707196E-2</c:v>
                </c:pt>
                <c:pt idx="207">
                  <c:v>-1.6619419991911855E-2</c:v>
                </c:pt>
                <c:pt idx="208">
                  <c:v>-1.6382199995859992E-2</c:v>
                </c:pt>
                <c:pt idx="209">
                  <c:v>-1.7868789902422577E-2</c:v>
                </c:pt>
                <c:pt idx="210">
                  <c:v>-1.9024050176085439E-2</c:v>
                </c:pt>
                <c:pt idx="211">
                  <c:v>-2.1098565091961063E-2</c:v>
                </c:pt>
                <c:pt idx="212">
                  <c:v>-2.0689259872597177E-2</c:v>
                </c:pt>
                <c:pt idx="213">
                  <c:v>-2.7901979963644408E-2</c:v>
                </c:pt>
                <c:pt idx="214">
                  <c:v>-2.3875850165495649E-2</c:v>
                </c:pt>
                <c:pt idx="215">
                  <c:v>-2.3768330203893129E-2</c:v>
                </c:pt>
                <c:pt idx="216">
                  <c:v>-2.3768330203893129E-2</c:v>
                </c:pt>
                <c:pt idx="217">
                  <c:v>-2.2768330039980356E-2</c:v>
                </c:pt>
                <c:pt idx="218">
                  <c:v>-2.3138630072935484E-2</c:v>
                </c:pt>
                <c:pt idx="219">
                  <c:v>-2.2138629909022711E-2</c:v>
                </c:pt>
                <c:pt idx="220">
                  <c:v>-2.1531109865463804E-2</c:v>
                </c:pt>
                <c:pt idx="221">
                  <c:v>-2.3382800209219567E-2</c:v>
                </c:pt>
                <c:pt idx="222">
                  <c:v>-2.3282799913431518E-2</c:v>
                </c:pt>
                <c:pt idx="223">
                  <c:v>-2.2742009809007868E-2</c:v>
                </c:pt>
                <c:pt idx="224">
                  <c:v>-2.3267760116141289E-2</c:v>
                </c:pt>
                <c:pt idx="225">
                  <c:v>-2.3067759990226477E-2</c:v>
                </c:pt>
                <c:pt idx="226">
                  <c:v>-2.3367264766420703E-2</c:v>
                </c:pt>
                <c:pt idx="227">
                  <c:v>-2.3367264766420703E-2</c:v>
                </c:pt>
                <c:pt idx="228">
                  <c:v>-2.4268099994515069E-2</c:v>
                </c:pt>
                <c:pt idx="229">
                  <c:v>-2.9964680164994206E-2</c:v>
                </c:pt>
                <c:pt idx="230">
                  <c:v>-3.0927459985832684E-2</c:v>
                </c:pt>
                <c:pt idx="231">
                  <c:v>-2.5330710057460237E-2</c:v>
                </c:pt>
                <c:pt idx="232">
                  <c:v>-2.5469350002822466E-2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9F-4CCE-9D24-AB8A59DD5A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9F-4CCE-9D24-AB8A59DD5A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9F-4CCE-9D24-AB8A59DD5A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5">
                    <c:v>1E-4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2.0000000000000001E-4</c:v>
                  </c:pt>
                  <c:pt idx="25">
                    <c:v>2.9999999999999997E-4</c:v>
                  </c:pt>
                  <c:pt idx="27">
                    <c:v>1E-4</c:v>
                  </c:pt>
                  <c:pt idx="28">
                    <c:v>1E-4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4.0000000000000002E-4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2.0000000000000001E-4</c:v>
                  </c:pt>
                  <c:pt idx="38">
                    <c:v>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2.9999999999999997E-4</c:v>
                  </c:pt>
                  <c:pt idx="43">
                    <c:v>1E-4</c:v>
                  </c:pt>
                  <c:pt idx="44">
                    <c:v>2.9999999999999997E-4</c:v>
                  </c:pt>
                  <c:pt idx="45">
                    <c:v>5.0000000000000001E-4</c:v>
                  </c:pt>
                  <c:pt idx="46">
                    <c:v>2.9999999999999997E-4</c:v>
                  </c:pt>
                  <c:pt idx="47">
                    <c:v>4.0000000000000002E-4</c:v>
                  </c:pt>
                  <c:pt idx="48">
                    <c:v>5.9999999999999995E-4</c:v>
                  </c:pt>
                  <c:pt idx="49">
                    <c:v>2.2000000000000001E-3</c:v>
                  </c:pt>
                  <c:pt idx="50">
                    <c:v>4.0000000000000002E-4</c:v>
                  </c:pt>
                  <c:pt idx="51">
                    <c:v>5.0000000000000001E-4</c:v>
                  </c:pt>
                  <c:pt idx="52">
                    <c:v>6.9999999999999999E-4</c:v>
                  </c:pt>
                  <c:pt idx="53">
                    <c:v>8.9999999999999998E-4</c:v>
                  </c:pt>
                  <c:pt idx="54">
                    <c:v>1E-4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1E-4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80">
                    <c:v>2E-3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105">
                    <c:v>4.0000000000000002E-4</c:v>
                  </c:pt>
                  <c:pt idx="106">
                    <c:v>5.9999999999999995E-4</c:v>
                  </c:pt>
                  <c:pt idx="107">
                    <c:v>4.0000000000000002E-4</c:v>
                  </c:pt>
                  <c:pt idx="109">
                    <c:v>1E-4</c:v>
                  </c:pt>
                  <c:pt idx="111">
                    <c:v>2.0000000000000001E-4</c:v>
                  </c:pt>
                  <c:pt idx="112">
                    <c:v>5.9999999999999995E-4</c:v>
                  </c:pt>
                  <c:pt idx="113">
                    <c:v>2.9999999999999997E-4</c:v>
                  </c:pt>
                  <c:pt idx="114">
                    <c:v>1E-4</c:v>
                  </c:pt>
                  <c:pt idx="115">
                    <c:v>8.9999999999999998E-4</c:v>
                  </c:pt>
                  <c:pt idx="116">
                    <c:v>1E-4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  <c:pt idx="122">
                    <c:v>5.0000000000000001E-4</c:v>
                  </c:pt>
                  <c:pt idx="123">
                    <c:v>1E-4</c:v>
                  </c:pt>
                  <c:pt idx="124">
                    <c:v>2.9999999999999997E-4</c:v>
                  </c:pt>
                  <c:pt idx="125">
                    <c:v>1E-4</c:v>
                  </c:pt>
                  <c:pt idx="134">
                    <c:v>1E-4</c:v>
                  </c:pt>
                  <c:pt idx="135">
                    <c:v>2.0000000000000001E-4</c:v>
                  </c:pt>
                  <c:pt idx="137">
                    <c:v>0</c:v>
                  </c:pt>
                  <c:pt idx="138">
                    <c:v>2.0000000000000001E-4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2.9999999999999997E-4</c:v>
                  </c:pt>
                  <c:pt idx="148">
                    <c:v>1E-4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1E-4</c:v>
                  </c:pt>
                  <c:pt idx="153">
                    <c:v>2.9999999999999997E-4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1E-4</c:v>
                  </c:pt>
                  <c:pt idx="159">
                    <c:v>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1E-4</c:v>
                  </c:pt>
                  <c:pt idx="164">
                    <c:v>2.0000000000000001E-4</c:v>
                  </c:pt>
                  <c:pt idx="165">
                    <c:v>2.0000000000000001E-4</c:v>
                  </c:pt>
                  <c:pt idx="166">
                    <c:v>2.0000000000000001E-4</c:v>
                  </c:pt>
                  <c:pt idx="167">
                    <c:v>2.0000000000000001E-4</c:v>
                  </c:pt>
                  <c:pt idx="168">
                    <c:v>6.9999999999999999E-4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2.0000000000000001E-4</c:v>
                  </c:pt>
                  <c:pt idx="172">
                    <c:v>1E-4</c:v>
                  </c:pt>
                  <c:pt idx="173">
                    <c:v>2.9999999999999997E-4</c:v>
                  </c:pt>
                  <c:pt idx="174">
                    <c:v>5.9999999999999995E-4</c:v>
                  </c:pt>
                  <c:pt idx="175">
                    <c:v>2.0000000000000001E-4</c:v>
                  </c:pt>
                  <c:pt idx="176">
                    <c:v>5.0000000000000001E-4</c:v>
                  </c:pt>
                  <c:pt idx="177">
                    <c:v>2.0000000000000001E-4</c:v>
                  </c:pt>
                  <c:pt idx="178">
                    <c:v>4.0000000000000002E-4</c:v>
                  </c:pt>
                  <c:pt idx="179">
                    <c:v>2.0000000000000001E-4</c:v>
                  </c:pt>
                  <c:pt idx="180">
                    <c:v>1E-4</c:v>
                  </c:pt>
                  <c:pt idx="181">
                    <c:v>5.0000000000000001E-4</c:v>
                  </c:pt>
                  <c:pt idx="182">
                    <c:v>5.0000000000000001E-4</c:v>
                  </c:pt>
                  <c:pt idx="183">
                    <c:v>5.9999999999999995E-4</c:v>
                  </c:pt>
                  <c:pt idx="184">
                    <c:v>5.0000000000000001E-4</c:v>
                  </c:pt>
                  <c:pt idx="185">
                    <c:v>1E-4</c:v>
                  </c:pt>
                  <c:pt idx="186">
                    <c:v>1E-3</c:v>
                  </c:pt>
                  <c:pt idx="187">
                    <c:v>1.1000000000000001E-3</c:v>
                  </c:pt>
                  <c:pt idx="188">
                    <c:v>4.0000000000000002E-4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1E-4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6.0000000000000002E-5</c:v>
                  </c:pt>
                  <c:pt idx="198">
                    <c:v>6.0000000000000002E-5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2.0000000000000001E-4</c:v>
                  </c:pt>
                  <c:pt idx="202">
                    <c:v>2.0000000000000001E-4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1E-3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23">
                    <c:v>1E-4</c:v>
                  </c:pt>
                  <c:pt idx="228">
                    <c:v>6.9999999999999999E-4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9F-4CCE-9D24-AB8A59DD5A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-8344</c:v>
                </c:pt>
                <c:pt idx="1">
                  <c:v>-8343.5</c:v>
                </c:pt>
                <c:pt idx="2">
                  <c:v>-8337</c:v>
                </c:pt>
                <c:pt idx="3">
                  <c:v>-8334</c:v>
                </c:pt>
                <c:pt idx="4">
                  <c:v>-8333.5</c:v>
                </c:pt>
                <c:pt idx="5">
                  <c:v>-8331</c:v>
                </c:pt>
                <c:pt idx="6">
                  <c:v>-8331</c:v>
                </c:pt>
                <c:pt idx="7">
                  <c:v>-8330.5</c:v>
                </c:pt>
                <c:pt idx="8">
                  <c:v>-8330.5</c:v>
                </c:pt>
                <c:pt idx="9">
                  <c:v>-8314.5</c:v>
                </c:pt>
                <c:pt idx="10">
                  <c:v>-8314</c:v>
                </c:pt>
                <c:pt idx="11">
                  <c:v>-8314</c:v>
                </c:pt>
                <c:pt idx="12">
                  <c:v>-8311.5</c:v>
                </c:pt>
                <c:pt idx="13">
                  <c:v>-8311</c:v>
                </c:pt>
                <c:pt idx="14">
                  <c:v>-8269.5</c:v>
                </c:pt>
                <c:pt idx="15">
                  <c:v>-3585</c:v>
                </c:pt>
                <c:pt idx="16">
                  <c:v>-3585</c:v>
                </c:pt>
                <c:pt idx="17">
                  <c:v>-3584.5</c:v>
                </c:pt>
                <c:pt idx="18">
                  <c:v>-3584.5</c:v>
                </c:pt>
                <c:pt idx="19">
                  <c:v>-3582</c:v>
                </c:pt>
                <c:pt idx="20">
                  <c:v>-3582</c:v>
                </c:pt>
                <c:pt idx="21">
                  <c:v>-3581</c:v>
                </c:pt>
                <c:pt idx="22">
                  <c:v>-3581</c:v>
                </c:pt>
                <c:pt idx="23">
                  <c:v>-2487</c:v>
                </c:pt>
                <c:pt idx="24">
                  <c:v>-2487</c:v>
                </c:pt>
                <c:pt idx="25">
                  <c:v>-2486.5</c:v>
                </c:pt>
                <c:pt idx="26">
                  <c:v>-2486.5</c:v>
                </c:pt>
                <c:pt idx="27">
                  <c:v>-2404</c:v>
                </c:pt>
                <c:pt idx="28">
                  <c:v>-2401</c:v>
                </c:pt>
                <c:pt idx="29">
                  <c:v>-2400.5</c:v>
                </c:pt>
                <c:pt idx="30">
                  <c:v>-2210</c:v>
                </c:pt>
                <c:pt idx="31">
                  <c:v>-1324.5</c:v>
                </c:pt>
                <c:pt idx="32">
                  <c:v>-1321.5</c:v>
                </c:pt>
                <c:pt idx="33">
                  <c:v>-1321</c:v>
                </c:pt>
                <c:pt idx="34">
                  <c:v>-1321</c:v>
                </c:pt>
                <c:pt idx="35">
                  <c:v>-1260</c:v>
                </c:pt>
                <c:pt idx="36">
                  <c:v>-1250</c:v>
                </c:pt>
                <c:pt idx="37">
                  <c:v>-1224.5</c:v>
                </c:pt>
                <c:pt idx="38">
                  <c:v>-1224</c:v>
                </c:pt>
                <c:pt idx="39">
                  <c:v>-1166</c:v>
                </c:pt>
                <c:pt idx="40">
                  <c:v>-1162.5</c:v>
                </c:pt>
                <c:pt idx="41">
                  <c:v>-1159.5</c:v>
                </c:pt>
                <c:pt idx="42">
                  <c:v>-1158.5</c:v>
                </c:pt>
                <c:pt idx="43">
                  <c:v>-1150</c:v>
                </c:pt>
                <c:pt idx="44">
                  <c:v>-1069</c:v>
                </c:pt>
                <c:pt idx="45">
                  <c:v>-1030.5</c:v>
                </c:pt>
                <c:pt idx="46">
                  <c:v>-1030</c:v>
                </c:pt>
                <c:pt idx="47">
                  <c:v>-1027</c:v>
                </c:pt>
                <c:pt idx="48">
                  <c:v>-1024</c:v>
                </c:pt>
                <c:pt idx="49">
                  <c:v>-1023.5</c:v>
                </c:pt>
                <c:pt idx="50">
                  <c:v>-1017</c:v>
                </c:pt>
                <c:pt idx="51">
                  <c:v>-988</c:v>
                </c:pt>
                <c:pt idx="52">
                  <c:v>-978.5</c:v>
                </c:pt>
                <c:pt idx="53">
                  <c:v>-939.5</c:v>
                </c:pt>
                <c:pt idx="54">
                  <c:v>-203</c:v>
                </c:pt>
                <c:pt idx="55">
                  <c:v>-196.5</c:v>
                </c:pt>
                <c:pt idx="56">
                  <c:v>-174</c:v>
                </c:pt>
                <c:pt idx="57">
                  <c:v>-167.5</c:v>
                </c:pt>
                <c:pt idx="58">
                  <c:v>-99.5</c:v>
                </c:pt>
                <c:pt idx="59">
                  <c:v>0.5</c:v>
                </c:pt>
                <c:pt idx="60">
                  <c:v>1</c:v>
                </c:pt>
                <c:pt idx="61">
                  <c:v>4</c:v>
                </c:pt>
                <c:pt idx="62">
                  <c:v>30</c:v>
                </c:pt>
                <c:pt idx="63">
                  <c:v>203.5</c:v>
                </c:pt>
                <c:pt idx="64">
                  <c:v>275</c:v>
                </c:pt>
                <c:pt idx="65">
                  <c:v>1226</c:v>
                </c:pt>
                <c:pt idx="66">
                  <c:v>1245</c:v>
                </c:pt>
                <c:pt idx="67">
                  <c:v>1245.5</c:v>
                </c:pt>
                <c:pt idx="68">
                  <c:v>1319.5</c:v>
                </c:pt>
                <c:pt idx="69">
                  <c:v>2234</c:v>
                </c:pt>
                <c:pt idx="70">
                  <c:v>2234.5</c:v>
                </c:pt>
                <c:pt idx="71">
                  <c:v>2237.5</c:v>
                </c:pt>
                <c:pt idx="72">
                  <c:v>2305</c:v>
                </c:pt>
                <c:pt idx="73">
                  <c:v>2305.5</c:v>
                </c:pt>
                <c:pt idx="74">
                  <c:v>2311.5</c:v>
                </c:pt>
                <c:pt idx="75">
                  <c:v>2341</c:v>
                </c:pt>
                <c:pt idx="76">
                  <c:v>2349.5</c:v>
                </c:pt>
                <c:pt idx="77">
                  <c:v>2350</c:v>
                </c:pt>
                <c:pt idx="78">
                  <c:v>2365.5</c:v>
                </c:pt>
                <c:pt idx="79">
                  <c:v>2382</c:v>
                </c:pt>
                <c:pt idx="80">
                  <c:v>2484.5</c:v>
                </c:pt>
                <c:pt idx="81">
                  <c:v>3352.5</c:v>
                </c:pt>
                <c:pt idx="82">
                  <c:v>3365.5</c:v>
                </c:pt>
                <c:pt idx="83">
                  <c:v>3449.5</c:v>
                </c:pt>
                <c:pt idx="84">
                  <c:v>3452</c:v>
                </c:pt>
                <c:pt idx="85">
                  <c:v>3472</c:v>
                </c:pt>
                <c:pt idx="86">
                  <c:v>3532.5</c:v>
                </c:pt>
                <c:pt idx="87">
                  <c:v>3539</c:v>
                </c:pt>
                <c:pt idx="88">
                  <c:v>3607.5</c:v>
                </c:pt>
                <c:pt idx="89">
                  <c:v>3623</c:v>
                </c:pt>
                <c:pt idx="90">
                  <c:v>4781</c:v>
                </c:pt>
                <c:pt idx="91">
                  <c:v>4790</c:v>
                </c:pt>
                <c:pt idx="92">
                  <c:v>4790.5</c:v>
                </c:pt>
                <c:pt idx="93">
                  <c:v>4799.5</c:v>
                </c:pt>
                <c:pt idx="94">
                  <c:v>5738</c:v>
                </c:pt>
                <c:pt idx="95">
                  <c:v>5754</c:v>
                </c:pt>
                <c:pt idx="96">
                  <c:v>5873.5</c:v>
                </c:pt>
                <c:pt idx="97">
                  <c:v>5874</c:v>
                </c:pt>
                <c:pt idx="98">
                  <c:v>5947</c:v>
                </c:pt>
                <c:pt idx="99">
                  <c:v>6005</c:v>
                </c:pt>
                <c:pt idx="100">
                  <c:v>6028</c:v>
                </c:pt>
                <c:pt idx="101">
                  <c:v>6900.5</c:v>
                </c:pt>
                <c:pt idx="102">
                  <c:v>6910.5</c:v>
                </c:pt>
                <c:pt idx="103">
                  <c:v>6916.5</c:v>
                </c:pt>
                <c:pt idx="104">
                  <c:v>6917</c:v>
                </c:pt>
                <c:pt idx="105">
                  <c:v>7076</c:v>
                </c:pt>
                <c:pt idx="106">
                  <c:v>7076.5</c:v>
                </c:pt>
                <c:pt idx="107">
                  <c:v>7086</c:v>
                </c:pt>
                <c:pt idx="108">
                  <c:v>7110.5</c:v>
                </c:pt>
                <c:pt idx="109">
                  <c:v>7115</c:v>
                </c:pt>
                <c:pt idx="110">
                  <c:v>7117</c:v>
                </c:pt>
                <c:pt idx="111">
                  <c:v>7186</c:v>
                </c:pt>
                <c:pt idx="112">
                  <c:v>7186.5</c:v>
                </c:pt>
                <c:pt idx="113">
                  <c:v>7192.5</c:v>
                </c:pt>
                <c:pt idx="114">
                  <c:v>7193</c:v>
                </c:pt>
                <c:pt idx="115">
                  <c:v>7195.5</c:v>
                </c:pt>
                <c:pt idx="116">
                  <c:v>7196</c:v>
                </c:pt>
                <c:pt idx="117">
                  <c:v>8203</c:v>
                </c:pt>
                <c:pt idx="118">
                  <c:v>8210.5</c:v>
                </c:pt>
                <c:pt idx="119">
                  <c:v>8211</c:v>
                </c:pt>
                <c:pt idx="120">
                  <c:v>8213.5</c:v>
                </c:pt>
                <c:pt idx="121">
                  <c:v>8214</c:v>
                </c:pt>
                <c:pt idx="122">
                  <c:v>8214.5</c:v>
                </c:pt>
                <c:pt idx="123">
                  <c:v>8217</c:v>
                </c:pt>
                <c:pt idx="124">
                  <c:v>8217.5</c:v>
                </c:pt>
                <c:pt idx="125">
                  <c:v>8256</c:v>
                </c:pt>
                <c:pt idx="126">
                  <c:v>8274</c:v>
                </c:pt>
                <c:pt idx="127">
                  <c:v>8274</c:v>
                </c:pt>
                <c:pt idx="128">
                  <c:v>8274</c:v>
                </c:pt>
                <c:pt idx="129">
                  <c:v>8274.5</c:v>
                </c:pt>
                <c:pt idx="130">
                  <c:v>8274.5</c:v>
                </c:pt>
                <c:pt idx="131">
                  <c:v>8274.5</c:v>
                </c:pt>
                <c:pt idx="132">
                  <c:v>8275</c:v>
                </c:pt>
                <c:pt idx="133">
                  <c:v>9470</c:v>
                </c:pt>
                <c:pt idx="134">
                  <c:v>9497</c:v>
                </c:pt>
                <c:pt idx="135">
                  <c:v>9497.5</c:v>
                </c:pt>
                <c:pt idx="136">
                  <c:v>9700</c:v>
                </c:pt>
                <c:pt idx="137">
                  <c:v>9717.5</c:v>
                </c:pt>
                <c:pt idx="138">
                  <c:v>10544</c:v>
                </c:pt>
                <c:pt idx="139">
                  <c:v>10557</c:v>
                </c:pt>
                <c:pt idx="140">
                  <c:v>10570</c:v>
                </c:pt>
                <c:pt idx="141">
                  <c:v>10570.5</c:v>
                </c:pt>
                <c:pt idx="142">
                  <c:v>10637</c:v>
                </c:pt>
                <c:pt idx="143">
                  <c:v>10637</c:v>
                </c:pt>
                <c:pt idx="144">
                  <c:v>10637</c:v>
                </c:pt>
                <c:pt idx="145">
                  <c:v>10708</c:v>
                </c:pt>
                <c:pt idx="146">
                  <c:v>10708.5</c:v>
                </c:pt>
                <c:pt idx="147">
                  <c:v>11824.5</c:v>
                </c:pt>
                <c:pt idx="148">
                  <c:v>11828</c:v>
                </c:pt>
                <c:pt idx="149">
                  <c:v>11834</c:v>
                </c:pt>
                <c:pt idx="150">
                  <c:v>11840.5</c:v>
                </c:pt>
                <c:pt idx="151">
                  <c:v>11843.5</c:v>
                </c:pt>
                <c:pt idx="152">
                  <c:v>11844</c:v>
                </c:pt>
                <c:pt idx="153">
                  <c:v>11846.5</c:v>
                </c:pt>
                <c:pt idx="154">
                  <c:v>11847</c:v>
                </c:pt>
                <c:pt idx="155">
                  <c:v>11847.5</c:v>
                </c:pt>
                <c:pt idx="156">
                  <c:v>11859.5</c:v>
                </c:pt>
                <c:pt idx="157">
                  <c:v>11860</c:v>
                </c:pt>
                <c:pt idx="158">
                  <c:v>11863</c:v>
                </c:pt>
                <c:pt idx="159">
                  <c:v>11866</c:v>
                </c:pt>
                <c:pt idx="160">
                  <c:v>11866.5</c:v>
                </c:pt>
                <c:pt idx="161">
                  <c:v>11886</c:v>
                </c:pt>
                <c:pt idx="162">
                  <c:v>11889</c:v>
                </c:pt>
                <c:pt idx="163">
                  <c:v>11889.5</c:v>
                </c:pt>
                <c:pt idx="164">
                  <c:v>11892.5</c:v>
                </c:pt>
                <c:pt idx="165">
                  <c:v>11895.5</c:v>
                </c:pt>
                <c:pt idx="166">
                  <c:v>11896</c:v>
                </c:pt>
                <c:pt idx="167">
                  <c:v>11898.5</c:v>
                </c:pt>
                <c:pt idx="168">
                  <c:v>11901.5</c:v>
                </c:pt>
                <c:pt idx="169">
                  <c:v>11902</c:v>
                </c:pt>
                <c:pt idx="170">
                  <c:v>11902.5</c:v>
                </c:pt>
                <c:pt idx="171">
                  <c:v>11905.5</c:v>
                </c:pt>
                <c:pt idx="172">
                  <c:v>11915</c:v>
                </c:pt>
                <c:pt idx="173">
                  <c:v>11918.5</c:v>
                </c:pt>
                <c:pt idx="174">
                  <c:v>11927.5</c:v>
                </c:pt>
                <c:pt idx="175">
                  <c:v>11928</c:v>
                </c:pt>
                <c:pt idx="176">
                  <c:v>11937.5</c:v>
                </c:pt>
                <c:pt idx="177">
                  <c:v>11938</c:v>
                </c:pt>
                <c:pt idx="178">
                  <c:v>11940.5</c:v>
                </c:pt>
                <c:pt idx="179">
                  <c:v>11941</c:v>
                </c:pt>
                <c:pt idx="180">
                  <c:v>11944</c:v>
                </c:pt>
                <c:pt idx="181">
                  <c:v>11944.5</c:v>
                </c:pt>
                <c:pt idx="182">
                  <c:v>11947.5</c:v>
                </c:pt>
                <c:pt idx="183">
                  <c:v>11950.5</c:v>
                </c:pt>
                <c:pt idx="184">
                  <c:v>11953.5</c:v>
                </c:pt>
                <c:pt idx="185">
                  <c:v>11957</c:v>
                </c:pt>
                <c:pt idx="186">
                  <c:v>11957.5</c:v>
                </c:pt>
                <c:pt idx="187">
                  <c:v>11960</c:v>
                </c:pt>
                <c:pt idx="188">
                  <c:v>11960.5</c:v>
                </c:pt>
                <c:pt idx="189">
                  <c:v>11991.5</c:v>
                </c:pt>
                <c:pt idx="190">
                  <c:v>11991.5</c:v>
                </c:pt>
                <c:pt idx="191">
                  <c:v>11997</c:v>
                </c:pt>
                <c:pt idx="192">
                  <c:v>12909</c:v>
                </c:pt>
                <c:pt idx="193">
                  <c:v>12996.5</c:v>
                </c:pt>
                <c:pt idx="194">
                  <c:v>12997</c:v>
                </c:pt>
                <c:pt idx="195">
                  <c:v>13084</c:v>
                </c:pt>
                <c:pt idx="196">
                  <c:v>13084.5</c:v>
                </c:pt>
                <c:pt idx="197">
                  <c:v>13980</c:v>
                </c:pt>
                <c:pt idx="198">
                  <c:v>13980</c:v>
                </c:pt>
                <c:pt idx="199">
                  <c:v>14074</c:v>
                </c:pt>
                <c:pt idx="200">
                  <c:v>14074</c:v>
                </c:pt>
                <c:pt idx="201">
                  <c:v>14392</c:v>
                </c:pt>
                <c:pt idx="202">
                  <c:v>15410</c:v>
                </c:pt>
                <c:pt idx="203">
                  <c:v>15447</c:v>
                </c:pt>
                <c:pt idx="204">
                  <c:v>15453</c:v>
                </c:pt>
                <c:pt idx="205">
                  <c:v>15453</c:v>
                </c:pt>
                <c:pt idx="206">
                  <c:v>16554</c:v>
                </c:pt>
                <c:pt idx="207">
                  <c:v>16714</c:v>
                </c:pt>
                <c:pt idx="208">
                  <c:v>16740</c:v>
                </c:pt>
                <c:pt idx="209">
                  <c:v>17593</c:v>
                </c:pt>
                <c:pt idx="210">
                  <c:v>17635</c:v>
                </c:pt>
                <c:pt idx="211">
                  <c:v>17835.5</c:v>
                </c:pt>
                <c:pt idx="212">
                  <c:v>17842</c:v>
                </c:pt>
                <c:pt idx="213">
                  <c:v>18666</c:v>
                </c:pt>
                <c:pt idx="214">
                  <c:v>18695</c:v>
                </c:pt>
                <c:pt idx="215">
                  <c:v>18711</c:v>
                </c:pt>
                <c:pt idx="216">
                  <c:v>18711</c:v>
                </c:pt>
                <c:pt idx="217">
                  <c:v>18711</c:v>
                </c:pt>
                <c:pt idx="218">
                  <c:v>18721</c:v>
                </c:pt>
                <c:pt idx="219">
                  <c:v>18721</c:v>
                </c:pt>
                <c:pt idx="220">
                  <c:v>18737</c:v>
                </c:pt>
                <c:pt idx="221">
                  <c:v>18760</c:v>
                </c:pt>
                <c:pt idx="222">
                  <c:v>18760</c:v>
                </c:pt>
                <c:pt idx="223">
                  <c:v>18767</c:v>
                </c:pt>
                <c:pt idx="224">
                  <c:v>18792</c:v>
                </c:pt>
                <c:pt idx="225">
                  <c:v>18792</c:v>
                </c:pt>
                <c:pt idx="226">
                  <c:v>19125.5</c:v>
                </c:pt>
                <c:pt idx="227">
                  <c:v>19125.5</c:v>
                </c:pt>
                <c:pt idx="228">
                  <c:v>19270</c:v>
                </c:pt>
                <c:pt idx="229">
                  <c:v>19756</c:v>
                </c:pt>
                <c:pt idx="230">
                  <c:v>19782</c:v>
                </c:pt>
                <c:pt idx="231">
                  <c:v>20057</c:v>
                </c:pt>
                <c:pt idx="232">
                  <c:v>20145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1.9851897875209898E-2</c:v>
                </c:pt>
                <c:pt idx="1">
                  <c:v>1.9851084456944924E-2</c:v>
                </c:pt>
                <c:pt idx="2">
                  <c:v>1.984051001950024E-2</c:v>
                </c:pt>
                <c:pt idx="3">
                  <c:v>1.9835629509910385E-2</c:v>
                </c:pt>
                <c:pt idx="4">
                  <c:v>1.9834816091645412E-2</c:v>
                </c:pt>
                <c:pt idx="5">
                  <c:v>1.983074900032053E-2</c:v>
                </c:pt>
                <c:pt idx="6">
                  <c:v>1.983074900032053E-2</c:v>
                </c:pt>
                <c:pt idx="7">
                  <c:v>1.9829935582055556E-2</c:v>
                </c:pt>
                <c:pt idx="8">
                  <c:v>1.9829935582055556E-2</c:v>
                </c:pt>
                <c:pt idx="9">
                  <c:v>1.9803906197576333E-2</c:v>
                </c:pt>
                <c:pt idx="10">
                  <c:v>1.980309277931136E-2</c:v>
                </c:pt>
                <c:pt idx="11">
                  <c:v>1.980309277931136E-2</c:v>
                </c:pt>
                <c:pt idx="12">
                  <c:v>1.9799025687986478E-2</c:v>
                </c:pt>
                <c:pt idx="13">
                  <c:v>1.9798212269721505E-2</c:v>
                </c:pt>
                <c:pt idx="14">
                  <c:v>1.9730698553728519E-2</c:v>
                </c:pt>
                <c:pt idx="15">
                  <c:v>1.2109782829171191E-2</c:v>
                </c:pt>
                <c:pt idx="16">
                  <c:v>1.2109782829171191E-2</c:v>
                </c:pt>
                <c:pt idx="17">
                  <c:v>1.2108969410906216E-2</c:v>
                </c:pt>
                <c:pt idx="18">
                  <c:v>1.2108969410906216E-2</c:v>
                </c:pt>
                <c:pt idx="19">
                  <c:v>1.2104902319581338E-2</c:v>
                </c:pt>
                <c:pt idx="20">
                  <c:v>1.2104902319581338E-2</c:v>
                </c:pt>
                <c:pt idx="21">
                  <c:v>1.2103275483051385E-2</c:v>
                </c:pt>
                <c:pt idx="22">
                  <c:v>1.2103275483051385E-2</c:v>
                </c:pt>
                <c:pt idx="23">
                  <c:v>1.0323516319284555E-2</c:v>
                </c:pt>
                <c:pt idx="24">
                  <c:v>1.0323516319284555E-2</c:v>
                </c:pt>
                <c:pt idx="25">
                  <c:v>1.032270290101958E-2</c:v>
                </c:pt>
                <c:pt idx="26">
                  <c:v>1.032270290101958E-2</c:v>
                </c:pt>
                <c:pt idx="27">
                  <c:v>1.0188488887298588E-2</c:v>
                </c:pt>
                <c:pt idx="28">
                  <c:v>1.0183608377708734E-2</c:v>
                </c:pt>
                <c:pt idx="29">
                  <c:v>1.0182794959443759E-2</c:v>
                </c:pt>
                <c:pt idx="30">
                  <c:v>9.8728826004880164E-3</c:v>
                </c:pt>
                <c:pt idx="31">
                  <c:v>8.4323188532160545E-3</c:v>
                </c:pt>
                <c:pt idx="32">
                  <c:v>8.4274383436261993E-3</c:v>
                </c:pt>
                <c:pt idx="33">
                  <c:v>8.426624925361224E-3</c:v>
                </c:pt>
                <c:pt idx="34">
                  <c:v>8.426624925361224E-3</c:v>
                </c:pt>
                <c:pt idx="35">
                  <c:v>8.3273878970341886E-3</c:v>
                </c:pt>
                <c:pt idx="36">
                  <c:v>8.3111195317346741E-3</c:v>
                </c:pt>
                <c:pt idx="37">
                  <c:v>8.2696352002209136E-3</c:v>
                </c:pt>
                <c:pt idx="38">
                  <c:v>8.2688217819559384E-3</c:v>
                </c:pt>
                <c:pt idx="39">
                  <c:v>8.1744652632187564E-3</c:v>
                </c:pt>
                <c:pt idx="40">
                  <c:v>8.1687713353639276E-3</c:v>
                </c:pt>
                <c:pt idx="41">
                  <c:v>8.1638908257740724E-3</c:v>
                </c:pt>
                <c:pt idx="42">
                  <c:v>8.1622639892441218E-3</c:v>
                </c:pt>
                <c:pt idx="43">
                  <c:v>8.148435878739535E-3</c:v>
                </c:pt>
                <c:pt idx="44">
                  <c:v>8.0166621198134707E-3</c:v>
                </c:pt>
                <c:pt idx="45">
                  <c:v>7.9540289134103423E-3</c:v>
                </c:pt>
                <c:pt idx="46">
                  <c:v>7.953215495145367E-3</c:v>
                </c:pt>
                <c:pt idx="47">
                  <c:v>7.9483349855555118E-3</c:v>
                </c:pt>
                <c:pt idx="48">
                  <c:v>7.9434544759656583E-3</c:v>
                </c:pt>
                <c:pt idx="49">
                  <c:v>7.9426410577006831E-3</c:v>
                </c:pt>
                <c:pt idx="50">
                  <c:v>7.9320666202559974E-3</c:v>
                </c:pt>
                <c:pt idx="51">
                  <c:v>7.8848883608874081E-3</c:v>
                </c:pt>
                <c:pt idx="52">
                  <c:v>7.869433413852869E-3</c:v>
                </c:pt>
                <c:pt idx="53">
                  <c:v>7.8059867891847653E-3</c:v>
                </c:pt>
                <c:pt idx="54">
                  <c:v>6.6078216848755597E-3</c:v>
                </c:pt>
                <c:pt idx="55">
                  <c:v>6.5972472474308749E-3</c:v>
                </c:pt>
                <c:pt idx="56">
                  <c:v>6.5606434255069688E-3</c:v>
                </c:pt>
                <c:pt idx="57">
                  <c:v>6.5500689880622848E-3</c:v>
                </c:pt>
                <c:pt idx="58">
                  <c:v>6.4394441040255893E-3</c:v>
                </c:pt>
                <c:pt idx="59">
                  <c:v>6.2767604510304501E-3</c:v>
                </c:pt>
                <c:pt idx="60">
                  <c:v>6.275947032765474E-3</c:v>
                </c:pt>
                <c:pt idx="61">
                  <c:v>6.2710665231756196E-3</c:v>
                </c:pt>
                <c:pt idx="62">
                  <c:v>6.2287687733968838E-3</c:v>
                </c:pt>
                <c:pt idx="63">
                  <c:v>5.9465126354503158E-3</c:v>
                </c:pt>
                <c:pt idx="64">
                  <c:v>5.8301938235587906E-3</c:v>
                </c:pt>
                <c:pt idx="65">
                  <c:v>4.2830722835750096E-3</c:v>
                </c:pt>
                <c:pt idx="66">
                  <c:v>4.252162389505933E-3</c:v>
                </c:pt>
                <c:pt idx="67">
                  <c:v>4.2513489712409577E-3</c:v>
                </c:pt>
                <c:pt idx="68">
                  <c:v>4.1309630680245544E-3</c:v>
                </c:pt>
                <c:pt idx="69">
                  <c:v>2.6432210613839997E-3</c:v>
                </c:pt>
                <c:pt idx="70">
                  <c:v>2.642407643119024E-3</c:v>
                </c:pt>
                <c:pt idx="71">
                  <c:v>2.6375271335291697E-3</c:v>
                </c:pt>
                <c:pt idx="72">
                  <c:v>2.5277156677574503E-3</c:v>
                </c:pt>
                <c:pt idx="73">
                  <c:v>2.5269022494924746E-3</c:v>
                </c:pt>
                <c:pt idx="74">
                  <c:v>2.5171412303127663E-3</c:v>
                </c:pt>
                <c:pt idx="75">
                  <c:v>2.4691495526792001E-3</c:v>
                </c:pt>
                <c:pt idx="76">
                  <c:v>2.4553214421746132E-3</c:v>
                </c:pt>
                <c:pt idx="77">
                  <c:v>2.4545080239096375E-3</c:v>
                </c:pt>
                <c:pt idx="78">
                  <c:v>2.4292920576953906E-3</c:v>
                </c:pt>
                <c:pt idx="79">
                  <c:v>2.4024492549511926E-3</c:v>
                </c:pt>
                <c:pt idx="80">
                  <c:v>2.235698510631174E-3</c:v>
                </c:pt>
                <c:pt idx="81">
                  <c:v>8.2360440263336016E-4</c:v>
                </c:pt>
                <c:pt idx="82">
                  <c:v>8.024555277439914E-4</c:v>
                </c:pt>
                <c:pt idx="83">
                  <c:v>6.6580125922807449E-4</c:v>
                </c:pt>
                <c:pt idx="84">
                  <c:v>6.6173416790319545E-4</c:v>
                </c:pt>
                <c:pt idx="85">
                  <c:v>6.2919743730416745E-4</c:v>
                </c:pt>
                <c:pt idx="86">
                  <c:v>5.3077382724210816E-4</c:v>
                </c:pt>
                <c:pt idx="87">
                  <c:v>5.2019938979742421E-4</c:v>
                </c:pt>
                <c:pt idx="88">
                  <c:v>4.0876108749575337E-4</c:v>
                </c:pt>
                <c:pt idx="89">
                  <c:v>3.8354512128150643E-4</c:v>
                </c:pt>
                <c:pt idx="90">
                  <c:v>-1.5003315804022139E-3</c:v>
                </c:pt>
                <c:pt idx="91">
                  <c:v>-1.5149731091717768E-3</c:v>
                </c:pt>
                <c:pt idx="92">
                  <c:v>-1.5157865274367521E-3</c:v>
                </c:pt>
                <c:pt idx="93">
                  <c:v>-1.5304280562063151E-3</c:v>
                </c:pt>
                <c:pt idx="94">
                  <c:v>-3.0572141395657036E-3</c:v>
                </c:pt>
                <c:pt idx="95">
                  <c:v>-3.0832435240449249E-3</c:v>
                </c:pt>
                <c:pt idx="96">
                  <c:v>-3.2776504893741176E-3</c:v>
                </c:pt>
                <c:pt idx="97">
                  <c:v>-3.2784639076390929E-3</c:v>
                </c:pt>
                <c:pt idx="98">
                  <c:v>-3.3972229743255457E-3</c:v>
                </c:pt>
                <c:pt idx="99">
                  <c:v>-3.4915794930627259E-3</c:v>
                </c:pt>
                <c:pt idx="100">
                  <c:v>-3.5289967332516083E-3</c:v>
                </c:pt>
                <c:pt idx="101">
                  <c:v>-4.948411605634204E-3</c:v>
                </c:pt>
                <c:pt idx="102">
                  <c:v>-4.9646799709337185E-3</c:v>
                </c:pt>
                <c:pt idx="103">
                  <c:v>-4.9744409901134271E-3</c:v>
                </c:pt>
                <c:pt idx="104">
                  <c:v>-4.9752544083784024E-3</c:v>
                </c:pt>
                <c:pt idx="105">
                  <c:v>-5.2339214166406741E-3</c:v>
                </c:pt>
                <c:pt idx="106">
                  <c:v>-5.2347348349056511E-3</c:v>
                </c:pt>
                <c:pt idx="107">
                  <c:v>-5.2501897819401885E-3</c:v>
                </c:pt>
                <c:pt idx="108">
                  <c:v>-5.2900472769239985E-3</c:v>
                </c:pt>
                <c:pt idx="109">
                  <c:v>-5.2973680413087795E-3</c:v>
                </c:pt>
                <c:pt idx="110">
                  <c:v>-5.3006217143686824E-3</c:v>
                </c:pt>
                <c:pt idx="111">
                  <c:v>-5.4128734349353294E-3</c:v>
                </c:pt>
                <c:pt idx="112">
                  <c:v>-5.4136868532003047E-3</c:v>
                </c:pt>
                <c:pt idx="113">
                  <c:v>-5.4234478723800134E-3</c:v>
                </c:pt>
                <c:pt idx="114">
                  <c:v>-5.4242612906449886E-3</c:v>
                </c:pt>
                <c:pt idx="115">
                  <c:v>-5.4283283819698668E-3</c:v>
                </c:pt>
                <c:pt idx="116">
                  <c:v>-5.4291418002348421E-3</c:v>
                </c:pt>
                <c:pt idx="117">
                  <c:v>-7.0673661858959014E-3</c:v>
                </c:pt>
                <c:pt idx="118">
                  <c:v>-7.0795674598705376E-3</c:v>
                </c:pt>
                <c:pt idx="119">
                  <c:v>-7.0803808781355129E-3</c:v>
                </c:pt>
                <c:pt idx="120">
                  <c:v>-7.0844479694603911E-3</c:v>
                </c:pt>
                <c:pt idx="121">
                  <c:v>-7.0852613877253664E-3</c:v>
                </c:pt>
                <c:pt idx="122">
                  <c:v>-7.0860748059903434E-3</c:v>
                </c:pt>
                <c:pt idx="123">
                  <c:v>-7.0901418973152216E-3</c:v>
                </c:pt>
                <c:pt idx="124">
                  <c:v>-7.0909553155801969E-3</c:v>
                </c:pt>
                <c:pt idx="125">
                  <c:v>-7.1535885219833253E-3</c:v>
                </c:pt>
                <c:pt idx="126">
                  <c:v>-7.1828715795224513E-3</c:v>
                </c:pt>
                <c:pt idx="127">
                  <c:v>-7.1828715795224513E-3</c:v>
                </c:pt>
                <c:pt idx="128">
                  <c:v>-7.1828715795224513E-3</c:v>
                </c:pt>
                <c:pt idx="129">
                  <c:v>-7.1836849977874265E-3</c:v>
                </c:pt>
                <c:pt idx="130">
                  <c:v>-7.1836849977874265E-3</c:v>
                </c:pt>
                <c:pt idx="131">
                  <c:v>-7.1836849977874265E-3</c:v>
                </c:pt>
                <c:pt idx="132">
                  <c:v>-7.1844984160524018E-3</c:v>
                </c:pt>
                <c:pt idx="133">
                  <c:v>-9.1285680693443238E-3</c:v>
                </c:pt>
                <c:pt idx="134">
                  <c:v>-9.1724926556530119E-3</c:v>
                </c:pt>
                <c:pt idx="135">
                  <c:v>-9.1733060739179872E-3</c:v>
                </c:pt>
                <c:pt idx="136">
                  <c:v>-9.5027404712331454E-3</c:v>
                </c:pt>
                <c:pt idx="137">
                  <c:v>-9.5312101105072961E-3</c:v>
                </c:pt>
                <c:pt idx="138">
                  <c:v>-1.0875790502512125E-2</c:v>
                </c:pt>
                <c:pt idx="139">
                  <c:v>-1.0896939377401497E-2</c:v>
                </c:pt>
                <c:pt idx="140">
                  <c:v>-1.0918088252290865E-2</c:v>
                </c:pt>
                <c:pt idx="141">
                  <c:v>-1.0918901670555838E-2</c:v>
                </c:pt>
                <c:pt idx="142">
                  <c:v>-1.1027086299797609E-2</c:v>
                </c:pt>
                <c:pt idx="143">
                  <c:v>-1.1027086299797609E-2</c:v>
                </c:pt>
                <c:pt idx="144">
                  <c:v>-1.1027086299797609E-2</c:v>
                </c:pt>
                <c:pt idx="145">
                  <c:v>-1.1142591693424155E-2</c:v>
                </c:pt>
                <c:pt idx="146">
                  <c:v>-1.1143405111689132E-2</c:v>
                </c:pt>
                <c:pt idx="147">
                  <c:v>-1.2958954679114894E-2</c:v>
                </c:pt>
                <c:pt idx="148">
                  <c:v>-1.2964648606969723E-2</c:v>
                </c:pt>
                <c:pt idx="149">
                  <c:v>-1.2974409626149434E-2</c:v>
                </c:pt>
                <c:pt idx="150">
                  <c:v>-1.2984984063594118E-2</c:v>
                </c:pt>
                <c:pt idx="151">
                  <c:v>-1.2989864573183969E-2</c:v>
                </c:pt>
                <c:pt idx="152">
                  <c:v>-1.2990677991448946E-2</c:v>
                </c:pt>
                <c:pt idx="153">
                  <c:v>-1.2994745082773825E-2</c:v>
                </c:pt>
                <c:pt idx="154">
                  <c:v>-1.2995558501038802E-2</c:v>
                </c:pt>
                <c:pt idx="155">
                  <c:v>-1.2996371919303775E-2</c:v>
                </c:pt>
                <c:pt idx="156">
                  <c:v>-1.3015893957663192E-2</c:v>
                </c:pt>
                <c:pt idx="157">
                  <c:v>-1.3016707375928169E-2</c:v>
                </c:pt>
                <c:pt idx="158">
                  <c:v>-1.3021587885518021E-2</c:v>
                </c:pt>
                <c:pt idx="159">
                  <c:v>-1.3026468395107876E-2</c:v>
                </c:pt>
                <c:pt idx="160">
                  <c:v>-1.3027281813372853E-2</c:v>
                </c:pt>
                <c:pt idx="161">
                  <c:v>-1.3059005125706905E-2</c:v>
                </c:pt>
                <c:pt idx="162">
                  <c:v>-1.306388563529676E-2</c:v>
                </c:pt>
                <c:pt idx="163">
                  <c:v>-1.3064699053561734E-2</c:v>
                </c:pt>
                <c:pt idx="164">
                  <c:v>-1.3069579563151589E-2</c:v>
                </c:pt>
                <c:pt idx="165">
                  <c:v>-1.3074460072741444E-2</c:v>
                </c:pt>
                <c:pt idx="166">
                  <c:v>-1.3075273491006418E-2</c:v>
                </c:pt>
                <c:pt idx="167">
                  <c:v>-1.3079340582331296E-2</c:v>
                </c:pt>
                <c:pt idx="168">
                  <c:v>-1.3084221091921151E-2</c:v>
                </c:pt>
                <c:pt idx="169">
                  <c:v>-1.3085034510186128E-2</c:v>
                </c:pt>
                <c:pt idx="170">
                  <c:v>-1.3085847928451102E-2</c:v>
                </c:pt>
                <c:pt idx="171">
                  <c:v>-1.3090728438040957E-2</c:v>
                </c:pt>
                <c:pt idx="172">
                  <c:v>-1.3106183385075496E-2</c:v>
                </c:pt>
                <c:pt idx="173">
                  <c:v>-1.3111877312930325E-2</c:v>
                </c:pt>
                <c:pt idx="174">
                  <c:v>-1.3126518841699887E-2</c:v>
                </c:pt>
                <c:pt idx="175">
                  <c:v>-1.3127332259964864E-2</c:v>
                </c:pt>
                <c:pt idx="176">
                  <c:v>-1.3142787206999403E-2</c:v>
                </c:pt>
                <c:pt idx="177">
                  <c:v>-1.3143600625264377E-2</c:v>
                </c:pt>
                <c:pt idx="178">
                  <c:v>-1.3147667716589255E-2</c:v>
                </c:pt>
                <c:pt idx="179">
                  <c:v>-1.3148481134854232E-2</c:v>
                </c:pt>
                <c:pt idx="180">
                  <c:v>-1.3153361644444087E-2</c:v>
                </c:pt>
                <c:pt idx="181">
                  <c:v>-1.3154175062709061E-2</c:v>
                </c:pt>
                <c:pt idx="182">
                  <c:v>-1.3159055572298916E-2</c:v>
                </c:pt>
                <c:pt idx="183">
                  <c:v>-1.3163936081888771E-2</c:v>
                </c:pt>
                <c:pt idx="184">
                  <c:v>-1.3168816591478623E-2</c:v>
                </c:pt>
                <c:pt idx="185">
                  <c:v>-1.3174510519333455E-2</c:v>
                </c:pt>
                <c:pt idx="186">
                  <c:v>-1.3175323937598429E-2</c:v>
                </c:pt>
                <c:pt idx="187">
                  <c:v>-1.3179391028923307E-2</c:v>
                </c:pt>
                <c:pt idx="188">
                  <c:v>-1.3180204447188284E-2</c:v>
                </c:pt>
                <c:pt idx="189">
                  <c:v>-1.3230636379616776E-2</c:v>
                </c:pt>
                <c:pt idx="190">
                  <c:v>-1.3230636379616776E-2</c:v>
                </c:pt>
                <c:pt idx="191">
                  <c:v>-1.3239583980531509E-2</c:v>
                </c:pt>
                <c:pt idx="192">
                  <c:v>-1.4723258895847188E-2</c:v>
                </c:pt>
                <c:pt idx="193">
                  <c:v>-1.4865607092217934E-2</c:v>
                </c:pt>
                <c:pt idx="194">
                  <c:v>-1.4866420510482908E-2</c:v>
                </c:pt>
                <c:pt idx="195">
                  <c:v>-1.5007955288588681E-2</c:v>
                </c:pt>
                <c:pt idx="196">
                  <c:v>-1.5008768706853658E-2</c:v>
                </c:pt>
                <c:pt idx="197">
                  <c:v>-1.6465600819425136E-2</c:v>
                </c:pt>
                <c:pt idx="198">
                  <c:v>-1.6465600819425136E-2</c:v>
                </c:pt>
                <c:pt idx="199">
                  <c:v>-1.6618523453240566E-2</c:v>
                </c:pt>
                <c:pt idx="200">
                  <c:v>-1.6618523453240566E-2</c:v>
                </c:pt>
                <c:pt idx="201">
                  <c:v>-1.713585746976511E-2</c:v>
                </c:pt>
                <c:pt idx="202">
                  <c:v>-1.8791977057255636E-2</c:v>
                </c:pt>
                <c:pt idx="203">
                  <c:v>-1.8852170008863838E-2</c:v>
                </c:pt>
                <c:pt idx="204">
                  <c:v>-1.8861931028043545E-2</c:v>
                </c:pt>
                <c:pt idx="205">
                  <c:v>-1.8861931028043545E-2</c:v>
                </c:pt>
                <c:pt idx="206">
                  <c:v>-2.0653078047520035E-2</c:v>
                </c:pt>
                <c:pt idx="207">
                  <c:v>-2.0913371892312259E-2</c:v>
                </c:pt>
                <c:pt idx="208">
                  <c:v>-2.0955669642090995E-2</c:v>
                </c:pt>
                <c:pt idx="209">
                  <c:v>-2.234336120213954E-2</c:v>
                </c:pt>
                <c:pt idx="210">
                  <c:v>-2.2411688336397499E-2</c:v>
                </c:pt>
                <c:pt idx="211">
                  <c:v>-2.2737869060652754E-2</c:v>
                </c:pt>
                <c:pt idx="212">
                  <c:v>-2.2748443498097438E-2</c:v>
                </c:pt>
                <c:pt idx="213">
                  <c:v>-2.408895679877739E-2</c:v>
                </c:pt>
                <c:pt idx="214">
                  <c:v>-2.4136135058145981E-2</c:v>
                </c:pt>
                <c:pt idx="215">
                  <c:v>-2.4162164442625204E-2</c:v>
                </c:pt>
                <c:pt idx="216">
                  <c:v>-2.4162164442625204E-2</c:v>
                </c:pt>
                <c:pt idx="217">
                  <c:v>-2.4162164442625204E-2</c:v>
                </c:pt>
                <c:pt idx="218">
                  <c:v>-2.4178432807924716E-2</c:v>
                </c:pt>
                <c:pt idx="219">
                  <c:v>-2.4178432807924716E-2</c:v>
                </c:pt>
                <c:pt idx="220">
                  <c:v>-2.420446219240394E-2</c:v>
                </c:pt>
                <c:pt idx="221">
                  <c:v>-2.4241879432592824E-2</c:v>
                </c:pt>
                <c:pt idx="222">
                  <c:v>-2.4241879432592824E-2</c:v>
                </c:pt>
                <c:pt idx="223">
                  <c:v>-2.4253267288302481E-2</c:v>
                </c:pt>
                <c:pt idx="224">
                  <c:v>-2.4293938201551266E-2</c:v>
                </c:pt>
                <c:pt idx="225">
                  <c:v>-2.4293938201551266E-2</c:v>
                </c:pt>
                <c:pt idx="226">
                  <c:v>-2.4836488184290059E-2</c:v>
                </c:pt>
                <c:pt idx="227">
                  <c:v>-2.4836488184290059E-2</c:v>
                </c:pt>
                <c:pt idx="228">
                  <c:v>-2.5071566062868037E-2</c:v>
                </c:pt>
                <c:pt idx="229">
                  <c:v>-2.5862208616424413E-2</c:v>
                </c:pt>
                <c:pt idx="230">
                  <c:v>-2.5904506366203155E-2</c:v>
                </c:pt>
                <c:pt idx="231">
                  <c:v>-2.6351886411939789E-2</c:v>
                </c:pt>
                <c:pt idx="232">
                  <c:v>-2.6495048026575509E-2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9F-4CCE-9D24-AB8A59DD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965832"/>
        <c:axId val="1"/>
      </c:scatterChart>
      <c:valAx>
        <c:axId val="393965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965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714135490737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66675</xdr:rowOff>
    </xdr:from>
    <xdr:to>
      <xdr:col>19</xdr:col>
      <xdr:colOff>0</xdr:colOff>
      <xdr:row>19</xdr:row>
      <xdr:rowOff>9525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C15212F-F531-E208-6FD7-8B231E599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777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no48.pdf" TargetMode="External"/><Relationship Id="rId21" Type="http://schemas.openxmlformats.org/officeDocument/2006/relationships/hyperlink" Target="http://www.konkoly.hu/cgi-bin/IBVS?5777" TargetMode="External"/><Relationship Id="rId34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vsolj.cetus-net.org/no48.pdf" TargetMode="External"/><Relationship Id="rId47" Type="http://schemas.openxmlformats.org/officeDocument/2006/relationships/hyperlink" Target="http://vsolj.cetus-net.org/vsoljno50.pdf" TargetMode="External"/><Relationship Id="rId50" Type="http://schemas.openxmlformats.org/officeDocument/2006/relationships/hyperlink" Target="http://vsolj.cetus-net.org/vsoljno50.pdf" TargetMode="External"/><Relationship Id="rId55" Type="http://schemas.openxmlformats.org/officeDocument/2006/relationships/hyperlink" Target="http://vsolj.cetus-net.org/vsoljno51.pdf" TargetMode="External"/><Relationship Id="rId63" Type="http://schemas.openxmlformats.org/officeDocument/2006/relationships/hyperlink" Target="http://vsolj.cetus-net.org/vsoljno53.pdf" TargetMode="External"/><Relationship Id="rId68" Type="http://schemas.openxmlformats.org/officeDocument/2006/relationships/hyperlink" Target="http://vsolj.cetus-net.org/vsoljno55.pdf" TargetMode="External"/><Relationship Id="rId76" Type="http://schemas.openxmlformats.org/officeDocument/2006/relationships/hyperlink" Target="http://vsolj.cetus-net.org/vsoljno56.pdf" TargetMode="External"/><Relationship Id="rId8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konkoly.hu/cgi-bin/IBVS?5777" TargetMode="External"/><Relationship Id="rId71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5694" TargetMode="External"/><Relationship Id="rId16" Type="http://schemas.openxmlformats.org/officeDocument/2006/relationships/hyperlink" Target="http://www.konkoly.hu/cgi-bin/IBVS?5777" TargetMode="External"/><Relationship Id="rId29" Type="http://schemas.openxmlformats.org/officeDocument/2006/relationships/hyperlink" Target="http://www.konkoly.hu/cgi-bin/IBVS?5898" TargetMode="External"/><Relationship Id="rId11" Type="http://schemas.openxmlformats.org/officeDocument/2006/relationships/hyperlink" Target="http://www.konkoly.hu/cgi-bin/IBVS?5777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konkoly.hu/cgi-bin/IBVS?5898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vsolj.cetus-net.org/no48.pdf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konkoly.hu/cgi-bin/IBVS?5980" TargetMode="External"/><Relationship Id="rId58" Type="http://schemas.openxmlformats.org/officeDocument/2006/relationships/hyperlink" Target="http://www.konkoly.hu/cgi-bin/IBVS?6044" TargetMode="External"/><Relationship Id="rId66" Type="http://schemas.openxmlformats.org/officeDocument/2006/relationships/hyperlink" Target="http://vsolj.cetus-net.org/vsoljno55.pdf" TargetMode="External"/><Relationship Id="rId74" Type="http://schemas.openxmlformats.org/officeDocument/2006/relationships/hyperlink" Target="http://vsolj.cetus-net.org/vsoljno56.pdf" TargetMode="External"/><Relationship Id="rId79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690" TargetMode="External"/><Relationship Id="rId61" Type="http://schemas.openxmlformats.org/officeDocument/2006/relationships/hyperlink" Target="http://vsolj.cetus-net.org/vsoljno53.pdf" TargetMode="External"/><Relationship Id="rId82" Type="http://schemas.openxmlformats.org/officeDocument/2006/relationships/hyperlink" Target="http://vsolj.cetus-net.org/vsoljno59.pdf" TargetMode="External"/><Relationship Id="rId19" Type="http://schemas.openxmlformats.org/officeDocument/2006/relationships/hyperlink" Target="http://www.konkoly.hu/cgi-bin/IBVS?5777" TargetMode="External"/><Relationship Id="rId4" Type="http://schemas.openxmlformats.org/officeDocument/2006/relationships/hyperlink" Target="http://www.konkoly.hu/cgi-bin/IBVS?5694" TargetMode="External"/><Relationship Id="rId9" Type="http://schemas.openxmlformats.org/officeDocument/2006/relationships/hyperlink" Target="http://www.konkoly.hu/cgi-bin/IBVS?5777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vsolj.cetus-net.org/no46.pdf" TargetMode="External"/><Relationship Id="rId30" Type="http://schemas.openxmlformats.org/officeDocument/2006/relationships/hyperlink" Target="http://www.konkoly.hu/cgi-bin/IBVS?5898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71" TargetMode="External"/><Relationship Id="rId48" Type="http://schemas.openxmlformats.org/officeDocument/2006/relationships/hyperlink" Target="http://www.konkoly.hu/cgi-bin/IBVS?5980" TargetMode="External"/><Relationship Id="rId56" Type="http://schemas.openxmlformats.org/officeDocument/2006/relationships/hyperlink" Target="http://vsolj.cetus-net.org/vsoljno51.pdf" TargetMode="External"/><Relationship Id="rId64" Type="http://schemas.openxmlformats.org/officeDocument/2006/relationships/hyperlink" Target="http://vsolj.cetus-net.org/vsoljno55.pdf" TargetMode="External"/><Relationship Id="rId69" Type="http://schemas.openxmlformats.org/officeDocument/2006/relationships/hyperlink" Target="http://www.bav-astro.de/sfs/BAVM_link.php?BAVMnr=241" TargetMode="External"/><Relationship Id="rId77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5777" TargetMode="External"/><Relationship Id="rId51" Type="http://schemas.openxmlformats.org/officeDocument/2006/relationships/hyperlink" Target="http://vsolj.cetus-net.org/vsoljno50.pdf" TargetMode="External"/><Relationship Id="rId72" Type="http://schemas.openxmlformats.org/officeDocument/2006/relationships/hyperlink" Target="http://vsolj.cetus-net.org/vsoljno56.pdf" TargetMode="External"/><Relationship Id="rId80" Type="http://schemas.openxmlformats.org/officeDocument/2006/relationships/hyperlink" Target="http://vsolj.cetus-net.org/vsoljno56.pdf" TargetMode="External"/><Relationship Id="rId85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694" TargetMode="External"/><Relationship Id="rId12" Type="http://schemas.openxmlformats.org/officeDocument/2006/relationships/hyperlink" Target="http://www.konkoly.hu/cgi-bin/IBVS?5898" TargetMode="External"/><Relationship Id="rId17" Type="http://schemas.openxmlformats.org/officeDocument/2006/relationships/hyperlink" Target="http://www.konkoly.hu/cgi-bin/IBVS?5777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konkoly.hu/cgi-bin/IBVS?5898" TargetMode="External"/><Relationship Id="rId46" Type="http://schemas.openxmlformats.org/officeDocument/2006/relationships/hyperlink" Target="http://www.konkoly.hu/cgi-bin/IBVS?5980" TargetMode="External"/><Relationship Id="rId59" Type="http://schemas.openxmlformats.org/officeDocument/2006/relationships/hyperlink" Target="http://www.konkoly.hu/cgi-bin/IBVS?6044" TargetMode="External"/><Relationship Id="rId67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konkoly.hu/cgi-bin/IBVS?5777" TargetMode="External"/><Relationship Id="rId41" Type="http://schemas.openxmlformats.org/officeDocument/2006/relationships/hyperlink" Target="http://vsolj.cetus-net.org/no48.pdf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solj.cetus-net.org/vsoljno53.pdf" TargetMode="External"/><Relationship Id="rId70" Type="http://schemas.openxmlformats.org/officeDocument/2006/relationships/hyperlink" Target="http://vsolj.cetus-net.org/vsoljno55.pdf" TargetMode="External"/><Relationship Id="rId75" Type="http://schemas.openxmlformats.org/officeDocument/2006/relationships/hyperlink" Target="http://vsolj.cetus-net.org/vsoljno56.pdf" TargetMode="External"/><Relationship Id="rId83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694" TargetMode="External"/><Relationship Id="rId6" Type="http://schemas.openxmlformats.org/officeDocument/2006/relationships/hyperlink" Target="http://www.konkoly.hu/cgi-bin/IBVS?5690" TargetMode="External"/><Relationship Id="rId15" Type="http://schemas.openxmlformats.org/officeDocument/2006/relationships/hyperlink" Target="http://www.konkoly.hu/cgi-bin/IBVS?5677" TargetMode="External"/><Relationship Id="rId23" Type="http://schemas.openxmlformats.org/officeDocument/2006/relationships/hyperlink" Target="http://www.konkoly.hu/cgi-bin/IBVS?5777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vsolj.cetus-net.org/vsoljno50.pdf" TargetMode="External"/><Relationship Id="rId57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konkoly.hu/cgi-bin/IBVS?5777" TargetMode="External"/><Relationship Id="rId31" Type="http://schemas.openxmlformats.org/officeDocument/2006/relationships/hyperlink" Target="http://www.konkoly.hu/cgi-bin/IBVS?5898" TargetMode="External"/><Relationship Id="rId44" Type="http://schemas.openxmlformats.org/officeDocument/2006/relationships/hyperlink" Target="http://www.konkoly.hu/cgi-bin/IBVS?5980" TargetMode="External"/><Relationship Id="rId52" Type="http://schemas.openxmlformats.org/officeDocument/2006/relationships/hyperlink" Target="http://vsolj.cetus-net.org/vsoljno50.pdf" TargetMode="External"/><Relationship Id="rId60" Type="http://schemas.openxmlformats.org/officeDocument/2006/relationships/hyperlink" Target="http://www.konkoly.hu/cgi-bin/IBVS?6044" TargetMode="External"/><Relationship Id="rId65" Type="http://schemas.openxmlformats.org/officeDocument/2006/relationships/hyperlink" Target="http://vsolj.cetus-net.org/vsoljno55.pdf" TargetMode="External"/><Relationship Id="rId73" Type="http://schemas.openxmlformats.org/officeDocument/2006/relationships/hyperlink" Target="http://vsolj.cetus-net.org/vsoljno56.pdf" TargetMode="External"/><Relationship Id="rId78" Type="http://schemas.openxmlformats.org/officeDocument/2006/relationships/hyperlink" Target="http://vsolj.cetus-net.org/vsoljno56.pdf" TargetMode="External"/><Relationship Id="rId81" Type="http://schemas.openxmlformats.org/officeDocument/2006/relationships/hyperlink" Target="http://vsolj.cetus-net.org/vsoljno59.pdf" TargetMode="External"/><Relationship Id="rId86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7"/>
  <sheetViews>
    <sheetView tabSelected="1" workbookViewId="0">
      <pane xSplit="14" ySplit="22" topLeftCell="O24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30</v>
      </c>
      <c r="B1" s="1"/>
    </row>
    <row r="2" spans="1:6" s="5" customFormat="1" ht="12.95" customHeight="1" x14ac:dyDescent="0.2">
      <c r="A2" s="5" t="s">
        <v>25</v>
      </c>
      <c r="B2" s="5" t="s">
        <v>55</v>
      </c>
      <c r="C2" s="76"/>
      <c r="D2" s="5" t="s">
        <v>31</v>
      </c>
    </row>
    <row r="3" spans="1:6" s="5" customFormat="1" ht="12.95" customHeight="1" thickBot="1" x14ac:dyDescent="0.25">
      <c r="C3" s="5" t="s">
        <v>32</v>
      </c>
    </row>
    <row r="4" spans="1:6" s="5" customFormat="1" ht="12.95" customHeight="1" thickTop="1" thickBot="1" x14ac:dyDescent="0.25">
      <c r="A4" s="77" t="s">
        <v>33</v>
      </c>
      <c r="B4" s="77"/>
      <c r="C4" s="78">
        <v>51451.720399999998</v>
      </c>
      <c r="D4" s="79">
        <v>0.30854999999999999</v>
      </c>
    </row>
    <row r="5" spans="1:6" s="5" customFormat="1" ht="12.95" customHeight="1" thickTop="1" x14ac:dyDescent="0.2">
      <c r="A5" s="80" t="s">
        <v>43</v>
      </c>
      <c r="C5" s="81">
        <v>-9.5</v>
      </c>
      <c r="D5" s="5" t="s">
        <v>44</v>
      </c>
    </row>
    <row r="6" spans="1:6" s="5" customFormat="1" ht="12.95" customHeight="1" x14ac:dyDescent="0.2">
      <c r="A6" s="77" t="s">
        <v>3</v>
      </c>
      <c r="B6" s="77"/>
      <c r="E6" s="114" t="s">
        <v>33</v>
      </c>
    </row>
    <row r="7" spans="1:6" s="5" customFormat="1" ht="12.95" customHeight="1" x14ac:dyDescent="0.2">
      <c r="A7" s="5" t="s">
        <v>4</v>
      </c>
      <c r="C7" s="76">
        <v>54026.142399999997</v>
      </c>
      <c r="D7" s="113" t="s">
        <v>377</v>
      </c>
      <c r="E7" s="115">
        <v>51451.720399999998</v>
      </c>
    </row>
    <row r="8" spans="1:6" s="5" customFormat="1" ht="12.95" customHeight="1" x14ac:dyDescent="0.2">
      <c r="A8" s="5" t="s">
        <v>5</v>
      </c>
      <c r="C8" s="82">
        <v>0.30853702999999999</v>
      </c>
      <c r="D8" s="113" t="s">
        <v>377</v>
      </c>
      <c r="E8" s="116">
        <v>0.30853560200000002</v>
      </c>
    </row>
    <row r="9" spans="1:6" s="5" customFormat="1" ht="12.95" customHeight="1" x14ac:dyDescent="0.2">
      <c r="A9" s="83" t="s">
        <v>47</v>
      </c>
      <c r="B9" s="84">
        <v>122</v>
      </c>
      <c r="C9" s="85" t="str">
        <f>"F"&amp;B9</f>
        <v>F122</v>
      </c>
      <c r="D9" s="86" t="str">
        <f>"G"&amp;B9</f>
        <v>G122</v>
      </c>
    </row>
    <row r="10" spans="1:6" s="5" customFormat="1" ht="12.95" customHeight="1" thickBot="1" x14ac:dyDescent="0.25">
      <c r="C10" s="87" t="s">
        <v>21</v>
      </c>
      <c r="D10" s="87" t="s">
        <v>22</v>
      </c>
    </row>
    <row r="11" spans="1:6" s="5" customFormat="1" ht="12.95" customHeight="1" x14ac:dyDescent="0.2">
      <c r="A11" s="5" t="s">
        <v>17</v>
      </c>
      <c r="C11" s="86">
        <f ca="1">INTERCEPT(INDIRECT($D$9):G964,INDIRECT($C$9):F964)</f>
        <v>6.2775738692954254E-3</v>
      </c>
      <c r="D11" s="88"/>
    </row>
    <row r="12" spans="1:6" s="5" customFormat="1" ht="12.95" customHeight="1" x14ac:dyDescent="0.2">
      <c r="A12" s="5" t="s">
        <v>18</v>
      </c>
      <c r="C12" s="86">
        <f ca="1">SLOPE(INDIRECT($D$9):G964,INDIRECT($C$9):F964)</f>
        <v>-1.6268365299513991E-6</v>
      </c>
      <c r="D12" s="88"/>
      <c r="E12" s="107" t="s">
        <v>373</v>
      </c>
      <c r="F12" s="112" t="s">
        <v>376</v>
      </c>
    </row>
    <row r="13" spans="1:6" s="5" customFormat="1" ht="12.95" customHeight="1" x14ac:dyDescent="0.2">
      <c r="A13" s="5" t="s">
        <v>20</v>
      </c>
      <c r="C13" s="88" t="s">
        <v>15</v>
      </c>
      <c r="E13" s="105" t="s">
        <v>49</v>
      </c>
      <c r="F13" s="108">
        <v>1</v>
      </c>
    </row>
    <row r="14" spans="1:6" s="5" customFormat="1" ht="12.95" customHeight="1" x14ac:dyDescent="0.2">
      <c r="E14" s="105" t="s">
        <v>45</v>
      </c>
      <c r="F14" s="109">
        <f ca="1">NOW()+15018.5+$C$5/24</f>
        <v>60683.523546064811</v>
      </c>
    </row>
    <row r="15" spans="1:6" s="5" customFormat="1" ht="12.95" customHeight="1" x14ac:dyDescent="0.2">
      <c r="A15" s="89" t="s">
        <v>19</v>
      </c>
      <c r="C15" s="90">
        <f ca="1">(C7+C11)+(C8+C12)*INT(MAX(F21:F3505))</f>
        <v>60241.594374301974</v>
      </c>
      <c r="E15" s="105" t="s">
        <v>50</v>
      </c>
      <c r="F15" s="109">
        <f ca="1">ROUND(2*($F$14-$C$7)/$C$8,0)/2+$F$13</f>
        <v>21578.5</v>
      </c>
    </row>
    <row r="16" spans="1:6" s="5" customFormat="1" ht="12.95" customHeight="1" x14ac:dyDescent="0.2">
      <c r="A16" s="77" t="s">
        <v>6</v>
      </c>
      <c r="C16" s="92">
        <f ca="1">+C8+C12</f>
        <v>0.30853540316347006</v>
      </c>
      <c r="E16" s="105" t="s">
        <v>46</v>
      </c>
      <c r="F16" s="109">
        <f ca="1">ROUND(2*($F$14-$C$15)/$C$16,0)/2+$F$13</f>
        <v>1433.5</v>
      </c>
    </row>
    <row r="17" spans="1:17" s="5" customFormat="1" ht="12.95" customHeight="1" thickBot="1" x14ac:dyDescent="0.25">
      <c r="A17" s="91" t="s">
        <v>29</v>
      </c>
      <c r="C17" s="5">
        <f>COUNT(C21:C2163)</f>
        <v>233</v>
      </c>
      <c r="E17" s="105" t="s">
        <v>374</v>
      </c>
      <c r="F17" s="110">
        <f ca="1">+$C$15+$C$16*$F$16-15018.5-$C$5/24</f>
        <v>45665.775708070141</v>
      </c>
    </row>
    <row r="18" spans="1:17" s="5" customFormat="1" ht="12.95" customHeight="1" thickTop="1" thickBot="1" x14ac:dyDescent="0.25">
      <c r="A18" s="77" t="s">
        <v>7</v>
      </c>
      <c r="C18" s="78">
        <f ca="1">+C15</f>
        <v>60241.594374301974</v>
      </c>
      <c r="D18" s="104">
        <f ca="1">+C16</f>
        <v>0.30853540316347006</v>
      </c>
      <c r="E18" s="106" t="s">
        <v>375</v>
      </c>
      <c r="F18" s="111">
        <f ca="1">+($C$15+$C$16*$F$16)-($C$16/2)-15018.5-$C$5/24</f>
        <v>45665.621440368559</v>
      </c>
    </row>
    <row r="19" spans="1:17" s="5" customFormat="1" ht="12.95" customHeight="1" thickTop="1" x14ac:dyDescent="0.2">
      <c r="E19" s="91"/>
      <c r="F19" s="93"/>
    </row>
    <row r="20" spans="1:17" s="5" customFormat="1" ht="12.95" customHeight="1" thickBot="1" x14ac:dyDescent="0.25">
      <c r="A20" s="87" t="s">
        <v>8</v>
      </c>
      <c r="B20" s="87" t="s">
        <v>9</v>
      </c>
      <c r="C20" s="87" t="s">
        <v>10</v>
      </c>
      <c r="D20" s="87" t="s">
        <v>14</v>
      </c>
      <c r="E20" s="87" t="s">
        <v>11</v>
      </c>
      <c r="F20" s="87" t="s">
        <v>12</v>
      </c>
      <c r="G20" s="87" t="s">
        <v>13</v>
      </c>
      <c r="H20" s="94" t="s">
        <v>65</v>
      </c>
      <c r="I20" s="94" t="s">
        <v>68</v>
      </c>
      <c r="J20" s="94" t="s">
        <v>62</v>
      </c>
      <c r="K20" s="94" t="s">
        <v>60</v>
      </c>
      <c r="L20" s="94" t="s">
        <v>26</v>
      </c>
      <c r="M20" s="94" t="s">
        <v>27</v>
      </c>
      <c r="N20" s="94" t="s">
        <v>28</v>
      </c>
      <c r="O20" s="94" t="s">
        <v>24</v>
      </c>
      <c r="P20" s="95" t="s">
        <v>23</v>
      </c>
      <c r="Q20" s="87" t="s">
        <v>16</v>
      </c>
    </row>
    <row r="21" spans="1:17" s="5" customFormat="1" ht="12.95" customHeight="1" x14ac:dyDescent="0.2">
      <c r="A21" s="5" t="s">
        <v>34</v>
      </c>
      <c r="B21" s="88" t="s">
        <v>35</v>
      </c>
      <c r="C21" s="96">
        <v>51451.720399999998</v>
      </c>
      <c r="D21" s="96" t="s">
        <v>15</v>
      </c>
      <c r="E21" s="5">
        <f t="shared" ref="E21:E84" si="0">+(C21-C$7)/C$8</f>
        <v>-8343.9644181445547</v>
      </c>
      <c r="F21" s="5">
        <f t="shared" ref="F21:F84" si="1">ROUND(2*E21,0)/2</f>
        <v>-8344</v>
      </c>
      <c r="H21" s="86">
        <v>0</v>
      </c>
      <c r="O21" s="5">
        <f t="shared" ref="O21:O84" ca="1" si="2">+C$11+C$12*$F21</f>
        <v>1.9851897875209898E-2</v>
      </c>
      <c r="Q21" s="97">
        <f t="shared" ref="Q21:Q84" si="3">+C21-15018.5</f>
        <v>36433.220399999998</v>
      </c>
    </row>
    <row r="22" spans="1:17" s="5" customFormat="1" ht="12.95" customHeight="1" x14ac:dyDescent="0.2">
      <c r="A22" s="5" t="s">
        <v>36</v>
      </c>
      <c r="B22" s="88" t="s">
        <v>37</v>
      </c>
      <c r="C22" s="96">
        <v>51451.877</v>
      </c>
      <c r="D22" s="96"/>
      <c r="E22" s="5">
        <f t="shared" si="0"/>
        <v>-8343.4568615637381</v>
      </c>
      <c r="F22" s="5">
        <f t="shared" si="1"/>
        <v>-8343.5</v>
      </c>
      <c r="G22" s="5">
        <f t="shared" ref="G22:G85" si="4">+C22-(C$7+F22*C$8)</f>
        <v>1.3309805006429087E-2</v>
      </c>
      <c r="I22" s="98">
        <f t="shared" ref="I22:I35" si="5">G22</f>
        <v>1.3309805006429087E-2</v>
      </c>
      <c r="O22" s="5">
        <f t="shared" ca="1" si="2"/>
        <v>1.9851084456944924E-2</v>
      </c>
      <c r="Q22" s="97">
        <f t="shared" si="3"/>
        <v>36433.377</v>
      </c>
    </row>
    <row r="23" spans="1:17" s="5" customFormat="1" ht="12.95" customHeight="1" x14ac:dyDescent="0.2">
      <c r="A23" s="5" t="s">
        <v>36</v>
      </c>
      <c r="B23" s="88" t="s">
        <v>35</v>
      </c>
      <c r="C23" s="96">
        <v>51453.879200000003</v>
      </c>
      <c r="D23" s="96"/>
      <c r="E23" s="5">
        <f t="shared" si="0"/>
        <v>-8336.9675270420339</v>
      </c>
      <c r="F23" s="5">
        <f t="shared" si="1"/>
        <v>-8337</v>
      </c>
      <c r="G23" s="5">
        <f t="shared" si="4"/>
        <v>1.0019110006396659E-2</v>
      </c>
      <c r="I23" s="98">
        <f t="shared" si="5"/>
        <v>1.0019110006396659E-2</v>
      </c>
      <c r="O23" s="5">
        <f t="shared" ca="1" si="2"/>
        <v>1.984051001950024E-2</v>
      </c>
      <c r="Q23" s="97">
        <f t="shared" si="3"/>
        <v>36435.379200000003</v>
      </c>
    </row>
    <row r="24" spans="1:17" s="5" customFormat="1" ht="12.95" customHeight="1" x14ac:dyDescent="0.2">
      <c r="A24" s="5" t="s">
        <v>36</v>
      </c>
      <c r="B24" s="88" t="s">
        <v>35</v>
      </c>
      <c r="C24" s="96">
        <v>51454.804300000003</v>
      </c>
      <c r="D24" s="96"/>
      <c r="E24" s="5">
        <f t="shared" si="0"/>
        <v>-8333.9691835368794</v>
      </c>
      <c r="F24" s="5">
        <f t="shared" si="1"/>
        <v>-8334</v>
      </c>
      <c r="G24" s="5">
        <f t="shared" si="4"/>
        <v>9.5080200044321828E-3</v>
      </c>
      <c r="I24" s="98">
        <f t="shared" si="5"/>
        <v>9.5080200044321828E-3</v>
      </c>
      <c r="O24" s="5">
        <f t="shared" ca="1" si="2"/>
        <v>1.9835629509910385E-2</v>
      </c>
      <c r="Q24" s="97">
        <f t="shared" si="3"/>
        <v>36436.304300000003</v>
      </c>
    </row>
    <row r="25" spans="1:17" s="5" customFormat="1" ht="12.95" customHeight="1" x14ac:dyDescent="0.2">
      <c r="A25" s="5" t="s">
        <v>36</v>
      </c>
      <c r="B25" s="88" t="s">
        <v>37</v>
      </c>
      <c r="C25" s="96">
        <v>51454.962</v>
      </c>
      <c r="D25" s="96"/>
      <c r="E25" s="5">
        <f t="shared" si="0"/>
        <v>-8333.4580617438296</v>
      </c>
      <c r="F25" s="5">
        <f t="shared" si="1"/>
        <v>-8333.5</v>
      </c>
      <c r="G25" s="5">
        <f t="shared" si="4"/>
        <v>1.2939505002577789E-2</v>
      </c>
      <c r="I25" s="98">
        <f t="shared" si="5"/>
        <v>1.2939505002577789E-2</v>
      </c>
      <c r="O25" s="5">
        <f t="shared" ca="1" si="2"/>
        <v>1.9834816091645412E-2</v>
      </c>
      <c r="Q25" s="97">
        <f t="shared" si="3"/>
        <v>36436.462</v>
      </c>
    </row>
    <row r="26" spans="1:17" s="5" customFormat="1" ht="12.95" customHeight="1" x14ac:dyDescent="0.2">
      <c r="A26" s="5" t="s">
        <v>36</v>
      </c>
      <c r="B26" s="88" t="s">
        <v>35</v>
      </c>
      <c r="C26" s="96">
        <v>51455.730100000001</v>
      </c>
      <c r="D26" s="96"/>
      <c r="E26" s="5">
        <f t="shared" si="0"/>
        <v>-8330.9685712603005</v>
      </c>
      <c r="F26" s="5">
        <f t="shared" si="1"/>
        <v>-8331</v>
      </c>
      <c r="G26" s="5">
        <f t="shared" si="4"/>
        <v>9.6969300066120923E-3</v>
      </c>
      <c r="I26" s="98">
        <f t="shared" si="5"/>
        <v>9.6969300066120923E-3</v>
      </c>
      <c r="O26" s="5">
        <f t="shared" ca="1" si="2"/>
        <v>1.983074900032053E-2</v>
      </c>
      <c r="Q26" s="97">
        <f t="shared" si="3"/>
        <v>36437.230100000001</v>
      </c>
    </row>
    <row r="27" spans="1:17" s="5" customFormat="1" ht="12.95" customHeight="1" x14ac:dyDescent="0.2">
      <c r="A27" s="5" t="s">
        <v>36</v>
      </c>
      <c r="B27" s="88" t="s">
        <v>35</v>
      </c>
      <c r="C27" s="96">
        <v>51455.730199999998</v>
      </c>
      <c r="D27" s="96"/>
      <c r="E27" s="5">
        <f t="shared" si="0"/>
        <v>-8330.9682471501037</v>
      </c>
      <c r="F27" s="5">
        <f t="shared" si="1"/>
        <v>-8331</v>
      </c>
      <c r="G27" s="5">
        <f t="shared" si="4"/>
        <v>9.7969300040858798E-3</v>
      </c>
      <c r="I27" s="98">
        <f t="shared" si="5"/>
        <v>9.7969300040858798E-3</v>
      </c>
      <c r="O27" s="5">
        <f t="shared" ca="1" si="2"/>
        <v>1.983074900032053E-2</v>
      </c>
      <c r="Q27" s="97">
        <f t="shared" si="3"/>
        <v>36437.230199999998</v>
      </c>
    </row>
    <row r="28" spans="1:17" s="5" customFormat="1" ht="12.95" customHeight="1" x14ac:dyDescent="0.2">
      <c r="A28" s="5" t="s">
        <v>36</v>
      </c>
      <c r="B28" s="88" t="s">
        <v>37</v>
      </c>
      <c r="C28" s="96">
        <v>51455.885799999996</v>
      </c>
      <c r="D28" s="96"/>
      <c r="E28" s="5">
        <f t="shared" si="0"/>
        <v>-8330.4639316713474</v>
      </c>
      <c r="F28" s="5">
        <f t="shared" si="1"/>
        <v>-8330.5</v>
      </c>
      <c r="G28" s="5">
        <f t="shared" si="4"/>
        <v>1.1128414997074287E-2</v>
      </c>
      <c r="I28" s="98">
        <f t="shared" si="5"/>
        <v>1.1128414997074287E-2</v>
      </c>
      <c r="O28" s="5">
        <f t="shared" ca="1" si="2"/>
        <v>1.9829935582055556E-2</v>
      </c>
      <c r="Q28" s="97">
        <f t="shared" si="3"/>
        <v>36437.385799999996</v>
      </c>
    </row>
    <row r="29" spans="1:17" s="5" customFormat="1" ht="12.95" customHeight="1" x14ac:dyDescent="0.2">
      <c r="A29" s="5" t="s">
        <v>36</v>
      </c>
      <c r="B29" s="88" t="s">
        <v>37</v>
      </c>
      <c r="C29" s="96">
        <v>51455.888299999999</v>
      </c>
      <c r="D29" s="96"/>
      <c r="E29" s="5">
        <f t="shared" si="0"/>
        <v>-8330.4558289162196</v>
      </c>
      <c r="F29" s="5">
        <f t="shared" si="1"/>
        <v>-8330.5</v>
      </c>
      <c r="G29" s="5">
        <f t="shared" si="4"/>
        <v>1.3628414999402594E-2</v>
      </c>
      <c r="I29" s="98">
        <f t="shared" si="5"/>
        <v>1.3628414999402594E-2</v>
      </c>
      <c r="O29" s="5">
        <f t="shared" ca="1" si="2"/>
        <v>1.9829935582055556E-2</v>
      </c>
      <c r="Q29" s="97">
        <f t="shared" si="3"/>
        <v>36437.388299999999</v>
      </c>
    </row>
    <row r="30" spans="1:17" s="5" customFormat="1" ht="12.95" customHeight="1" x14ac:dyDescent="0.2">
      <c r="A30" s="5" t="s">
        <v>36</v>
      </c>
      <c r="B30" s="88" t="s">
        <v>37</v>
      </c>
      <c r="C30" s="96">
        <v>51460.823199999999</v>
      </c>
      <c r="D30" s="96"/>
      <c r="E30" s="5">
        <f t="shared" si="0"/>
        <v>-8314.4613144166142</v>
      </c>
      <c r="F30" s="5">
        <f t="shared" si="1"/>
        <v>-8314.5</v>
      </c>
      <c r="G30" s="5">
        <f t="shared" si="4"/>
        <v>1.1935934999200981E-2</v>
      </c>
      <c r="I30" s="98">
        <f t="shared" si="5"/>
        <v>1.1935934999200981E-2</v>
      </c>
      <c r="O30" s="5">
        <f t="shared" ca="1" si="2"/>
        <v>1.9803906197576333E-2</v>
      </c>
      <c r="Q30" s="97">
        <f t="shared" si="3"/>
        <v>36442.323199999999</v>
      </c>
    </row>
    <row r="31" spans="1:17" x14ac:dyDescent="0.2">
      <c r="A31" t="s">
        <v>36</v>
      </c>
      <c r="B31" s="3" t="s">
        <v>35</v>
      </c>
      <c r="C31" s="4">
        <v>51460.975599999998</v>
      </c>
      <c r="D31" s="4"/>
      <c r="E31">
        <f t="shared" si="0"/>
        <v>-8313.9673704644119</v>
      </c>
      <c r="F31">
        <f t="shared" si="1"/>
        <v>-8314</v>
      </c>
      <c r="G31">
        <f t="shared" si="4"/>
        <v>1.0067420000268612E-2</v>
      </c>
      <c r="I31" s="10">
        <f t="shared" si="5"/>
        <v>1.0067420000268612E-2</v>
      </c>
      <c r="O31">
        <f t="shared" ca="1" si="2"/>
        <v>1.980309277931136E-2</v>
      </c>
      <c r="Q31" s="2">
        <f t="shared" si="3"/>
        <v>36442.475599999998</v>
      </c>
    </row>
    <row r="32" spans="1:17" x14ac:dyDescent="0.2">
      <c r="A32" t="s">
        <v>36</v>
      </c>
      <c r="B32" s="3" t="s">
        <v>35</v>
      </c>
      <c r="C32" s="4">
        <v>51460.9758</v>
      </c>
      <c r="D32" s="4"/>
      <c r="E32">
        <f t="shared" si="0"/>
        <v>-8313.9667222439948</v>
      </c>
      <c r="F32">
        <f t="shared" si="1"/>
        <v>-8314</v>
      </c>
      <c r="G32">
        <f t="shared" si="4"/>
        <v>1.0267420002492145E-2</v>
      </c>
      <c r="I32" s="10">
        <f t="shared" si="5"/>
        <v>1.0267420002492145E-2</v>
      </c>
      <c r="O32">
        <f t="shared" ca="1" si="2"/>
        <v>1.980309277931136E-2</v>
      </c>
      <c r="Q32" s="2">
        <f t="shared" si="3"/>
        <v>36442.4758</v>
      </c>
    </row>
    <row r="33" spans="1:17" x14ac:dyDescent="0.2">
      <c r="A33" t="s">
        <v>36</v>
      </c>
      <c r="B33" s="3" t="s">
        <v>37</v>
      </c>
      <c r="C33" s="4">
        <v>51461.749900000003</v>
      </c>
      <c r="D33" s="4"/>
      <c r="E33">
        <f t="shared" si="0"/>
        <v>-8311.4577851481699</v>
      </c>
      <c r="F33">
        <f t="shared" si="1"/>
        <v>-8311.5</v>
      </c>
      <c r="G33">
        <f t="shared" si="4"/>
        <v>1.3024845007748809E-2</v>
      </c>
      <c r="I33" s="10">
        <f t="shared" si="5"/>
        <v>1.3024845007748809E-2</v>
      </c>
      <c r="O33">
        <f t="shared" ca="1" si="2"/>
        <v>1.9799025687986478E-2</v>
      </c>
      <c r="Q33" s="2">
        <f t="shared" si="3"/>
        <v>36443.249900000003</v>
      </c>
    </row>
    <row r="34" spans="1:17" x14ac:dyDescent="0.2">
      <c r="A34" t="s">
        <v>36</v>
      </c>
      <c r="B34" s="3" t="s">
        <v>35</v>
      </c>
      <c r="C34" s="4">
        <v>51461.900900000001</v>
      </c>
      <c r="D34" s="4"/>
      <c r="E34">
        <f t="shared" si="0"/>
        <v>-8310.9683787388385</v>
      </c>
      <c r="F34">
        <f t="shared" si="1"/>
        <v>-8311</v>
      </c>
      <c r="G34">
        <f t="shared" si="4"/>
        <v>9.7563300005276687E-3</v>
      </c>
      <c r="I34" s="10">
        <f t="shared" si="5"/>
        <v>9.7563300005276687E-3</v>
      </c>
      <c r="O34">
        <f t="shared" ca="1" si="2"/>
        <v>1.9798212269721505E-2</v>
      </c>
      <c r="Q34" s="2">
        <f t="shared" si="3"/>
        <v>36443.400900000001</v>
      </c>
    </row>
    <row r="35" spans="1:17" x14ac:dyDescent="0.2">
      <c r="A35" t="s">
        <v>36</v>
      </c>
      <c r="B35" s="3" t="s">
        <v>37</v>
      </c>
      <c r="C35" s="4">
        <v>51474.708100000003</v>
      </c>
      <c r="D35" s="4"/>
      <c r="E35">
        <f t="shared" si="0"/>
        <v>-8269.4589365820812</v>
      </c>
      <c r="F35">
        <f t="shared" si="1"/>
        <v>-8269.5</v>
      </c>
      <c r="G35">
        <f t="shared" si="4"/>
        <v>1.2669585004914552E-2</v>
      </c>
      <c r="I35" s="10">
        <f t="shared" si="5"/>
        <v>1.2669585004914552E-2</v>
      </c>
      <c r="O35">
        <f t="shared" ca="1" si="2"/>
        <v>1.9730698553728519E-2</v>
      </c>
      <c r="Q35" s="2">
        <f t="shared" si="3"/>
        <v>36456.208100000003</v>
      </c>
    </row>
    <row r="36" spans="1:17" x14ac:dyDescent="0.2">
      <c r="A36" s="5" t="s">
        <v>42</v>
      </c>
      <c r="B36" s="6" t="s">
        <v>35</v>
      </c>
      <c r="C36" s="7">
        <v>52920.039400000001</v>
      </c>
      <c r="D36" s="8">
        <v>1E-4</v>
      </c>
      <c r="E36">
        <f t="shared" si="0"/>
        <v>-3584.9926992555661</v>
      </c>
      <c r="F36">
        <f t="shared" si="1"/>
        <v>-3585</v>
      </c>
      <c r="G36">
        <f t="shared" si="4"/>
        <v>2.2525500025949441E-3</v>
      </c>
      <c r="K36">
        <f t="shared" ref="K36:K99" si="6">+G36</f>
        <v>2.2525500025949441E-3</v>
      </c>
      <c r="O36">
        <f t="shared" ca="1" si="2"/>
        <v>1.2109782829171191E-2</v>
      </c>
      <c r="Q36" s="2">
        <f t="shared" si="3"/>
        <v>37901.539400000001</v>
      </c>
    </row>
    <row r="37" spans="1:17" x14ac:dyDescent="0.2">
      <c r="A37" s="9" t="s">
        <v>42</v>
      </c>
      <c r="B37" s="6" t="s">
        <v>35</v>
      </c>
      <c r="C37" s="7">
        <v>52920.039400000001</v>
      </c>
      <c r="D37" s="7">
        <v>1E-4</v>
      </c>
      <c r="E37">
        <f t="shared" si="0"/>
        <v>-3584.9926992555661</v>
      </c>
      <c r="F37">
        <f t="shared" si="1"/>
        <v>-3585</v>
      </c>
      <c r="G37">
        <f t="shared" si="4"/>
        <v>2.2525500025949441E-3</v>
      </c>
      <c r="K37">
        <f t="shared" si="6"/>
        <v>2.2525500025949441E-3</v>
      </c>
      <c r="O37">
        <f t="shared" ca="1" si="2"/>
        <v>1.2109782829171191E-2</v>
      </c>
      <c r="Q37" s="2">
        <f t="shared" si="3"/>
        <v>37901.539400000001</v>
      </c>
    </row>
    <row r="38" spans="1:17" x14ac:dyDescent="0.2">
      <c r="A38" s="5" t="s">
        <v>42</v>
      </c>
      <c r="B38" s="6" t="s">
        <v>37</v>
      </c>
      <c r="C38" s="7">
        <v>52920.195500000002</v>
      </c>
      <c r="D38" s="8">
        <v>2.9999999999999997E-4</v>
      </c>
      <c r="E38">
        <f t="shared" si="0"/>
        <v>-3584.4867632257801</v>
      </c>
      <c r="F38">
        <f t="shared" si="1"/>
        <v>-3584.5</v>
      </c>
      <c r="G38">
        <f t="shared" si="4"/>
        <v>4.0840350047801621E-3</v>
      </c>
      <c r="K38">
        <f t="shared" si="6"/>
        <v>4.0840350047801621E-3</v>
      </c>
      <c r="O38">
        <f t="shared" ca="1" si="2"/>
        <v>1.2108969410906216E-2</v>
      </c>
      <c r="Q38" s="2">
        <f t="shared" si="3"/>
        <v>37901.695500000002</v>
      </c>
    </row>
    <row r="39" spans="1:17" x14ac:dyDescent="0.2">
      <c r="A39" s="9" t="s">
        <v>42</v>
      </c>
      <c r="B39" s="6" t="s">
        <v>37</v>
      </c>
      <c r="C39" s="7">
        <v>52920.195500000002</v>
      </c>
      <c r="D39" s="7">
        <v>2.9999999999999997E-4</v>
      </c>
      <c r="E39">
        <f t="shared" si="0"/>
        <v>-3584.4867632257801</v>
      </c>
      <c r="F39">
        <f t="shared" si="1"/>
        <v>-3584.5</v>
      </c>
      <c r="G39">
        <f t="shared" si="4"/>
        <v>4.0840350047801621E-3</v>
      </c>
      <c r="K39">
        <f t="shared" si="6"/>
        <v>4.0840350047801621E-3</v>
      </c>
      <c r="O39">
        <f t="shared" ca="1" si="2"/>
        <v>1.2108969410906216E-2</v>
      </c>
      <c r="Q39" s="2">
        <f t="shared" si="3"/>
        <v>37901.695500000002</v>
      </c>
    </row>
    <row r="40" spans="1:17" x14ac:dyDescent="0.2">
      <c r="A40" s="5" t="s">
        <v>42</v>
      </c>
      <c r="B40" s="6" t="s">
        <v>35</v>
      </c>
      <c r="C40" s="7">
        <v>52920.965300000003</v>
      </c>
      <c r="D40" s="8">
        <v>5.0000000000000001E-4</v>
      </c>
      <c r="E40">
        <f t="shared" si="0"/>
        <v>-3581.9917628687667</v>
      </c>
      <c r="F40">
        <f t="shared" si="1"/>
        <v>-3582</v>
      </c>
      <c r="G40">
        <f t="shared" si="4"/>
        <v>2.5414600095245987E-3</v>
      </c>
      <c r="K40">
        <f t="shared" si="6"/>
        <v>2.5414600095245987E-3</v>
      </c>
      <c r="O40">
        <f t="shared" ca="1" si="2"/>
        <v>1.2104902319581338E-2</v>
      </c>
      <c r="Q40" s="2">
        <f t="shared" si="3"/>
        <v>37902.465300000003</v>
      </c>
    </row>
    <row r="41" spans="1:17" x14ac:dyDescent="0.2">
      <c r="A41" s="9" t="s">
        <v>42</v>
      </c>
      <c r="B41" s="6" t="s">
        <v>35</v>
      </c>
      <c r="C41" s="7">
        <v>52920.965300000003</v>
      </c>
      <c r="D41" s="7">
        <v>5.0000000000000001E-4</v>
      </c>
      <c r="E41">
        <f t="shared" si="0"/>
        <v>-3581.9917628687667</v>
      </c>
      <c r="F41">
        <f t="shared" si="1"/>
        <v>-3582</v>
      </c>
      <c r="G41">
        <f t="shared" si="4"/>
        <v>2.5414600095245987E-3</v>
      </c>
      <c r="K41">
        <f t="shared" si="6"/>
        <v>2.5414600095245987E-3</v>
      </c>
      <c r="O41">
        <f t="shared" ca="1" si="2"/>
        <v>1.2104902319581338E-2</v>
      </c>
      <c r="Q41" s="2">
        <f t="shared" si="3"/>
        <v>37902.465300000003</v>
      </c>
    </row>
    <row r="42" spans="1:17" x14ac:dyDescent="0.2">
      <c r="A42" s="5" t="s">
        <v>42</v>
      </c>
      <c r="B42" s="6" t="s">
        <v>35</v>
      </c>
      <c r="C42" s="7">
        <v>52921.273500000003</v>
      </c>
      <c r="D42" s="8">
        <v>1E-4</v>
      </c>
      <c r="E42">
        <f t="shared" si="0"/>
        <v>-3580.9928552173919</v>
      </c>
      <c r="F42">
        <f t="shared" si="1"/>
        <v>-3581</v>
      </c>
      <c r="G42">
        <f t="shared" si="4"/>
        <v>2.2044300058041699E-3</v>
      </c>
      <c r="K42">
        <f t="shared" si="6"/>
        <v>2.2044300058041699E-3</v>
      </c>
      <c r="O42">
        <f t="shared" ca="1" si="2"/>
        <v>1.2103275483051385E-2</v>
      </c>
      <c r="Q42" s="2">
        <f t="shared" si="3"/>
        <v>37902.773500000003</v>
      </c>
    </row>
    <row r="43" spans="1:17" x14ac:dyDescent="0.2">
      <c r="A43" s="9" t="s">
        <v>42</v>
      </c>
      <c r="B43" s="6" t="s">
        <v>35</v>
      </c>
      <c r="C43" s="7">
        <v>52921.273500000003</v>
      </c>
      <c r="D43" s="7">
        <v>1E-4</v>
      </c>
      <c r="E43">
        <f t="shared" si="0"/>
        <v>-3580.9928552173919</v>
      </c>
      <c r="F43">
        <f t="shared" si="1"/>
        <v>-3581</v>
      </c>
      <c r="G43">
        <f t="shared" si="4"/>
        <v>2.2044300058041699E-3</v>
      </c>
      <c r="K43">
        <f t="shared" si="6"/>
        <v>2.2044300058041699E-3</v>
      </c>
      <c r="O43">
        <f t="shared" ca="1" si="2"/>
        <v>1.2103275483051385E-2</v>
      </c>
      <c r="Q43" s="2">
        <f t="shared" si="3"/>
        <v>37902.773500000003</v>
      </c>
    </row>
    <row r="44" spans="1:17" x14ac:dyDescent="0.2">
      <c r="A44" s="5" t="s">
        <v>41</v>
      </c>
      <c r="B44" s="6" t="s">
        <v>35</v>
      </c>
      <c r="C44" s="7">
        <v>53258.813999999998</v>
      </c>
      <c r="D44" s="7">
        <v>2.0000000000000001E-4</v>
      </c>
      <c r="E44">
        <f t="shared" si="0"/>
        <v>-2486.9896491840818</v>
      </c>
      <c r="F44">
        <f t="shared" si="1"/>
        <v>-2487</v>
      </c>
      <c r="G44">
        <f t="shared" si="4"/>
        <v>3.1936099985614419E-3</v>
      </c>
      <c r="K44">
        <f t="shared" si="6"/>
        <v>3.1936099985614419E-3</v>
      </c>
      <c r="O44">
        <f t="shared" ca="1" si="2"/>
        <v>1.0323516319284555E-2</v>
      </c>
      <c r="Q44" s="2">
        <f t="shared" si="3"/>
        <v>38240.313999999998</v>
      </c>
    </row>
    <row r="45" spans="1:17" x14ac:dyDescent="0.2">
      <c r="A45" t="s">
        <v>38</v>
      </c>
      <c r="B45" s="3" t="s">
        <v>35</v>
      </c>
      <c r="C45" s="4">
        <v>53258.813999999998</v>
      </c>
      <c r="D45" s="4"/>
      <c r="E45">
        <f t="shared" si="0"/>
        <v>-2486.9896491840818</v>
      </c>
      <c r="F45">
        <f t="shared" si="1"/>
        <v>-2487</v>
      </c>
      <c r="G45">
        <f t="shared" si="4"/>
        <v>3.1936099985614419E-3</v>
      </c>
      <c r="K45">
        <f t="shared" si="6"/>
        <v>3.1936099985614419E-3</v>
      </c>
      <c r="O45">
        <f t="shared" ca="1" si="2"/>
        <v>1.0323516319284555E-2</v>
      </c>
      <c r="Q45" s="2">
        <f t="shared" si="3"/>
        <v>38240.313999999998</v>
      </c>
    </row>
    <row r="46" spans="1:17" x14ac:dyDescent="0.2">
      <c r="A46" s="5" t="s">
        <v>41</v>
      </c>
      <c r="B46" s="6" t="s">
        <v>37</v>
      </c>
      <c r="C46" s="7">
        <v>53258.967700000001</v>
      </c>
      <c r="D46" s="7">
        <v>2.9999999999999997E-4</v>
      </c>
      <c r="E46">
        <f t="shared" si="0"/>
        <v>-2486.4914917992046</v>
      </c>
      <c r="F46">
        <f t="shared" si="1"/>
        <v>-2486.5</v>
      </c>
      <c r="G46">
        <f t="shared" si="4"/>
        <v>2.6250950031680986E-3</v>
      </c>
      <c r="K46">
        <f t="shared" si="6"/>
        <v>2.6250950031680986E-3</v>
      </c>
      <c r="O46">
        <f t="shared" ca="1" si="2"/>
        <v>1.032270290101958E-2</v>
      </c>
      <c r="Q46" s="2">
        <f t="shared" si="3"/>
        <v>38240.467700000001</v>
      </c>
    </row>
    <row r="47" spans="1:17" x14ac:dyDescent="0.2">
      <c r="A47" t="s">
        <v>38</v>
      </c>
      <c r="B47" s="3" t="s">
        <v>37</v>
      </c>
      <c r="C47" s="4">
        <v>53258.967700000001</v>
      </c>
      <c r="D47" s="4"/>
      <c r="E47">
        <f t="shared" si="0"/>
        <v>-2486.4914917992046</v>
      </c>
      <c r="F47">
        <f t="shared" si="1"/>
        <v>-2486.5</v>
      </c>
      <c r="G47">
        <f t="shared" si="4"/>
        <v>2.6250950031680986E-3</v>
      </c>
      <c r="K47">
        <f t="shared" si="6"/>
        <v>2.6250950031680986E-3</v>
      </c>
      <c r="O47">
        <f t="shared" ca="1" si="2"/>
        <v>1.032270290101958E-2</v>
      </c>
      <c r="Q47" s="2">
        <f t="shared" si="3"/>
        <v>38240.467700000001</v>
      </c>
    </row>
    <row r="48" spans="1:17" x14ac:dyDescent="0.2">
      <c r="A48" s="5" t="s">
        <v>39</v>
      </c>
      <c r="B48" s="6" t="s">
        <v>35</v>
      </c>
      <c r="C48" s="7">
        <v>53284.422100000003</v>
      </c>
      <c r="D48" s="7">
        <v>1E-4</v>
      </c>
      <c r="E48">
        <f t="shared" si="0"/>
        <v>-2403.9911838134749</v>
      </c>
      <c r="F48">
        <f t="shared" si="1"/>
        <v>-2404</v>
      </c>
      <c r="G48">
        <f t="shared" si="4"/>
        <v>2.7201200064155273E-3</v>
      </c>
      <c r="K48">
        <f t="shared" si="6"/>
        <v>2.7201200064155273E-3</v>
      </c>
      <c r="O48">
        <f t="shared" ca="1" si="2"/>
        <v>1.0188488887298588E-2</v>
      </c>
      <c r="Q48" s="2">
        <f t="shared" si="3"/>
        <v>38265.922100000003</v>
      </c>
    </row>
    <row r="49" spans="1:17" x14ac:dyDescent="0.2">
      <c r="A49" s="5" t="s">
        <v>39</v>
      </c>
      <c r="B49" s="6" t="s">
        <v>37</v>
      </c>
      <c r="C49" s="7">
        <v>53285.347900000001</v>
      </c>
      <c r="D49" s="7">
        <v>1E-4</v>
      </c>
      <c r="E49">
        <f t="shared" si="0"/>
        <v>-2400.9905715368959</v>
      </c>
      <c r="F49">
        <f t="shared" si="1"/>
        <v>-2401</v>
      </c>
      <c r="G49">
        <f t="shared" si="4"/>
        <v>2.9090300013194792E-3</v>
      </c>
      <c r="K49">
        <f t="shared" si="6"/>
        <v>2.9090300013194792E-3</v>
      </c>
      <c r="O49">
        <f t="shared" ca="1" si="2"/>
        <v>1.0183608377708734E-2</v>
      </c>
      <c r="Q49" s="2">
        <f t="shared" si="3"/>
        <v>38266.847900000001</v>
      </c>
    </row>
    <row r="50" spans="1:17" x14ac:dyDescent="0.2">
      <c r="A50" s="11" t="s">
        <v>39</v>
      </c>
      <c r="B50" s="12" t="s">
        <v>35</v>
      </c>
      <c r="C50" s="13">
        <v>53285.502500000002</v>
      </c>
      <c r="D50" s="13">
        <v>2.0000000000000001E-4</v>
      </c>
      <c r="E50">
        <f t="shared" si="0"/>
        <v>-2400.489497160178</v>
      </c>
      <c r="F50">
        <f t="shared" si="1"/>
        <v>-2400.5</v>
      </c>
      <c r="G50">
        <f t="shared" si="4"/>
        <v>3.2405150050180964E-3</v>
      </c>
      <c r="K50">
        <f t="shared" si="6"/>
        <v>3.2405150050180964E-3</v>
      </c>
      <c r="O50">
        <f t="shared" ca="1" si="2"/>
        <v>1.0182794959443759E-2</v>
      </c>
      <c r="Q50" s="2">
        <f t="shared" si="3"/>
        <v>38267.002500000002</v>
      </c>
    </row>
    <row r="51" spans="1:17" x14ac:dyDescent="0.2">
      <c r="A51" s="11" t="s">
        <v>39</v>
      </c>
      <c r="B51" s="12" t="s">
        <v>35</v>
      </c>
      <c r="C51" s="13">
        <v>53344.278200000001</v>
      </c>
      <c r="D51" s="13">
        <v>1E-4</v>
      </c>
      <c r="E51">
        <f t="shared" si="0"/>
        <v>-2209.9914554826573</v>
      </c>
      <c r="F51">
        <f t="shared" si="1"/>
        <v>-2210</v>
      </c>
      <c r="G51">
        <f t="shared" si="4"/>
        <v>2.6363000069977716E-3</v>
      </c>
      <c r="K51">
        <f t="shared" si="6"/>
        <v>2.6363000069977716E-3</v>
      </c>
      <c r="O51">
        <f t="shared" ca="1" si="2"/>
        <v>9.8728826004880164E-3</v>
      </c>
      <c r="Q51" s="2">
        <f t="shared" si="3"/>
        <v>38325.778200000001</v>
      </c>
    </row>
    <row r="52" spans="1:17" x14ac:dyDescent="0.2">
      <c r="A52" s="39" t="s">
        <v>361</v>
      </c>
      <c r="B52" s="40" t="s">
        <v>35</v>
      </c>
      <c r="C52" s="41">
        <v>53617.487099999998</v>
      </c>
      <c r="D52" s="41">
        <v>4.0000000000000002E-4</v>
      </c>
      <c r="E52">
        <f t="shared" si="0"/>
        <v>-1324.4935299986473</v>
      </c>
      <c r="F52">
        <f t="shared" si="1"/>
        <v>-1324.5</v>
      </c>
      <c r="G52">
        <f t="shared" si="4"/>
        <v>1.9962349979323335E-3</v>
      </c>
      <c r="K52">
        <f t="shared" si="6"/>
        <v>1.9962349979323335E-3</v>
      </c>
      <c r="O52">
        <f t="shared" ca="1" si="2"/>
        <v>8.4323188532160545E-3</v>
      </c>
      <c r="Q52" s="2">
        <f t="shared" si="3"/>
        <v>38598.987099999998</v>
      </c>
    </row>
    <row r="53" spans="1:17" x14ac:dyDescent="0.2">
      <c r="A53" s="39" t="s">
        <v>361</v>
      </c>
      <c r="B53" s="40" t="s">
        <v>37</v>
      </c>
      <c r="C53" s="41">
        <v>53618.413800000002</v>
      </c>
      <c r="D53" s="41">
        <v>8.0000000000000004E-4</v>
      </c>
      <c r="E53">
        <f t="shared" si="0"/>
        <v>-1321.4900007302037</v>
      </c>
      <c r="F53">
        <f t="shared" si="1"/>
        <v>-1321.5</v>
      </c>
      <c r="G53">
        <f t="shared" si="4"/>
        <v>3.0851450064801611E-3</v>
      </c>
      <c r="K53">
        <f t="shared" si="6"/>
        <v>3.0851450064801611E-3</v>
      </c>
      <c r="O53">
        <f t="shared" ca="1" si="2"/>
        <v>8.4274383436261993E-3</v>
      </c>
      <c r="Q53" s="2">
        <f t="shared" si="3"/>
        <v>38599.913800000002</v>
      </c>
    </row>
    <row r="54" spans="1:17" x14ac:dyDescent="0.2">
      <c r="A54" s="39" t="s">
        <v>361</v>
      </c>
      <c r="B54" s="40" t="s">
        <v>35</v>
      </c>
      <c r="C54" s="41">
        <v>53618.565600000002</v>
      </c>
      <c r="D54" s="41">
        <v>1E-4</v>
      </c>
      <c r="E54">
        <f t="shared" si="0"/>
        <v>-1320.9980014392286</v>
      </c>
      <c r="F54">
        <f t="shared" si="1"/>
        <v>-1321</v>
      </c>
      <c r="G54">
        <f t="shared" si="4"/>
        <v>6.1663000815315172E-4</v>
      </c>
      <c r="K54">
        <f t="shared" si="6"/>
        <v>6.1663000815315172E-4</v>
      </c>
      <c r="O54">
        <f t="shared" ca="1" si="2"/>
        <v>8.426624925361224E-3</v>
      </c>
      <c r="Q54" s="2">
        <f t="shared" si="3"/>
        <v>38600.065600000002</v>
      </c>
    </row>
    <row r="55" spans="1:17" x14ac:dyDescent="0.2">
      <c r="A55" s="14" t="s">
        <v>51</v>
      </c>
      <c r="B55" s="15" t="s">
        <v>35</v>
      </c>
      <c r="C55" s="14">
        <v>53618.565900000001</v>
      </c>
      <c r="D55" s="14">
        <v>1E-4</v>
      </c>
      <c r="E55">
        <f t="shared" si="0"/>
        <v>-1320.9970291086149</v>
      </c>
      <c r="F55">
        <f t="shared" si="1"/>
        <v>-1321</v>
      </c>
      <c r="G55">
        <f t="shared" si="4"/>
        <v>9.1663000785047188E-4</v>
      </c>
      <c r="K55">
        <f t="shared" si="6"/>
        <v>9.1663000785047188E-4</v>
      </c>
      <c r="O55">
        <f t="shared" ca="1" si="2"/>
        <v>8.426624925361224E-3</v>
      </c>
      <c r="Q55" s="2">
        <f t="shared" si="3"/>
        <v>38600.065900000001</v>
      </c>
    </row>
    <row r="56" spans="1:17" x14ac:dyDescent="0.2">
      <c r="A56" s="14" t="s">
        <v>51</v>
      </c>
      <c r="B56" s="15" t="s">
        <v>35</v>
      </c>
      <c r="C56" s="14">
        <v>53637.386200000001</v>
      </c>
      <c r="D56" s="14">
        <v>1E-4</v>
      </c>
      <c r="E56">
        <f t="shared" si="0"/>
        <v>-1259.9985162234698</v>
      </c>
      <c r="F56">
        <f t="shared" si="1"/>
        <v>-1260</v>
      </c>
      <c r="G56">
        <f t="shared" si="4"/>
        <v>4.5780000073136762E-4</v>
      </c>
      <c r="K56">
        <f t="shared" si="6"/>
        <v>4.5780000073136762E-4</v>
      </c>
      <c r="O56">
        <f t="shared" ca="1" si="2"/>
        <v>8.3273878970341886E-3</v>
      </c>
      <c r="Q56" s="2">
        <f t="shared" si="3"/>
        <v>38618.886200000001</v>
      </c>
    </row>
    <row r="57" spans="1:17" x14ac:dyDescent="0.2">
      <c r="A57" s="14" t="s">
        <v>51</v>
      </c>
      <c r="B57" s="15" t="s">
        <v>35</v>
      </c>
      <c r="C57" s="14">
        <v>53640.472000000002</v>
      </c>
      <c r="D57" s="14">
        <v>1E-4</v>
      </c>
      <c r="E57">
        <f t="shared" si="0"/>
        <v>-1249.997123521917</v>
      </c>
      <c r="F57">
        <f t="shared" si="1"/>
        <v>-1250</v>
      </c>
      <c r="G57">
        <f t="shared" si="4"/>
        <v>8.8750000577419996E-4</v>
      </c>
      <c r="K57">
        <f t="shared" si="6"/>
        <v>8.8750000577419996E-4</v>
      </c>
      <c r="O57">
        <f t="shared" ca="1" si="2"/>
        <v>8.3111195317346741E-3</v>
      </c>
      <c r="Q57" s="2">
        <f t="shared" si="3"/>
        <v>38621.972000000002</v>
      </c>
    </row>
    <row r="58" spans="1:17" x14ac:dyDescent="0.2">
      <c r="A58" s="14" t="s">
        <v>51</v>
      </c>
      <c r="B58" s="15" t="s">
        <v>37</v>
      </c>
      <c r="C58" s="14">
        <v>53648.339699999997</v>
      </c>
      <c r="D58" s="14">
        <v>2.0000000000000001E-4</v>
      </c>
      <c r="E58">
        <f t="shared" si="0"/>
        <v>-1224.4971049342123</v>
      </c>
      <c r="F58">
        <f t="shared" si="1"/>
        <v>-1224.5</v>
      </c>
      <c r="G58">
        <f t="shared" si="4"/>
        <v>8.9323500287719071E-4</v>
      </c>
      <c r="K58">
        <f t="shared" si="6"/>
        <v>8.9323500287719071E-4</v>
      </c>
      <c r="O58">
        <f t="shared" ca="1" si="2"/>
        <v>8.2696352002209136E-3</v>
      </c>
      <c r="Q58" s="2">
        <f t="shared" si="3"/>
        <v>38629.839699999997</v>
      </c>
    </row>
    <row r="59" spans="1:17" x14ac:dyDescent="0.2">
      <c r="A59" s="14" t="s">
        <v>51</v>
      </c>
      <c r="B59" s="15" t="s">
        <v>35</v>
      </c>
      <c r="C59" s="14">
        <v>53648.493799999997</v>
      </c>
      <c r="D59" s="14">
        <v>1E-4</v>
      </c>
      <c r="E59">
        <f t="shared" si="0"/>
        <v>-1223.9976511085249</v>
      </c>
      <c r="F59">
        <f t="shared" si="1"/>
        <v>-1224</v>
      </c>
      <c r="G59">
        <f t="shared" si="4"/>
        <v>7.247199973789975E-4</v>
      </c>
      <c r="K59">
        <f t="shared" si="6"/>
        <v>7.247199973789975E-4</v>
      </c>
      <c r="O59">
        <f t="shared" ca="1" si="2"/>
        <v>8.2688217819559384E-3</v>
      </c>
      <c r="Q59" s="2">
        <f t="shared" si="3"/>
        <v>38629.993799999997</v>
      </c>
    </row>
    <row r="60" spans="1:17" x14ac:dyDescent="0.2">
      <c r="A60" s="14" t="s">
        <v>52</v>
      </c>
      <c r="B60" s="15" t="s">
        <v>35</v>
      </c>
      <c r="C60" s="14">
        <v>53666.386700000003</v>
      </c>
      <c r="D60" s="14">
        <v>2.0000000000000001E-4</v>
      </c>
      <c r="E60">
        <f t="shared" si="0"/>
        <v>-1166.0049362632235</v>
      </c>
      <c r="F60">
        <f t="shared" si="1"/>
        <v>-1166</v>
      </c>
      <c r="G60">
        <f t="shared" si="4"/>
        <v>-1.5230199933284894E-3</v>
      </c>
      <c r="K60">
        <f t="shared" si="6"/>
        <v>-1.5230199933284894E-3</v>
      </c>
      <c r="O60">
        <f t="shared" ca="1" si="2"/>
        <v>8.1744652632187564E-3</v>
      </c>
      <c r="Q60" s="2">
        <f t="shared" si="3"/>
        <v>38647.886700000003</v>
      </c>
    </row>
    <row r="61" spans="1:17" x14ac:dyDescent="0.2">
      <c r="A61" s="14" t="s">
        <v>52</v>
      </c>
      <c r="B61" s="15" t="s">
        <v>37</v>
      </c>
      <c r="C61" s="14">
        <v>53667.464</v>
      </c>
      <c r="D61" s="14">
        <v>1E-4</v>
      </c>
      <c r="E61">
        <f t="shared" si="0"/>
        <v>-1162.5132970262825</v>
      </c>
      <c r="F61">
        <f t="shared" si="1"/>
        <v>-1162.5</v>
      </c>
      <c r="G61">
        <f t="shared" si="4"/>
        <v>-4.102624996448867E-3</v>
      </c>
      <c r="K61">
        <f t="shared" si="6"/>
        <v>-4.102624996448867E-3</v>
      </c>
      <c r="O61">
        <f t="shared" ca="1" si="2"/>
        <v>8.1687713353639276E-3</v>
      </c>
      <c r="Q61" s="2">
        <f t="shared" si="3"/>
        <v>38648.964</v>
      </c>
    </row>
    <row r="62" spans="1:17" x14ac:dyDescent="0.2">
      <c r="A62" s="14" t="s">
        <v>52</v>
      </c>
      <c r="B62" s="15" t="s">
        <v>37</v>
      </c>
      <c r="C62" s="14">
        <v>53668.398699999998</v>
      </c>
      <c r="D62" s="14">
        <v>1E-4</v>
      </c>
      <c r="E62">
        <f t="shared" si="0"/>
        <v>-1159.4838389414688</v>
      </c>
      <c r="F62">
        <f t="shared" si="1"/>
        <v>-1159.5</v>
      </c>
      <c r="G62">
        <f t="shared" si="4"/>
        <v>4.9862849991768599E-3</v>
      </c>
      <c r="K62">
        <f t="shared" si="6"/>
        <v>4.9862849991768599E-3</v>
      </c>
      <c r="O62">
        <f t="shared" ca="1" si="2"/>
        <v>8.1638908257740724E-3</v>
      </c>
      <c r="Q62" s="2">
        <f t="shared" si="3"/>
        <v>38649.898699999998</v>
      </c>
    </row>
    <row r="63" spans="1:17" x14ac:dyDescent="0.2">
      <c r="A63" s="11" t="s">
        <v>40</v>
      </c>
      <c r="B63" s="12" t="s">
        <v>35</v>
      </c>
      <c r="C63" s="13">
        <v>53668.703999999998</v>
      </c>
      <c r="D63" s="13">
        <v>2.9999999999999997E-4</v>
      </c>
      <c r="E63">
        <f t="shared" si="0"/>
        <v>-1158.494330486033</v>
      </c>
      <c r="F63">
        <f t="shared" si="1"/>
        <v>-1158.5</v>
      </c>
      <c r="G63">
        <f t="shared" si="4"/>
        <v>1.7492550032329746E-3</v>
      </c>
      <c r="K63">
        <f t="shared" si="6"/>
        <v>1.7492550032329746E-3</v>
      </c>
      <c r="O63">
        <f t="shared" ca="1" si="2"/>
        <v>8.1622639892441218E-3</v>
      </c>
      <c r="Q63" s="2">
        <f t="shared" si="3"/>
        <v>38650.203999999998</v>
      </c>
    </row>
    <row r="64" spans="1:17" x14ac:dyDescent="0.2">
      <c r="A64" s="14" t="s">
        <v>51</v>
      </c>
      <c r="B64" s="15" t="s">
        <v>35</v>
      </c>
      <c r="C64" s="14">
        <v>53671.328999999998</v>
      </c>
      <c r="D64" s="14">
        <v>1E-4</v>
      </c>
      <c r="E64">
        <f t="shared" si="0"/>
        <v>-1149.9864376084747</v>
      </c>
      <c r="F64">
        <f t="shared" si="1"/>
        <v>-1150</v>
      </c>
      <c r="G64">
        <f t="shared" si="4"/>
        <v>4.1845000014291145E-3</v>
      </c>
      <c r="K64">
        <f t="shared" si="6"/>
        <v>4.1845000014291145E-3</v>
      </c>
      <c r="O64">
        <f t="shared" ca="1" si="2"/>
        <v>8.148435878739535E-3</v>
      </c>
      <c r="Q64" s="2">
        <f t="shared" si="3"/>
        <v>38652.828999999998</v>
      </c>
    </row>
    <row r="65" spans="1:17" x14ac:dyDescent="0.2">
      <c r="A65" s="39" t="s">
        <v>361</v>
      </c>
      <c r="B65" s="40" t="s">
        <v>35</v>
      </c>
      <c r="C65" s="41">
        <v>53696.316800000001</v>
      </c>
      <c r="D65" s="41">
        <v>2.9999999999999997E-4</v>
      </c>
      <c r="E65">
        <f t="shared" si="0"/>
        <v>-1068.998427838618</v>
      </c>
      <c r="F65">
        <f t="shared" si="1"/>
        <v>-1069</v>
      </c>
      <c r="G65">
        <f t="shared" si="4"/>
        <v>4.8507000610698014E-4</v>
      </c>
      <c r="K65">
        <f t="shared" si="6"/>
        <v>4.8507000610698014E-4</v>
      </c>
      <c r="O65">
        <f t="shared" ca="1" si="2"/>
        <v>8.0166621198134707E-3</v>
      </c>
      <c r="Q65" s="2">
        <f t="shared" si="3"/>
        <v>38677.816800000001</v>
      </c>
    </row>
    <row r="66" spans="1:17" x14ac:dyDescent="0.2">
      <c r="A66" s="39" t="s">
        <v>361</v>
      </c>
      <c r="B66" s="40" t="s">
        <v>37</v>
      </c>
      <c r="C66" s="41">
        <v>53708.196199999998</v>
      </c>
      <c r="D66" s="41">
        <v>5.0000000000000001E-4</v>
      </c>
      <c r="E66">
        <f t="shared" si="0"/>
        <v>-1030.4960801625612</v>
      </c>
      <c r="F66">
        <f t="shared" si="1"/>
        <v>-1030.5</v>
      </c>
      <c r="G66">
        <f t="shared" si="4"/>
        <v>1.2094150006305426E-3</v>
      </c>
      <c r="K66">
        <f t="shared" si="6"/>
        <v>1.2094150006305426E-3</v>
      </c>
      <c r="O66">
        <f t="shared" ca="1" si="2"/>
        <v>7.9540289134103423E-3</v>
      </c>
      <c r="Q66" s="2">
        <f t="shared" si="3"/>
        <v>38689.696199999998</v>
      </c>
    </row>
    <row r="67" spans="1:17" x14ac:dyDescent="0.2">
      <c r="A67" s="39" t="s">
        <v>361</v>
      </c>
      <c r="B67" s="40" t="s">
        <v>35</v>
      </c>
      <c r="C67" s="41">
        <v>53708.349699999999</v>
      </c>
      <c r="D67" s="41">
        <v>2.9999999999999997E-4</v>
      </c>
      <c r="E67">
        <f t="shared" si="0"/>
        <v>-1029.9985709981008</v>
      </c>
      <c r="F67">
        <f t="shared" si="1"/>
        <v>-1030</v>
      </c>
      <c r="G67">
        <f t="shared" si="4"/>
        <v>4.4090000301366672E-4</v>
      </c>
      <c r="K67">
        <f t="shared" si="6"/>
        <v>4.4090000301366672E-4</v>
      </c>
      <c r="O67">
        <f t="shared" ca="1" si="2"/>
        <v>7.953215495145367E-3</v>
      </c>
      <c r="Q67" s="2">
        <f t="shared" si="3"/>
        <v>38689.849699999999</v>
      </c>
    </row>
    <row r="68" spans="1:17" x14ac:dyDescent="0.2">
      <c r="A68" s="39" t="s">
        <v>361</v>
      </c>
      <c r="B68" s="40" t="s">
        <v>35</v>
      </c>
      <c r="C68" s="41">
        <v>53709.275600000001</v>
      </c>
      <c r="D68" s="41">
        <v>4.0000000000000002E-4</v>
      </c>
      <c r="E68">
        <f t="shared" si="0"/>
        <v>-1026.9976346113015</v>
      </c>
      <c r="F68">
        <f t="shared" si="1"/>
        <v>-1027</v>
      </c>
      <c r="G68">
        <f t="shared" si="4"/>
        <v>7.2981000266736373E-4</v>
      </c>
      <c r="K68">
        <f t="shared" si="6"/>
        <v>7.2981000266736373E-4</v>
      </c>
      <c r="O68">
        <f t="shared" ca="1" si="2"/>
        <v>7.9483349855555118E-3</v>
      </c>
      <c r="Q68" s="2">
        <f t="shared" si="3"/>
        <v>38690.775600000001</v>
      </c>
    </row>
    <row r="69" spans="1:17" x14ac:dyDescent="0.2">
      <c r="A69" s="39" t="s">
        <v>361</v>
      </c>
      <c r="B69" s="40" t="s">
        <v>35</v>
      </c>
      <c r="C69" s="41">
        <v>53710.200700000001</v>
      </c>
      <c r="D69" s="41">
        <v>5.9999999999999995E-4</v>
      </c>
      <c r="E69">
        <f t="shared" si="0"/>
        <v>-1023.9992911061462</v>
      </c>
      <c r="F69">
        <f t="shared" si="1"/>
        <v>-1024</v>
      </c>
      <c r="G69">
        <f t="shared" si="4"/>
        <v>2.1872000070288777E-4</v>
      </c>
      <c r="K69">
        <f t="shared" si="6"/>
        <v>2.1872000070288777E-4</v>
      </c>
      <c r="O69">
        <f t="shared" ca="1" si="2"/>
        <v>7.9434544759656583E-3</v>
      </c>
      <c r="Q69" s="2">
        <f t="shared" si="3"/>
        <v>38691.700700000001</v>
      </c>
    </row>
    <row r="70" spans="1:17" x14ac:dyDescent="0.2">
      <c r="A70" s="39" t="s">
        <v>361</v>
      </c>
      <c r="B70" s="40" t="s">
        <v>37</v>
      </c>
      <c r="C70" s="41">
        <v>53710.355000000003</v>
      </c>
      <c r="D70" s="41">
        <v>2.2000000000000001E-3</v>
      </c>
      <c r="E70">
        <f t="shared" si="0"/>
        <v>-1023.4991890600419</v>
      </c>
      <c r="F70">
        <f t="shared" si="1"/>
        <v>-1023.5</v>
      </c>
      <c r="G70">
        <f t="shared" si="4"/>
        <v>2.5020500470418483E-4</v>
      </c>
      <c r="K70">
        <f t="shared" si="6"/>
        <v>2.5020500470418483E-4</v>
      </c>
      <c r="O70">
        <f t="shared" ca="1" si="2"/>
        <v>7.9426410577006831E-3</v>
      </c>
      <c r="Q70" s="2">
        <f t="shared" si="3"/>
        <v>38691.855000000003</v>
      </c>
    </row>
    <row r="71" spans="1:17" x14ac:dyDescent="0.2">
      <c r="A71" s="39" t="s">
        <v>361</v>
      </c>
      <c r="B71" s="40" t="s">
        <v>35</v>
      </c>
      <c r="C71" s="41">
        <v>53712.361199999999</v>
      </c>
      <c r="D71" s="41">
        <v>4.0000000000000002E-4</v>
      </c>
      <c r="E71">
        <f t="shared" si="0"/>
        <v>-1016.9968901301656</v>
      </c>
      <c r="F71">
        <f t="shared" si="1"/>
        <v>-1017</v>
      </c>
      <c r="G71">
        <f t="shared" si="4"/>
        <v>9.5951000548666343E-4</v>
      </c>
      <c r="K71">
        <f t="shared" si="6"/>
        <v>9.5951000548666343E-4</v>
      </c>
      <c r="O71">
        <f t="shared" ca="1" si="2"/>
        <v>7.9320666202559974E-3</v>
      </c>
      <c r="Q71" s="2">
        <f t="shared" si="3"/>
        <v>38693.861199999999</v>
      </c>
    </row>
    <row r="72" spans="1:17" x14ac:dyDescent="0.2">
      <c r="A72" s="39" t="s">
        <v>361</v>
      </c>
      <c r="B72" s="40" t="s">
        <v>35</v>
      </c>
      <c r="C72" s="41">
        <v>53721.308400000002</v>
      </c>
      <c r="D72" s="41">
        <v>5.0000000000000001E-4</v>
      </c>
      <c r="E72">
        <f t="shared" si="0"/>
        <v>-987.99810188098104</v>
      </c>
      <c r="F72">
        <f t="shared" si="1"/>
        <v>-988</v>
      </c>
      <c r="G72">
        <f t="shared" si="4"/>
        <v>5.8564000210026279E-4</v>
      </c>
      <c r="K72">
        <f t="shared" si="6"/>
        <v>5.8564000210026279E-4</v>
      </c>
      <c r="O72">
        <f t="shared" ca="1" si="2"/>
        <v>7.8848883608874081E-3</v>
      </c>
      <c r="Q72" s="2">
        <f t="shared" si="3"/>
        <v>38702.808400000002</v>
      </c>
    </row>
    <row r="73" spans="1:17" x14ac:dyDescent="0.2">
      <c r="A73" s="39" t="s">
        <v>361</v>
      </c>
      <c r="B73" s="40" t="s">
        <v>37</v>
      </c>
      <c r="C73" s="41">
        <v>53724.2402</v>
      </c>
      <c r="D73" s="41">
        <v>6.9999999999999999E-4</v>
      </c>
      <c r="E73">
        <f t="shared" si="0"/>
        <v>-978.49583889491907</v>
      </c>
      <c r="F73">
        <f t="shared" si="1"/>
        <v>-978.5</v>
      </c>
      <c r="G73">
        <f t="shared" si="4"/>
        <v>1.2838550028391182E-3</v>
      </c>
      <c r="K73">
        <f t="shared" si="6"/>
        <v>1.2838550028391182E-3</v>
      </c>
      <c r="O73">
        <f t="shared" ca="1" si="2"/>
        <v>7.869433413852869E-3</v>
      </c>
      <c r="Q73" s="2">
        <f t="shared" si="3"/>
        <v>38705.7402</v>
      </c>
    </row>
    <row r="74" spans="1:17" x14ac:dyDescent="0.2">
      <c r="A74" s="39" t="s">
        <v>361</v>
      </c>
      <c r="B74" s="40" t="s">
        <v>37</v>
      </c>
      <c r="C74" s="41">
        <v>53736.271200000003</v>
      </c>
      <c r="D74" s="41">
        <v>8.9999999999999998E-4</v>
      </c>
      <c r="E74">
        <f t="shared" si="0"/>
        <v>-939.5021401482802</v>
      </c>
      <c r="F74">
        <f t="shared" si="1"/>
        <v>-939.5</v>
      </c>
      <c r="G74">
        <f t="shared" si="4"/>
        <v>-6.6031499591190368E-4</v>
      </c>
      <c r="K74">
        <f t="shared" si="6"/>
        <v>-6.6031499591190368E-4</v>
      </c>
      <c r="O74">
        <f t="shared" ca="1" si="2"/>
        <v>7.8059867891847653E-3</v>
      </c>
      <c r="Q74" s="2">
        <f t="shared" si="3"/>
        <v>38717.771200000003</v>
      </c>
    </row>
    <row r="75" spans="1:17" x14ac:dyDescent="0.2">
      <c r="A75" s="14" t="s">
        <v>51</v>
      </c>
      <c r="B75" s="15" t="s">
        <v>35</v>
      </c>
      <c r="C75" s="14">
        <v>53963.5049</v>
      </c>
      <c r="D75" s="14">
        <v>1E-4</v>
      </c>
      <c r="E75">
        <f t="shared" si="0"/>
        <v>-203.01452956877523</v>
      </c>
      <c r="F75">
        <f t="shared" si="1"/>
        <v>-203</v>
      </c>
      <c r="G75">
        <f t="shared" si="4"/>
        <v>-4.4829100006609224E-3</v>
      </c>
      <c r="K75">
        <f t="shared" si="6"/>
        <v>-4.4829100006609224E-3</v>
      </c>
      <c r="O75">
        <f t="shared" ca="1" si="2"/>
        <v>6.6078216848755597E-3</v>
      </c>
      <c r="Q75" s="2">
        <f t="shared" si="3"/>
        <v>38945.0049</v>
      </c>
    </row>
    <row r="76" spans="1:17" x14ac:dyDescent="0.2">
      <c r="A76" s="14" t="s">
        <v>51</v>
      </c>
      <c r="B76" s="15" t="s">
        <v>37</v>
      </c>
      <c r="C76" s="14">
        <v>53965.511100000003</v>
      </c>
      <c r="D76" s="14">
        <v>4.0000000000000002E-4</v>
      </c>
      <c r="E76">
        <f t="shared" si="0"/>
        <v>-196.51223063887548</v>
      </c>
      <c r="F76">
        <f t="shared" si="1"/>
        <v>-196.5</v>
      </c>
      <c r="G76">
        <f t="shared" si="4"/>
        <v>-3.7736049926024862E-3</v>
      </c>
      <c r="K76">
        <f t="shared" si="6"/>
        <v>-3.7736049926024862E-3</v>
      </c>
      <c r="O76">
        <f t="shared" ca="1" si="2"/>
        <v>6.5972472474308749E-3</v>
      </c>
      <c r="Q76" s="2">
        <f t="shared" si="3"/>
        <v>38947.011100000003</v>
      </c>
    </row>
    <row r="77" spans="1:17" x14ac:dyDescent="0.2">
      <c r="A77" s="14" t="s">
        <v>51</v>
      </c>
      <c r="B77" s="15" t="s">
        <v>35</v>
      </c>
      <c r="C77" s="14">
        <v>53972.452299999997</v>
      </c>
      <c r="D77" s="14">
        <v>1E-4</v>
      </c>
      <c r="E77">
        <f t="shared" si="0"/>
        <v>-174.0150930991972</v>
      </c>
      <c r="F77">
        <f t="shared" si="1"/>
        <v>-174</v>
      </c>
      <c r="G77">
        <f t="shared" si="4"/>
        <v>-4.6567800018237904E-3</v>
      </c>
      <c r="K77">
        <f t="shared" si="6"/>
        <v>-4.6567800018237904E-3</v>
      </c>
      <c r="O77">
        <f t="shared" ca="1" si="2"/>
        <v>6.5606434255069688E-3</v>
      </c>
      <c r="Q77" s="2">
        <f t="shared" si="3"/>
        <v>38953.952299999997</v>
      </c>
    </row>
    <row r="78" spans="1:17" x14ac:dyDescent="0.2">
      <c r="A78" s="14" t="s">
        <v>51</v>
      </c>
      <c r="B78" s="15" t="s">
        <v>37</v>
      </c>
      <c r="C78" s="14">
        <v>53974.457999999999</v>
      </c>
      <c r="D78" s="14">
        <v>1E-4</v>
      </c>
      <c r="E78">
        <f t="shared" si="0"/>
        <v>-167.51441472032798</v>
      </c>
      <c r="F78">
        <f t="shared" si="1"/>
        <v>-167.5</v>
      </c>
      <c r="G78">
        <f t="shared" si="4"/>
        <v>-4.447474995686207E-3</v>
      </c>
      <c r="K78">
        <f t="shared" si="6"/>
        <v>-4.447474995686207E-3</v>
      </c>
      <c r="O78">
        <f t="shared" ca="1" si="2"/>
        <v>6.5500689880622848E-3</v>
      </c>
      <c r="Q78" s="2">
        <f t="shared" si="3"/>
        <v>38955.957999999999</v>
      </c>
    </row>
    <row r="79" spans="1:17" x14ac:dyDescent="0.2">
      <c r="A79" s="14" t="s">
        <v>51</v>
      </c>
      <c r="B79" s="15" t="s">
        <v>37</v>
      </c>
      <c r="C79" s="14">
        <v>53995.439700000003</v>
      </c>
      <c r="D79" s="14">
        <v>1E-4</v>
      </c>
      <c r="E79">
        <f t="shared" si="0"/>
        <v>-99.510583867337957</v>
      </c>
      <c r="F79">
        <f t="shared" si="1"/>
        <v>-99.5</v>
      </c>
      <c r="G79">
        <f t="shared" si="4"/>
        <v>-3.2655149916536175E-3</v>
      </c>
      <c r="K79">
        <f t="shared" si="6"/>
        <v>-3.2655149916536175E-3</v>
      </c>
      <c r="O79">
        <f t="shared" ca="1" si="2"/>
        <v>6.4394441040255893E-3</v>
      </c>
      <c r="Q79" s="2">
        <f t="shared" si="3"/>
        <v>38976.939700000003</v>
      </c>
    </row>
    <row r="80" spans="1:17" x14ac:dyDescent="0.2">
      <c r="A80" s="14" t="s">
        <v>51</v>
      </c>
      <c r="B80" s="15" t="s">
        <v>37</v>
      </c>
      <c r="C80" s="14">
        <v>54026.2961</v>
      </c>
      <c r="D80" s="14">
        <v>1E-4</v>
      </c>
      <c r="E80">
        <f t="shared" si="0"/>
        <v>0.49815738487718242</v>
      </c>
      <c r="F80">
        <f t="shared" si="1"/>
        <v>0.5</v>
      </c>
      <c r="G80">
        <f t="shared" si="4"/>
        <v>-5.6851499539334327E-4</v>
      </c>
      <c r="K80">
        <f t="shared" si="6"/>
        <v>-5.6851499539334327E-4</v>
      </c>
      <c r="O80">
        <f t="shared" ca="1" si="2"/>
        <v>6.2767604510304501E-3</v>
      </c>
      <c r="Q80" s="2">
        <f t="shared" si="3"/>
        <v>39007.7961</v>
      </c>
    </row>
    <row r="81" spans="1:17" x14ac:dyDescent="0.2">
      <c r="A81" s="14" t="s">
        <v>51</v>
      </c>
      <c r="B81" s="15" t="s">
        <v>35</v>
      </c>
      <c r="C81" s="14">
        <v>54026.453000000001</v>
      </c>
      <c r="D81" s="14">
        <v>1E-4</v>
      </c>
      <c r="E81">
        <f t="shared" si="0"/>
        <v>1.0066862963072611</v>
      </c>
      <c r="F81">
        <f t="shared" si="1"/>
        <v>1</v>
      </c>
      <c r="G81">
        <f t="shared" si="4"/>
        <v>2.0629700011340901E-3</v>
      </c>
      <c r="K81">
        <f t="shared" si="6"/>
        <v>2.0629700011340901E-3</v>
      </c>
      <c r="O81">
        <f t="shared" ca="1" si="2"/>
        <v>6.275947032765474E-3</v>
      </c>
      <c r="Q81" s="2">
        <f t="shared" si="3"/>
        <v>39007.953000000001</v>
      </c>
    </row>
    <row r="82" spans="1:17" x14ac:dyDescent="0.2">
      <c r="A82" s="14" t="s">
        <v>51</v>
      </c>
      <c r="B82" s="15" t="s">
        <v>35</v>
      </c>
      <c r="C82" s="14">
        <v>54027.377099999998</v>
      </c>
      <c r="D82" s="14">
        <v>1E-4</v>
      </c>
      <c r="E82">
        <f t="shared" si="0"/>
        <v>4.0017886994014455</v>
      </c>
      <c r="F82">
        <f t="shared" si="1"/>
        <v>4</v>
      </c>
      <c r="G82">
        <f t="shared" si="4"/>
        <v>5.5188000260386616E-4</v>
      </c>
      <c r="K82">
        <f t="shared" si="6"/>
        <v>5.5188000260386616E-4</v>
      </c>
      <c r="O82">
        <f t="shared" ca="1" si="2"/>
        <v>6.2710665231756196E-3</v>
      </c>
      <c r="Q82" s="2">
        <f t="shared" si="3"/>
        <v>39008.877099999998</v>
      </c>
    </row>
    <row r="83" spans="1:17" x14ac:dyDescent="0.2">
      <c r="A83" s="14" t="s">
        <v>51</v>
      </c>
      <c r="B83" s="15" t="s">
        <v>35</v>
      </c>
      <c r="C83" s="14">
        <v>54035.3992</v>
      </c>
      <c r="D83" s="14">
        <v>1E-4</v>
      </c>
      <c r="E83">
        <f t="shared" si="0"/>
        <v>30.002233443430892</v>
      </c>
      <c r="F83">
        <f t="shared" si="1"/>
        <v>30</v>
      </c>
      <c r="G83">
        <f t="shared" si="4"/>
        <v>6.8910000118194148E-4</v>
      </c>
      <c r="K83">
        <f t="shared" si="6"/>
        <v>6.8910000118194148E-4</v>
      </c>
      <c r="O83">
        <f t="shared" ca="1" si="2"/>
        <v>6.2287687733968838E-3</v>
      </c>
      <c r="Q83" s="2">
        <f t="shared" si="3"/>
        <v>39016.8992</v>
      </c>
    </row>
    <row r="84" spans="1:17" x14ac:dyDescent="0.2">
      <c r="A84" s="37" t="s">
        <v>156</v>
      </c>
      <c r="B84" s="38" t="s">
        <v>37</v>
      </c>
      <c r="C84" s="37">
        <v>54088.929900000003</v>
      </c>
      <c r="D84" s="16"/>
      <c r="E84">
        <f t="shared" si="0"/>
        <v>203.50069487609258</v>
      </c>
      <c r="F84">
        <f t="shared" si="1"/>
        <v>203.5</v>
      </c>
      <c r="G84">
        <f t="shared" si="4"/>
        <v>2.1439500414999202E-4</v>
      </c>
      <c r="K84">
        <f t="shared" si="6"/>
        <v>2.1439500414999202E-4</v>
      </c>
      <c r="O84">
        <f t="shared" ca="1" si="2"/>
        <v>5.9465126354503158E-3</v>
      </c>
      <c r="Q84" s="2">
        <f t="shared" si="3"/>
        <v>39070.429900000003</v>
      </c>
    </row>
    <row r="85" spans="1:17" x14ac:dyDescent="0.2">
      <c r="A85" s="37" t="s">
        <v>161</v>
      </c>
      <c r="B85" s="38" t="s">
        <v>35</v>
      </c>
      <c r="C85" s="37">
        <v>54110.99</v>
      </c>
      <c r="D85" s="16"/>
      <c r="E85">
        <f t="shared" ref="E85:E148" si="7">+(C85-C$7)/C$8</f>
        <v>274.99973017825761</v>
      </c>
      <c r="F85">
        <f t="shared" ref="F85:F148" si="8">ROUND(2*E85,0)/2</f>
        <v>275</v>
      </c>
      <c r="G85">
        <f t="shared" si="4"/>
        <v>-8.3250000898260623E-5</v>
      </c>
      <c r="K85">
        <f t="shared" si="6"/>
        <v>-8.3250000898260623E-5</v>
      </c>
      <c r="O85">
        <f t="shared" ref="O85:O148" ca="1" si="9">+C$11+C$12*$F85</f>
        <v>5.8301938235587906E-3</v>
      </c>
      <c r="Q85" s="2">
        <f t="shared" ref="Q85:Q148" si="10">+C85-15018.5</f>
        <v>39092.49</v>
      </c>
    </row>
    <row r="86" spans="1:17" x14ac:dyDescent="0.2">
      <c r="A86" s="14" t="s">
        <v>52</v>
      </c>
      <c r="B86" s="15" t="s">
        <v>35</v>
      </c>
      <c r="C86" s="14">
        <v>54404.407599999999</v>
      </c>
      <c r="D86" s="14">
        <v>4.0000000000000002E-4</v>
      </c>
      <c r="E86">
        <f t="shared" si="7"/>
        <v>1225.9961146316916</v>
      </c>
      <c r="F86">
        <f t="shared" si="8"/>
        <v>1226</v>
      </c>
      <c r="G86">
        <f t="shared" ref="G86:G149" si="11">+C86-(C$7+F86*C$8)</f>
        <v>-1.1987799953203648E-3</v>
      </c>
      <c r="K86">
        <f t="shared" si="6"/>
        <v>-1.1987799953203648E-3</v>
      </c>
      <c r="O86">
        <f t="shared" ca="1" si="9"/>
        <v>4.2830722835750096E-3</v>
      </c>
      <c r="Q86" s="2">
        <f t="shared" si="10"/>
        <v>39385.907599999999</v>
      </c>
    </row>
    <row r="87" spans="1:17" x14ac:dyDescent="0.2">
      <c r="A87" s="14" t="s">
        <v>52</v>
      </c>
      <c r="B87" s="15" t="s">
        <v>35</v>
      </c>
      <c r="C87" s="14">
        <v>54410.269800000002</v>
      </c>
      <c r="D87" s="14">
        <v>2.0000000000000001E-4</v>
      </c>
      <c r="E87">
        <f t="shared" si="7"/>
        <v>1244.9961030609677</v>
      </c>
      <c r="F87">
        <f t="shared" si="8"/>
        <v>1245</v>
      </c>
      <c r="G87">
        <f t="shared" si="11"/>
        <v>-1.2023499948554672E-3</v>
      </c>
      <c r="K87">
        <f t="shared" si="6"/>
        <v>-1.2023499948554672E-3</v>
      </c>
      <c r="O87">
        <f t="shared" ca="1" si="9"/>
        <v>4.252162389505933E-3</v>
      </c>
      <c r="Q87" s="2">
        <f t="shared" si="10"/>
        <v>39391.769800000002</v>
      </c>
    </row>
    <row r="88" spans="1:17" x14ac:dyDescent="0.2">
      <c r="A88" s="14" t="s">
        <v>52</v>
      </c>
      <c r="B88" s="15" t="s">
        <v>37</v>
      </c>
      <c r="C88" s="14">
        <v>54410.425999999999</v>
      </c>
      <c r="D88" s="14">
        <v>2.0000000000000001E-4</v>
      </c>
      <c r="E88">
        <f t="shared" si="7"/>
        <v>1245.5023632009502</v>
      </c>
      <c r="F88">
        <f t="shared" si="8"/>
        <v>1245.5</v>
      </c>
      <c r="G88">
        <f t="shared" si="11"/>
        <v>7.2913500480353832E-4</v>
      </c>
      <c r="K88">
        <f t="shared" si="6"/>
        <v>7.2913500480353832E-4</v>
      </c>
      <c r="O88">
        <f t="shared" ca="1" si="9"/>
        <v>4.2513489712409577E-3</v>
      </c>
      <c r="Q88" s="2">
        <f t="shared" si="10"/>
        <v>39391.925999999999</v>
      </c>
    </row>
    <row r="89" spans="1:17" x14ac:dyDescent="0.2">
      <c r="A89" s="14" t="s">
        <v>52</v>
      </c>
      <c r="B89" s="15" t="s">
        <v>37</v>
      </c>
      <c r="C89" s="14">
        <v>54433.260999999999</v>
      </c>
      <c r="D89" s="14">
        <v>2.0000000000000001E-4</v>
      </c>
      <c r="E89">
        <f t="shared" si="7"/>
        <v>1319.5129284805835</v>
      </c>
      <c r="F89">
        <f t="shared" si="8"/>
        <v>1319.5</v>
      </c>
      <c r="G89">
        <f t="shared" si="11"/>
        <v>3.988914999354165E-3</v>
      </c>
      <c r="K89">
        <f t="shared" si="6"/>
        <v>3.988914999354165E-3</v>
      </c>
      <c r="O89">
        <f t="shared" ca="1" si="9"/>
        <v>4.1309630680245544E-3</v>
      </c>
      <c r="Q89" s="2">
        <f t="shared" si="10"/>
        <v>39414.760999999999</v>
      </c>
    </row>
    <row r="90" spans="1:17" x14ac:dyDescent="0.2">
      <c r="A90" s="14" t="s">
        <v>52</v>
      </c>
      <c r="B90" s="15" t="s">
        <v>35</v>
      </c>
      <c r="C90" s="14">
        <v>54715.412700000001</v>
      </c>
      <c r="D90" s="14">
        <v>1E-4</v>
      </c>
      <c r="E90">
        <f t="shared" si="7"/>
        <v>2233.9953813647712</v>
      </c>
      <c r="F90">
        <f t="shared" si="8"/>
        <v>2234</v>
      </c>
      <c r="G90">
        <f t="shared" si="11"/>
        <v>-1.4250199965317734E-3</v>
      </c>
      <c r="K90">
        <f t="shared" si="6"/>
        <v>-1.4250199965317734E-3</v>
      </c>
      <c r="O90">
        <f t="shared" ca="1" si="9"/>
        <v>2.6432210613839997E-3</v>
      </c>
      <c r="Q90" s="2">
        <f t="shared" si="10"/>
        <v>39696.912700000001</v>
      </c>
    </row>
    <row r="91" spans="1:17" x14ac:dyDescent="0.2">
      <c r="A91" s="14" t="s">
        <v>52</v>
      </c>
      <c r="B91" s="15" t="s">
        <v>37</v>
      </c>
      <c r="C91" s="14">
        <v>54715.577100000002</v>
      </c>
      <c r="D91" s="14">
        <v>2.0000000000000001E-4</v>
      </c>
      <c r="E91">
        <f t="shared" si="7"/>
        <v>2234.5282185415645</v>
      </c>
      <c r="F91">
        <f t="shared" si="8"/>
        <v>2234.5</v>
      </c>
      <c r="G91">
        <f t="shared" si="11"/>
        <v>8.7064650069805793E-3</v>
      </c>
      <c r="K91">
        <f t="shared" si="6"/>
        <v>8.7064650069805793E-3</v>
      </c>
      <c r="O91">
        <f t="shared" ca="1" si="9"/>
        <v>2.642407643119024E-3</v>
      </c>
      <c r="Q91" s="2">
        <f t="shared" si="10"/>
        <v>39697.077100000002</v>
      </c>
    </row>
    <row r="92" spans="1:17" x14ac:dyDescent="0.2">
      <c r="A92" s="14" t="s">
        <v>52</v>
      </c>
      <c r="B92" s="15" t="s">
        <v>37</v>
      </c>
      <c r="C92" s="14">
        <v>54716.4977</v>
      </c>
      <c r="D92" s="14">
        <v>2.0000000000000001E-4</v>
      </c>
      <c r="E92">
        <f t="shared" si="7"/>
        <v>2237.5119770874921</v>
      </c>
      <c r="F92">
        <f t="shared" si="8"/>
        <v>2237.5</v>
      </c>
      <c r="G92">
        <f t="shared" si="11"/>
        <v>3.6953750022803433E-3</v>
      </c>
      <c r="K92">
        <f t="shared" si="6"/>
        <v>3.6953750022803433E-3</v>
      </c>
      <c r="O92">
        <f t="shared" ca="1" si="9"/>
        <v>2.6375271335291697E-3</v>
      </c>
      <c r="Q92" s="2">
        <f t="shared" si="10"/>
        <v>39697.9977</v>
      </c>
    </row>
    <row r="93" spans="1:17" x14ac:dyDescent="0.2">
      <c r="A93" s="14" t="s">
        <v>52</v>
      </c>
      <c r="B93" s="15" t="s">
        <v>35</v>
      </c>
      <c r="C93" s="14">
        <v>54737.316200000001</v>
      </c>
      <c r="D93" s="14">
        <v>2.0000000000000001E-4</v>
      </c>
      <c r="E93">
        <f t="shared" si="7"/>
        <v>2304.9868600861432</v>
      </c>
      <c r="F93">
        <f t="shared" si="8"/>
        <v>2305</v>
      </c>
      <c r="G93">
        <f t="shared" si="11"/>
        <v>-4.0541499984101392E-3</v>
      </c>
      <c r="K93">
        <f t="shared" si="6"/>
        <v>-4.0541499984101392E-3</v>
      </c>
      <c r="O93">
        <f t="shared" ca="1" si="9"/>
        <v>2.5277156677574503E-3</v>
      </c>
      <c r="Q93" s="2">
        <f t="shared" si="10"/>
        <v>39718.816200000001</v>
      </c>
    </row>
    <row r="94" spans="1:17" x14ac:dyDescent="0.2">
      <c r="A94" s="14" t="s">
        <v>52</v>
      </c>
      <c r="B94" s="15" t="s">
        <v>37</v>
      </c>
      <c r="C94" s="14">
        <v>54737.469100000002</v>
      </c>
      <c r="D94" s="14">
        <v>2.9999999999999997E-4</v>
      </c>
      <c r="E94">
        <f t="shared" si="7"/>
        <v>2305.482424589376</v>
      </c>
      <c r="F94">
        <f t="shared" si="8"/>
        <v>2305.5</v>
      </c>
      <c r="G94">
        <f t="shared" si="11"/>
        <v>-5.4226649954216555E-3</v>
      </c>
      <c r="K94">
        <f t="shared" si="6"/>
        <v>-5.4226649954216555E-3</v>
      </c>
      <c r="O94">
        <f t="shared" ca="1" si="9"/>
        <v>2.5269022494924746E-3</v>
      </c>
      <c r="Q94" s="2">
        <f t="shared" si="10"/>
        <v>39718.969100000002</v>
      </c>
    </row>
    <row r="95" spans="1:17" x14ac:dyDescent="0.2">
      <c r="A95" s="14" t="s">
        <v>52</v>
      </c>
      <c r="B95" s="15" t="s">
        <v>37</v>
      </c>
      <c r="C95" s="14">
        <v>54739.3226</v>
      </c>
      <c r="D95" s="14">
        <v>2.0000000000000001E-4</v>
      </c>
      <c r="E95">
        <f t="shared" si="7"/>
        <v>2311.4898072364363</v>
      </c>
      <c r="F95">
        <f t="shared" si="8"/>
        <v>2311.5</v>
      </c>
      <c r="G95">
        <f t="shared" si="11"/>
        <v>-3.144844995404128E-3</v>
      </c>
      <c r="K95">
        <f t="shared" si="6"/>
        <v>-3.144844995404128E-3</v>
      </c>
      <c r="O95">
        <f t="shared" ca="1" si="9"/>
        <v>2.5171412303127663E-3</v>
      </c>
      <c r="Q95" s="2">
        <f t="shared" si="10"/>
        <v>39720.8226</v>
      </c>
    </row>
    <row r="96" spans="1:17" x14ac:dyDescent="0.2">
      <c r="A96" s="14" t="s">
        <v>52</v>
      </c>
      <c r="B96" s="15" t="s">
        <v>35</v>
      </c>
      <c r="C96" s="14">
        <v>54748.425199999998</v>
      </c>
      <c r="D96" s="14">
        <v>2.0000000000000001E-4</v>
      </c>
      <c r="E96">
        <f t="shared" si="7"/>
        <v>2340.9922627439596</v>
      </c>
      <c r="F96">
        <f t="shared" si="8"/>
        <v>2341</v>
      </c>
      <c r="G96">
        <f t="shared" si="11"/>
        <v>-2.387230000749696E-3</v>
      </c>
      <c r="K96">
        <f t="shared" si="6"/>
        <v>-2.387230000749696E-3</v>
      </c>
      <c r="O96">
        <f t="shared" ca="1" si="9"/>
        <v>2.4691495526792001E-3</v>
      </c>
      <c r="Q96" s="2">
        <f t="shared" si="10"/>
        <v>39729.925199999998</v>
      </c>
    </row>
    <row r="97" spans="1:17" x14ac:dyDescent="0.2">
      <c r="A97" s="37" t="s">
        <v>199</v>
      </c>
      <c r="B97" s="38" t="s">
        <v>37</v>
      </c>
      <c r="C97" s="37">
        <v>54751.051500000001</v>
      </c>
      <c r="D97" s="16"/>
      <c r="E97">
        <f t="shared" si="7"/>
        <v>2349.5043690541925</v>
      </c>
      <c r="F97">
        <f t="shared" si="8"/>
        <v>2349.5</v>
      </c>
      <c r="G97">
        <f t="shared" si="11"/>
        <v>1.3480150009854697E-3</v>
      </c>
      <c r="K97">
        <f t="shared" si="6"/>
        <v>1.3480150009854697E-3</v>
      </c>
      <c r="O97">
        <f t="shared" ca="1" si="9"/>
        <v>2.4553214421746132E-3</v>
      </c>
      <c r="Q97" s="2">
        <f t="shared" si="10"/>
        <v>39732.551500000001</v>
      </c>
    </row>
    <row r="98" spans="1:17" x14ac:dyDescent="0.2">
      <c r="A98" s="37" t="s">
        <v>199</v>
      </c>
      <c r="B98" s="38" t="s">
        <v>35</v>
      </c>
      <c r="C98" s="37">
        <v>54751.199800000002</v>
      </c>
      <c r="D98" s="16"/>
      <c r="E98">
        <f t="shared" si="7"/>
        <v>2349.9850244880013</v>
      </c>
      <c r="F98">
        <f t="shared" si="8"/>
        <v>2350</v>
      </c>
      <c r="G98">
        <f t="shared" si="11"/>
        <v>-4.6204999962355942E-3</v>
      </c>
      <c r="K98">
        <f t="shared" si="6"/>
        <v>-4.6204999962355942E-3</v>
      </c>
      <c r="O98">
        <f t="shared" ca="1" si="9"/>
        <v>2.4545080239096375E-3</v>
      </c>
      <c r="Q98" s="2">
        <f t="shared" si="10"/>
        <v>39732.699800000002</v>
      </c>
    </row>
    <row r="99" spans="1:17" x14ac:dyDescent="0.2">
      <c r="A99" s="37" t="s">
        <v>199</v>
      </c>
      <c r="B99" s="38" t="s">
        <v>37</v>
      </c>
      <c r="C99" s="37">
        <v>54755.989699999998</v>
      </c>
      <c r="D99" s="16"/>
      <c r="E99">
        <f t="shared" si="7"/>
        <v>2365.5095791905474</v>
      </c>
      <c r="F99">
        <f t="shared" si="8"/>
        <v>2365.5</v>
      </c>
      <c r="G99">
        <f t="shared" si="11"/>
        <v>2.9555350047303364E-3</v>
      </c>
      <c r="K99">
        <f t="shared" si="6"/>
        <v>2.9555350047303364E-3</v>
      </c>
      <c r="O99">
        <f t="shared" ca="1" si="9"/>
        <v>2.4292920576953906E-3</v>
      </c>
      <c r="Q99" s="2">
        <f t="shared" si="10"/>
        <v>39737.489699999998</v>
      </c>
    </row>
    <row r="100" spans="1:17" x14ac:dyDescent="0.2">
      <c r="A100" s="37" t="s">
        <v>199</v>
      </c>
      <c r="B100" s="38" t="s">
        <v>35</v>
      </c>
      <c r="C100" s="37">
        <v>54761.075799999999</v>
      </c>
      <c r="D100" s="16"/>
      <c r="E100">
        <f t="shared" si="7"/>
        <v>2381.9941483199009</v>
      </c>
      <c r="F100">
        <f t="shared" si="8"/>
        <v>2382</v>
      </c>
      <c r="G100">
        <f t="shared" si="11"/>
        <v>-1.8054600004688837E-3</v>
      </c>
      <c r="K100">
        <f t="shared" ref="K100:K163" si="12">+G100</f>
        <v>-1.8054600004688837E-3</v>
      </c>
      <c r="O100">
        <f t="shared" ca="1" si="9"/>
        <v>2.4024492549511926E-3</v>
      </c>
      <c r="Q100" s="2">
        <f t="shared" si="10"/>
        <v>39742.575799999999</v>
      </c>
    </row>
    <row r="101" spans="1:17" x14ac:dyDescent="0.2">
      <c r="A101" s="16" t="s">
        <v>48</v>
      </c>
      <c r="B101" s="18" t="s">
        <v>37</v>
      </c>
      <c r="C101" s="16">
        <v>54792.72</v>
      </c>
      <c r="D101" s="16">
        <v>2E-3</v>
      </c>
      <c r="E101">
        <f t="shared" si="7"/>
        <v>2484.5562297660163</v>
      </c>
      <c r="F101">
        <f t="shared" si="8"/>
        <v>2484.5</v>
      </c>
      <c r="G101">
        <f t="shared" si="11"/>
        <v>1.734896500420291E-2</v>
      </c>
      <c r="K101">
        <f t="shared" si="12"/>
        <v>1.734896500420291E-2</v>
      </c>
      <c r="O101">
        <f t="shared" ca="1" si="9"/>
        <v>2.235698510631174E-3</v>
      </c>
      <c r="Q101" s="2">
        <f t="shared" si="10"/>
        <v>39774.22</v>
      </c>
    </row>
    <row r="102" spans="1:17" x14ac:dyDescent="0.2">
      <c r="A102" s="37" t="s">
        <v>359</v>
      </c>
      <c r="B102" s="38" t="s">
        <v>37</v>
      </c>
      <c r="C102" s="37">
        <v>55060.512499999997</v>
      </c>
      <c r="D102" s="16"/>
      <c r="E102">
        <f t="shared" si="7"/>
        <v>3352.4990501140173</v>
      </c>
      <c r="F102">
        <f t="shared" si="8"/>
        <v>3352.5</v>
      </c>
      <c r="G102">
        <f t="shared" si="11"/>
        <v>-2.9307499789865687E-4</v>
      </c>
      <c r="K102">
        <f t="shared" si="12"/>
        <v>-2.9307499789865687E-4</v>
      </c>
      <c r="O102">
        <f t="shared" ca="1" si="9"/>
        <v>8.2360440263336016E-4</v>
      </c>
      <c r="Q102" s="2">
        <f t="shared" si="10"/>
        <v>40042.012499999997</v>
      </c>
    </row>
    <row r="103" spans="1:17" x14ac:dyDescent="0.2">
      <c r="A103" s="37" t="s">
        <v>359</v>
      </c>
      <c r="B103" s="38" t="s">
        <v>37</v>
      </c>
      <c r="C103" s="37">
        <v>55064.524799999999</v>
      </c>
      <c r="D103" s="16"/>
      <c r="E103">
        <f t="shared" si="7"/>
        <v>3365.503323863597</v>
      </c>
      <c r="F103">
        <f t="shared" si="8"/>
        <v>3365.5</v>
      </c>
      <c r="G103">
        <f t="shared" si="11"/>
        <v>1.0255349989165552E-3</v>
      </c>
      <c r="K103">
        <f t="shared" si="12"/>
        <v>1.0255349989165552E-3</v>
      </c>
      <c r="O103">
        <f t="shared" ca="1" si="9"/>
        <v>8.024555277439914E-4</v>
      </c>
      <c r="Q103" s="2">
        <f t="shared" si="10"/>
        <v>40046.024799999999</v>
      </c>
    </row>
    <row r="104" spans="1:17" x14ac:dyDescent="0.2">
      <c r="A104" s="37" t="s">
        <v>359</v>
      </c>
      <c r="B104" s="38" t="s">
        <v>37</v>
      </c>
      <c r="C104" s="37">
        <v>55090.441800000001</v>
      </c>
      <c r="D104" s="16"/>
      <c r="E104">
        <f t="shared" si="7"/>
        <v>3449.5029656570023</v>
      </c>
      <c r="F104">
        <f t="shared" si="8"/>
        <v>3449.5</v>
      </c>
      <c r="G104">
        <f t="shared" si="11"/>
        <v>9.1501499991863966E-4</v>
      </c>
      <c r="K104">
        <f t="shared" si="12"/>
        <v>9.1501499991863966E-4</v>
      </c>
      <c r="O104">
        <f t="shared" ca="1" si="9"/>
        <v>6.6580125922807449E-4</v>
      </c>
      <c r="Q104" s="2">
        <f t="shared" si="10"/>
        <v>40071.941800000001</v>
      </c>
    </row>
    <row r="105" spans="1:17" x14ac:dyDescent="0.2">
      <c r="A105" s="37" t="s">
        <v>228</v>
      </c>
      <c r="B105" s="38" t="s">
        <v>35</v>
      </c>
      <c r="C105" s="37">
        <v>55091.209900000002</v>
      </c>
      <c r="D105" s="16"/>
      <c r="E105">
        <f t="shared" si="7"/>
        <v>3451.992456140531</v>
      </c>
      <c r="F105">
        <f t="shared" si="8"/>
        <v>3452</v>
      </c>
      <c r="G105">
        <f t="shared" si="11"/>
        <v>-2.3275599960470572E-3</v>
      </c>
      <c r="K105">
        <f t="shared" si="12"/>
        <v>-2.3275599960470572E-3</v>
      </c>
      <c r="O105">
        <f t="shared" ca="1" si="9"/>
        <v>6.6173416790319545E-4</v>
      </c>
      <c r="Q105" s="2">
        <f t="shared" si="10"/>
        <v>40072.709900000002</v>
      </c>
    </row>
    <row r="106" spans="1:17" x14ac:dyDescent="0.2">
      <c r="A106" s="37" t="s">
        <v>359</v>
      </c>
      <c r="B106" s="38" t="s">
        <v>35</v>
      </c>
      <c r="C106" s="37">
        <v>55097.381300000001</v>
      </c>
      <c r="D106" s="8"/>
      <c r="E106">
        <f t="shared" si="7"/>
        <v>3471.9945933232193</v>
      </c>
      <c r="F106">
        <f t="shared" si="8"/>
        <v>3472</v>
      </c>
      <c r="G106">
        <f t="shared" si="11"/>
        <v>-1.6681599954608828E-3</v>
      </c>
      <c r="K106">
        <f t="shared" si="12"/>
        <v>-1.6681599954608828E-3</v>
      </c>
      <c r="O106">
        <f t="shared" ca="1" si="9"/>
        <v>6.2919743730416745E-4</v>
      </c>
      <c r="Q106" s="2">
        <f t="shared" si="10"/>
        <v>40078.881300000001</v>
      </c>
    </row>
    <row r="107" spans="1:17" x14ac:dyDescent="0.2">
      <c r="A107" s="37" t="s">
        <v>228</v>
      </c>
      <c r="B107" s="38" t="s">
        <v>37</v>
      </c>
      <c r="C107" s="37">
        <v>55116.0504</v>
      </c>
      <c r="D107" s="8"/>
      <c r="E107">
        <f t="shared" si="7"/>
        <v>3532.5030515786166</v>
      </c>
      <c r="F107">
        <f t="shared" si="8"/>
        <v>3532.5</v>
      </c>
      <c r="G107">
        <f t="shared" si="11"/>
        <v>9.4152500241762027E-4</v>
      </c>
      <c r="K107">
        <f t="shared" si="12"/>
        <v>9.4152500241762027E-4</v>
      </c>
      <c r="O107">
        <f t="shared" ca="1" si="9"/>
        <v>5.3077382724210816E-4</v>
      </c>
      <c r="Q107" s="2">
        <f t="shared" si="10"/>
        <v>40097.5504</v>
      </c>
    </row>
    <row r="108" spans="1:17" x14ac:dyDescent="0.2">
      <c r="A108" s="37" t="s">
        <v>228</v>
      </c>
      <c r="B108" s="38" t="s">
        <v>35</v>
      </c>
      <c r="C108" s="37">
        <v>55118.054799999998</v>
      </c>
      <c r="D108" s="8"/>
      <c r="E108">
        <f t="shared" si="7"/>
        <v>3538.999516524811</v>
      </c>
      <c r="F108">
        <f t="shared" si="8"/>
        <v>3539</v>
      </c>
      <c r="G108">
        <f t="shared" si="11"/>
        <v>-1.4917000225977972E-4</v>
      </c>
      <c r="K108">
        <f t="shared" si="12"/>
        <v>-1.4917000225977972E-4</v>
      </c>
      <c r="O108">
        <f t="shared" ca="1" si="9"/>
        <v>5.2019938979742421E-4</v>
      </c>
      <c r="Q108" s="2">
        <f t="shared" si="10"/>
        <v>40099.554799999998</v>
      </c>
    </row>
    <row r="109" spans="1:17" x14ac:dyDescent="0.2">
      <c r="A109" s="37" t="s">
        <v>228</v>
      </c>
      <c r="B109" s="38" t="s">
        <v>37</v>
      </c>
      <c r="C109" s="37">
        <v>55139.190499999997</v>
      </c>
      <c r="D109" s="8"/>
      <c r="E109">
        <f t="shared" si="7"/>
        <v>3607.5024770932682</v>
      </c>
      <c r="F109">
        <f t="shared" si="8"/>
        <v>3607.5</v>
      </c>
      <c r="G109">
        <f t="shared" si="11"/>
        <v>7.6427499880082905E-4</v>
      </c>
      <c r="K109">
        <f t="shared" si="12"/>
        <v>7.6427499880082905E-4</v>
      </c>
      <c r="O109">
        <f t="shared" ca="1" si="9"/>
        <v>4.0876108749575337E-4</v>
      </c>
      <c r="Q109" s="2">
        <f t="shared" si="10"/>
        <v>40120.690499999997</v>
      </c>
    </row>
    <row r="110" spans="1:17" x14ac:dyDescent="0.2">
      <c r="A110" s="37" t="s">
        <v>228</v>
      </c>
      <c r="B110" s="38" t="s">
        <v>35</v>
      </c>
      <c r="C110" s="37">
        <v>55143.970200000003</v>
      </c>
      <c r="D110" s="8"/>
      <c r="E110">
        <f t="shared" si="7"/>
        <v>3622.9939725549521</v>
      </c>
      <c r="F110">
        <f t="shared" si="8"/>
        <v>3623</v>
      </c>
      <c r="G110">
        <f t="shared" si="11"/>
        <v>-1.8596899972180836E-3</v>
      </c>
      <c r="K110">
        <f t="shared" si="12"/>
        <v>-1.8596899972180836E-3</v>
      </c>
      <c r="O110">
        <f t="shared" ca="1" si="9"/>
        <v>3.8354512128150643E-4</v>
      </c>
      <c r="Q110" s="2">
        <f t="shared" si="10"/>
        <v>40125.470200000003</v>
      </c>
    </row>
    <row r="111" spans="1:17" x14ac:dyDescent="0.2">
      <c r="A111" s="37" t="s">
        <v>359</v>
      </c>
      <c r="B111" s="38" t="s">
        <v>35</v>
      </c>
      <c r="C111" s="37">
        <v>55501.257400000002</v>
      </c>
      <c r="D111" s="8"/>
      <c r="E111">
        <f t="shared" si="7"/>
        <v>4780.998248411237</v>
      </c>
      <c r="F111">
        <f t="shared" si="8"/>
        <v>4781</v>
      </c>
      <c r="G111">
        <f t="shared" si="11"/>
        <v>-5.4042999545345083E-4</v>
      </c>
      <c r="K111">
        <f t="shared" si="12"/>
        <v>-5.4042999545345083E-4</v>
      </c>
      <c r="O111">
        <f t="shared" ca="1" si="9"/>
        <v>-1.5003315804022139E-3</v>
      </c>
      <c r="Q111" s="2">
        <f t="shared" si="10"/>
        <v>40482.757400000002</v>
      </c>
    </row>
    <row r="112" spans="1:17" x14ac:dyDescent="0.2">
      <c r="A112" s="37" t="s">
        <v>249</v>
      </c>
      <c r="B112" s="38" t="s">
        <v>35</v>
      </c>
      <c r="C112" s="37">
        <v>55504.034800000001</v>
      </c>
      <c r="D112" s="8"/>
      <c r="E112">
        <f t="shared" si="7"/>
        <v>4790.0000852409976</v>
      </c>
      <c r="F112">
        <f t="shared" si="8"/>
        <v>4790</v>
      </c>
      <c r="G112">
        <f t="shared" si="11"/>
        <v>2.630000381032005E-5</v>
      </c>
      <c r="K112">
        <f t="shared" si="12"/>
        <v>2.630000381032005E-5</v>
      </c>
      <c r="O112">
        <f t="shared" ca="1" si="9"/>
        <v>-1.5149731091717768E-3</v>
      </c>
      <c r="Q112" s="2">
        <f t="shared" si="10"/>
        <v>40485.534800000001</v>
      </c>
    </row>
    <row r="113" spans="1:17" x14ac:dyDescent="0.2">
      <c r="A113" s="37" t="s">
        <v>249</v>
      </c>
      <c r="B113" s="38" t="s">
        <v>37</v>
      </c>
      <c r="C113" s="37">
        <v>55504.193899999998</v>
      </c>
      <c r="D113" s="8"/>
      <c r="E113">
        <f t="shared" si="7"/>
        <v>4790.51574457692</v>
      </c>
      <c r="F113">
        <f t="shared" si="8"/>
        <v>4790.5</v>
      </c>
      <c r="G113">
        <f t="shared" si="11"/>
        <v>4.8577850029687397E-3</v>
      </c>
      <c r="K113">
        <f t="shared" si="12"/>
        <v>4.8577850029687397E-3</v>
      </c>
      <c r="O113">
        <f t="shared" ca="1" si="9"/>
        <v>-1.5157865274367521E-3</v>
      </c>
      <c r="Q113" s="2">
        <f t="shared" si="10"/>
        <v>40485.693899999998</v>
      </c>
    </row>
    <row r="114" spans="1:17" x14ac:dyDescent="0.2">
      <c r="A114" s="37" t="s">
        <v>249</v>
      </c>
      <c r="B114" s="38" t="s">
        <v>37</v>
      </c>
      <c r="C114" s="37">
        <v>55506.9643</v>
      </c>
      <c r="D114" s="8"/>
      <c r="E114">
        <f t="shared" si="7"/>
        <v>4799.4948936923474</v>
      </c>
      <c r="F114">
        <f t="shared" si="8"/>
        <v>4799.5</v>
      </c>
      <c r="G114">
        <f t="shared" si="11"/>
        <v>-1.5754849955555983E-3</v>
      </c>
      <c r="K114">
        <f t="shared" si="12"/>
        <v>-1.5754849955555983E-3</v>
      </c>
      <c r="O114">
        <f t="shared" ca="1" si="9"/>
        <v>-1.5304280562063151E-3</v>
      </c>
      <c r="Q114" s="2">
        <f t="shared" si="10"/>
        <v>40488.4643</v>
      </c>
    </row>
    <row r="115" spans="1:17" x14ac:dyDescent="0.2">
      <c r="A115" s="17" t="s">
        <v>54</v>
      </c>
      <c r="B115" s="20" t="s">
        <v>35</v>
      </c>
      <c r="C115" s="21">
        <v>55796.526899999997</v>
      </c>
      <c r="D115" s="21">
        <v>1E-4</v>
      </c>
      <c r="E115">
        <f t="shared" si="7"/>
        <v>5737.9968297484429</v>
      </c>
      <c r="F115">
        <f t="shared" si="8"/>
        <v>5738</v>
      </c>
      <c r="G115">
        <f t="shared" si="11"/>
        <v>-9.7814000037033111E-4</v>
      </c>
      <c r="K115">
        <f t="shared" si="12"/>
        <v>-9.7814000037033111E-4</v>
      </c>
      <c r="O115">
        <f t="shared" ca="1" si="9"/>
        <v>-3.0572141395657036E-3</v>
      </c>
      <c r="Q115" s="2">
        <f t="shared" si="10"/>
        <v>40778.026899999997</v>
      </c>
    </row>
    <row r="116" spans="1:17" x14ac:dyDescent="0.2">
      <c r="A116" s="19" t="s">
        <v>53</v>
      </c>
      <c r="B116" s="12" t="s">
        <v>35</v>
      </c>
      <c r="C116" s="13">
        <v>55801.463300000003</v>
      </c>
      <c r="D116" s="13">
        <v>2.9999999999999997E-4</v>
      </c>
      <c r="E116">
        <f t="shared" si="7"/>
        <v>5753.9962059011395</v>
      </c>
      <c r="F116">
        <f t="shared" si="8"/>
        <v>5754</v>
      </c>
      <c r="G116">
        <f t="shared" si="11"/>
        <v>-1.1706199948093854E-3</v>
      </c>
      <c r="K116">
        <f t="shared" si="12"/>
        <v>-1.1706199948093854E-3</v>
      </c>
      <c r="O116">
        <f t="shared" ca="1" si="9"/>
        <v>-3.0832435240449249E-3</v>
      </c>
      <c r="Q116" s="2">
        <f t="shared" si="10"/>
        <v>40782.963300000003</v>
      </c>
    </row>
    <row r="117" spans="1:17" x14ac:dyDescent="0.2">
      <c r="A117" s="19" t="s">
        <v>53</v>
      </c>
      <c r="B117" s="12" t="s">
        <v>37</v>
      </c>
      <c r="C117" s="13">
        <v>55838.334999999999</v>
      </c>
      <c r="D117" s="13">
        <v>2.9999999999999997E-4</v>
      </c>
      <c r="E117">
        <f t="shared" si="7"/>
        <v>5873.5011483062572</v>
      </c>
      <c r="F117">
        <f t="shared" si="8"/>
        <v>5873.5</v>
      </c>
      <c r="G117">
        <f t="shared" si="11"/>
        <v>3.542949998518452E-4</v>
      </c>
      <c r="K117">
        <f t="shared" si="12"/>
        <v>3.542949998518452E-4</v>
      </c>
      <c r="O117">
        <f t="shared" ca="1" si="9"/>
        <v>-3.2776504893741176E-3</v>
      </c>
      <c r="Q117" s="2">
        <f t="shared" si="10"/>
        <v>40819.834999999999</v>
      </c>
    </row>
    <row r="118" spans="1:17" x14ac:dyDescent="0.2">
      <c r="A118" s="19" t="s">
        <v>53</v>
      </c>
      <c r="B118" s="12" t="s">
        <v>35</v>
      </c>
      <c r="C118" s="13">
        <v>55838.487800000003</v>
      </c>
      <c r="D118" s="13">
        <v>2.9999999999999997E-4</v>
      </c>
      <c r="E118">
        <f t="shared" si="7"/>
        <v>5873.9963886992937</v>
      </c>
      <c r="F118">
        <f t="shared" si="8"/>
        <v>5874</v>
      </c>
      <c r="G118">
        <f t="shared" si="11"/>
        <v>-1.1142199946334586E-3</v>
      </c>
      <c r="K118">
        <f t="shared" si="12"/>
        <v>-1.1142199946334586E-3</v>
      </c>
      <c r="O118">
        <f t="shared" ca="1" si="9"/>
        <v>-3.2784639076390929E-3</v>
      </c>
      <c r="Q118" s="2">
        <f t="shared" si="10"/>
        <v>40819.987800000003</v>
      </c>
    </row>
    <row r="119" spans="1:17" x14ac:dyDescent="0.2">
      <c r="A119" s="37" t="s">
        <v>278</v>
      </c>
      <c r="B119" s="38" t="s">
        <v>35</v>
      </c>
      <c r="C119" s="37">
        <v>55861.011100000003</v>
      </c>
      <c r="D119" s="8"/>
      <c r="E119">
        <f t="shared" si="7"/>
        <v>5946.9967024703856</v>
      </c>
      <c r="F119">
        <f t="shared" si="8"/>
        <v>5947</v>
      </c>
      <c r="G119">
        <f t="shared" si="11"/>
        <v>-1.0174099952564575E-3</v>
      </c>
      <c r="K119">
        <f t="shared" si="12"/>
        <v>-1.0174099952564575E-3</v>
      </c>
      <c r="O119">
        <f t="shared" ca="1" si="9"/>
        <v>-3.3972229743255457E-3</v>
      </c>
      <c r="Q119" s="2">
        <f t="shared" si="10"/>
        <v>40842.511100000003</v>
      </c>
    </row>
    <row r="120" spans="1:17" x14ac:dyDescent="0.2">
      <c r="A120" s="37" t="s">
        <v>278</v>
      </c>
      <c r="B120" s="38" t="s">
        <v>35</v>
      </c>
      <c r="C120" s="37">
        <v>55878.904600000002</v>
      </c>
      <c r="D120" s="8"/>
      <c r="E120">
        <f t="shared" si="7"/>
        <v>6004.9913619768904</v>
      </c>
      <c r="F120">
        <f t="shared" si="8"/>
        <v>6005</v>
      </c>
      <c r="G120">
        <f t="shared" si="11"/>
        <v>-2.6651499938452616E-3</v>
      </c>
      <c r="K120">
        <f t="shared" si="12"/>
        <v>-2.6651499938452616E-3</v>
      </c>
      <c r="O120">
        <f t="shared" ca="1" si="9"/>
        <v>-3.4915794930627259E-3</v>
      </c>
      <c r="Q120" s="2">
        <f t="shared" si="10"/>
        <v>40860.404600000002</v>
      </c>
    </row>
    <row r="121" spans="1:17" x14ac:dyDescent="0.2">
      <c r="A121" s="37" t="s">
        <v>278</v>
      </c>
      <c r="B121" s="38" t="s">
        <v>35</v>
      </c>
      <c r="C121" s="37">
        <v>55886.002899999999</v>
      </c>
      <c r="D121" s="8"/>
      <c r="E121">
        <f t="shared" si="7"/>
        <v>6027.997676648416</v>
      </c>
      <c r="F121">
        <f t="shared" si="8"/>
        <v>6028</v>
      </c>
      <c r="G121">
        <f t="shared" si="11"/>
        <v>-7.1683999703964218E-4</v>
      </c>
      <c r="K121">
        <f t="shared" si="12"/>
        <v>-7.1683999703964218E-4</v>
      </c>
      <c r="O121">
        <f t="shared" ca="1" si="9"/>
        <v>-3.5289967332516083E-3</v>
      </c>
      <c r="Q121" s="2">
        <f t="shared" si="10"/>
        <v>40867.502899999999</v>
      </c>
    </row>
    <row r="122" spans="1:17" x14ac:dyDescent="0.2">
      <c r="A122" s="37" t="s">
        <v>291</v>
      </c>
      <c r="B122" s="38" t="s">
        <v>37</v>
      </c>
      <c r="C122" s="37">
        <v>56155.200400000002</v>
      </c>
      <c r="D122" s="8"/>
      <c r="E122">
        <f t="shared" si="7"/>
        <v>6900.4942453747108</v>
      </c>
      <c r="F122">
        <f t="shared" si="8"/>
        <v>6900.5</v>
      </c>
      <c r="G122">
        <f t="shared" si="11"/>
        <v>-1.7755149965523742E-3</v>
      </c>
      <c r="K122">
        <f t="shared" si="12"/>
        <v>-1.7755149965523742E-3</v>
      </c>
      <c r="O122">
        <f t="shared" ca="1" si="9"/>
        <v>-4.948411605634204E-3</v>
      </c>
      <c r="Q122" s="2">
        <f t="shared" si="10"/>
        <v>41136.700400000002</v>
      </c>
    </row>
    <row r="123" spans="1:17" x14ac:dyDescent="0.2">
      <c r="A123" s="37" t="s">
        <v>291</v>
      </c>
      <c r="B123" s="38" t="s">
        <v>37</v>
      </c>
      <c r="C123" s="37">
        <v>56158.287199999999</v>
      </c>
      <c r="D123" s="8"/>
      <c r="E123">
        <f t="shared" si="7"/>
        <v>6910.4988791783016</v>
      </c>
      <c r="F123">
        <f t="shared" si="8"/>
        <v>6910.5</v>
      </c>
      <c r="G123">
        <f t="shared" si="11"/>
        <v>-3.4581499494379386E-4</v>
      </c>
      <c r="K123">
        <f t="shared" si="12"/>
        <v>-3.4581499494379386E-4</v>
      </c>
      <c r="O123">
        <f t="shared" ca="1" si="9"/>
        <v>-4.9646799709337185E-3</v>
      </c>
      <c r="Q123" s="2">
        <f t="shared" si="10"/>
        <v>41139.787199999999</v>
      </c>
    </row>
    <row r="124" spans="1:17" x14ac:dyDescent="0.2">
      <c r="A124" s="37" t="s">
        <v>291</v>
      </c>
      <c r="B124" s="38" t="s">
        <v>37</v>
      </c>
      <c r="C124" s="37">
        <v>56160.1374</v>
      </c>
      <c r="D124" s="8"/>
      <c r="E124">
        <f t="shared" si="7"/>
        <v>6916.4955661886115</v>
      </c>
      <c r="F124">
        <f t="shared" si="8"/>
        <v>6916.5</v>
      </c>
      <c r="G124">
        <f t="shared" si="11"/>
        <v>-1.3679949988727458E-3</v>
      </c>
      <c r="K124">
        <f t="shared" si="12"/>
        <v>-1.3679949988727458E-3</v>
      </c>
      <c r="O124">
        <f t="shared" ca="1" si="9"/>
        <v>-4.9744409901134271E-3</v>
      </c>
      <c r="Q124" s="2">
        <f t="shared" si="10"/>
        <v>41141.6374</v>
      </c>
    </row>
    <row r="125" spans="1:17" x14ac:dyDescent="0.2">
      <c r="A125" s="37" t="s">
        <v>291</v>
      </c>
      <c r="B125" s="38" t="s">
        <v>35</v>
      </c>
      <c r="C125" s="37">
        <v>56160.288</v>
      </c>
      <c r="D125" s="8"/>
      <c r="E125">
        <f t="shared" si="7"/>
        <v>6916.9836761571323</v>
      </c>
      <c r="F125">
        <f t="shared" si="8"/>
        <v>6917</v>
      </c>
      <c r="G125">
        <f t="shared" si="11"/>
        <v>-5.0365099959890358E-3</v>
      </c>
      <c r="K125">
        <f t="shared" si="12"/>
        <v>-5.0365099959890358E-3</v>
      </c>
      <c r="O125">
        <f t="shared" ca="1" si="9"/>
        <v>-4.9752544083784024E-3</v>
      </c>
      <c r="Q125" s="2">
        <f t="shared" si="10"/>
        <v>41141.788</v>
      </c>
    </row>
    <row r="126" spans="1:17" x14ac:dyDescent="0.2">
      <c r="A126" s="39" t="s">
        <v>361</v>
      </c>
      <c r="B126" s="40" t="s">
        <v>35</v>
      </c>
      <c r="C126" s="41">
        <v>56209.345300000001</v>
      </c>
      <c r="D126" s="41">
        <v>4.0000000000000002E-4</v>
      </c>
      <c r="E126">
        <f t="shared" si="7"/>
        <v>7075.9833916856069</v>
      </c>
      <c r="F126">
        <f t="shared" si="8"/>
        <v>7076</v>
      </c>
      <c r="G126">
        <f t="shared" si="11"/>
        <v>-5.1242799963802099E-3</v>
      </c>
      <c r="K126">
        <f t="shared" si="12"/>
        <v>-5.1242799963802099E-3</v>
      </c>
      <c r="O126">
        <f t="shared" ca="1" si="9"/>
        <v>-5.2339214166406741E-3</v>
      </c>
      <c r="Q126" s="2">
        <f t="shared" si="10"/>
        <v>41190.845300000001</v>
      </c>
    </row>
    <row r="127" spans="1:17" x14ac:dyDescent="0.2">
      <c r="A127" s="39" t="s">
        <v>361</v>
      </c>
      <c r="B127" s="40" t="s">
        <v>37</v>
      </c>
      <c r="C127" s="41">
        <v>56209.502899999999</v>
      </c>
      <c r="D127" s="41">
        <v>5.9999999999999995E-4</v>
      </c>
      <c r="E127">
        <f t="shared" si="7"/>
        <v>7076.4941893684609</v>
      </c>
      <c r="F127">
        <f t="shared" si="8"/>
        <v>7076.5</v>
      </c>
      <c r="G127">
        <f t="shared" si="11"/>
        <v>-1.7927949957083911E-3</v>
      </c>
      <c r="K127">
        <f t="shared" si="12"/>
        <v>-1.7927949957083911E-3</v>
      </c>
      <c r="O127">
        <f t="shared" ca="1" si="9"/>
        <v>-5.2347348349056511E-3</v>
      </c>
      <c r="Q127" s="2">
        <f t="shared" si="10"/>
        <v>41191.002899999999</v>
      </c>
    </row>
    <row r="128" spans="1:17" x14ac:dyDescent="0.2">
      <c r="A128" s="39" t="s">
        <v>361</v>
      </c>
      <c r="B128" s="40" t="s">
        <v>35</v>
      </c>
      <c r="C128" s="41">
        <v>56212.431499999999</v>
      </c>
      <c r="D128" s="41">
        <v>4.0000000000000002E-4</v>
      </c>
      <c r="E128">
        <f t="shared" si="7"/>
        <v>7085.98608082797</v>
      </c>
      <c r="F128">
        <f t="shared" si="8"/>
        <v>7086</v>
      </c>
      <c r="G128">
        <f t="shared" si="11"/>
        <v>-4.2945800014422275E-3</v>
      </c>
      <c r="K128">
        <f t="shared" si="12"/>
        <v>-4.2945800014422275E-3</v>
      </c>
      <c r="O128">
        <f t="shared" ca="1" si="9"/>
        <v>-5.2501897819401885E-3</v>
      </c>
      <c r="Q128" s="2">
        <f t="shared" si="10"/>
        <v>41193.931499999999</v>
      </c>
    </row>
    <row r="129" spans="1:17" x14ac:dyDescent="0.2">
      <c r="A129" s="37" t="s">
        <v>291</v>
      </c>
      <c r="B129" s="38" t="s">
        <v>37</v>
      </c>
      <c r="C129" s="37">
        <v>56219.991099999999</v>
      </c>
      <c r="D129" s="8"/>
      <c r="E129">
        <f t="shared" si="7"/>
        <v>7110.4875158745199</v>
      </c>
      <c r="F129">
        <f t="shared" si="8"/>
        <v>7110.5</v>
      </c>
      <c r="G129">
        <f t="shared" si="11"/>
        <v>-3.8518149958690628E-3</v>
      </c>
      <c r="K129">
        <f t="shared" si="12"/>
        <v>-3.8518149958690628E-3</v>
      </c>
      <c r="O129">
        <f t="shared" ca="1" si="9"/>
        <v>-5.2900472769239985E-3</v>
      </c>
      <c r="Q129" s="2">
        <f t="shared" si="10"/>
        <v>41201.491099999999</v>
      </c>
    </row>
    <row r="130" spans="1:17" x14ac:dyDescent="0.2">
      <c r="A130" s="22" t="s">
        <v>56</v>
      </c>
      <c r="B130" s="23"/>
      <c r="C130" s="22">
        <v>56221.378900000003</v>
      </c>
      <c r="D130" s="22">
        <v>1E-4</v>
      </c>
      <c r="E130">
        <f t="shared" si="7"/>
        <v>7114.9855172975722</v>
      </c>
      <c r="F130">
        <f t="shared" si="8"/>
        <v>7115</v>
      </c>
      <c r="G130">
        <f t="shared" si="11"/>
        <v>-4.4684499953291379E-3</v>
      </c>
      <c r="K130">
        <f t="shared" si="12"/>
        <v>-4.4684499953291379E-3</v>
      </c>
      <c r="O130">
        <f t="shared" ca="1" si="9"/>
        <v>-5.2973680413087795E-3</v>
      </c>
      <c r="Q130" s="2">
        <f t="shared" si="10"/>
        <v>41202.878900000003</v>
      </c>
    </row>
    <row r="131" spans="1:17" x14ac:dyDescent="0.2">
      <c r="A131" s="37" t="s">
        <v>291</v>
      </c>
      <c r="B131" s="38" t="s">
        <v>35</v>
      </c>
      <c r="C131" s="37">
        <v>56221.995600000002</v>
      </c>
      <c r="D131" s="8"/>
      <c r="E131">
        <f t="shared" si="7"/>
        <v>7116.9843049309347</v>
      </c>
      <c r="F131">
        <f t="shared" si="8"/>
        <v>7117</v>
      </c>
      <c r="G131">
        <f t="shared" si="11"/>
        <v>-4.8425099957967177E-3</v>
      </c>
      <c r="K131">
        <f t="shared" si="12"/>
        <v>-4.8425099957967177E-3</v>
      </c>
      <c r="O131">
        <f t="shared" ca="1" si="9"/>
        <v>-5.3006217143686824E-3</v>
      </c>
      <c r="Q131" s="2">
        <f t="shared" si="10"/>
        <v>41203.495600000002</v>
      </c>
    </row>
    <row r="132" spans="1:17" x14ac:dyDescent="0.2">
      <c r="A132" s="39" t="s">
        <v>361</v>
      </c>
      <c r="B132" s="40" t="s">
        <v>35</v>
      </c>
      <c r="C132" s="41">
        <v>56243.285400000001</v>
      </c>
      <c r="D132" s="41">
        <v>2.0000000000000001E-4</v>
      </c>
      <c r="E132">
        <f t="shared" si="7"/>
        <v>7185.9867193250802</v>
      </c>
      <c r="F132">
        <f t="shared" si="8"/>
        <v>7186</v>
      </c>
      <c r="G132">
        <f t="shared" si="11"/>
        <v>-4.0975799929583445E-3</v>
      </c>
      <c r="K132">
        <f t="shared" si="12"/>
        <v>-4.0975799929583445E-3</v>
      </c>
      <c r="O132">
        <f t="shared" ca="1" si="9"/>
        <v>-5.4128734349353294E-3</v>
      </c>
      <c r="Q132" s="2">
        <f t="shared" si="10"/>
        <v>41224.785400000001</v>
      </c>
    </row>
    <row r="133" spans="1:17" x14ac:dyDescent="0.2">
      <c r="A133" s="39" t="s">
        <v>361</v>
      </c>
      <c r="B133" s="40" t="s">
        <v>37</v>
      </c>
      <c r="C133" s="41">
        <v>56243.4424</v>
      </c>
      <c r="D133" s="41">
        <v>5.9999999999999995E-4</v>
      </c>
      <c r="E133">
        <f t="shared" si="7"/>
        <v>7186.4955723467065</v>
      </c>
      <c r="F133">
        <f t="shared" si="8"/>
        <v>7186.5</v>
      </c>
      <c r="G133">
        <f t="shared" si="11"/>
        <v>-1.3660949989571236E-3</v>
      </c>
      <c r="K133">
        <f t="shared" si="12"/>
        <v>-1.3660949989571236E-3</v>
      </c>
      <c r="O133">
        <f t="shared" ca="1" si="9"/>
        <v>-5.4136868532003047E-3</v>
      </c>
      <c r="Q133" s="2">
        <f t="shared" si="10"/>
        <v>41224.9424</v>
      </c>
    </row>
    <row r="134" spans="1:17" x14ac:dyDescent="0.2">
      <c r="A134" s="39" t="s">
        <v>361</v>
      </c>
      <c r="B134" s="40" t="s">
        <v>37</v>
      </c>
      <c r="C134" s="41">
        <v>56245.2932</v>
      </c>
      <c r="D134" s="41">
        <v>2.9999999999999997E-4</v>
      </c>
      <c r="E134">
        <f t="shared" si="7"/>
        <v>7192.4942040182441</v>
      </c>
      <c r="F134">
        <f t="shared" si="8"/>
        <v>7192.5</v>
      </c>
      <c r="G134">
        <f t="shared" si="11"/>
        <v>-1.7882749962154776E-3</v>
      </c>
      <c r="K134">
        <f t="shared" si="12"/>
        <v>-1.7882749962154776E-3</v>
      </c>
      <c r="O134">
        <f t="shared" ca="1" si="9"/>
        <v>-5.4234478723800134E-3</v>
      </c>
      <c r="Q134" s="2">
        <f t="shared" si="10"/>
        <v>41226.7932</v>
      </c>
    </row>
    <row r="135" spans="1:17" x14ac:dyDescent="0.2">
      <c r="A135" s="39" t="s">
        <v>361</v>
      </c>
      <c r="B135" s="40" t="s">
        <v>35</v>
      </c>
      <c r="C135" s="41">
        <v>56245.445099999997</v>
      </c>
      <c r="D135" s="41">
        <v>1E-4</v>
      </c>
      <c r="E135">
        <f t="shared" si="7"/>
        <v>7192.9865274194162</v>
      </c>
      <c r="F135">
        <f t="shared" si="8"/>
        <v>7193</v>
      </c>
      <c r="G135">
        <f t="shared" si="11"/>
        <v>-4.1567899970686994E-3</v>
      </c>
      <c r="K135">
        <f t="shared" si="12"/>
        <v>-4.1567899970686994E-3</v>
      </c>
      <c r="O135">
        <f t="shared" ca="1" si="9"/>
        <v>-5.4242612906449886E-3</v>
      </c>
      <c r="Q135" s="2">
        <f t="shared" si="10"/>
        <v>41226.945099999997</v>
      </c>
    </row>
    <row r="136" spans="1:17" x14ac:dyDescent="0.2">
      <c r="A136" s="39" t="s">
        <v>361</v>
      </c>
      <c r="B136" s="40" t="s">
        <v>37</v>
      </c>
      <c r="C136" s="41">
        <v>56246.220099999999</v>
      </c>
      <c r="D136" s="41">
        <v>8.9999999999999998E-4</v>
      </c>
      <c r="E136">
        <f t="shared" si="7"/>
        <v>7195.4983815070809</v>
      </c>
      <c r="F136">
        <f t="shared" si="8"/>
        <v>7195.5</v>
      </c>
      <c r="G136">
        <f t="shared" si="11"/>
        <v>-4.9936499999603257E-4</v>
      </c>
      <c r="K136">
        <f t="shared" si="12"/>
        <v>-4.9936499999603257E-4</v>
      </c>
      <c r="O136">
        <f t="shared" ca="1" si="9"/>
        <v>-5.4283283819698668E-3</v>
      </c>
      <c r="Q136" s="2">
        <f t="shared" si="10"/>
        <v>41227.720099999999</v>
      </c>
    </row>
    <row r="137" spans="1:17" x14ac:dyDescent="0.2">
      <c r="A137" s="39" t="s">
        <v>361</v>
      </c>
      <c r="B137" s="40" t="s">
        <v>35</v>
      </c>
      <c r="C137" s="41">
        <v>56246.370600000002</v>
      </c>
      <c r="D137" s="41">
        <v>1E-4</v>
      </c>
      <c r="E137">
        <f t="shared" si="7"/>
        <v>7195.986167365405</v>
      </c>
      <c r="F137">
        <f t="shared" si="8"/>
        <v>7196</v>
      </c>
      <c r="G137">
        <f t="shared" si="11"/>
        <v>-4.2678799945861101E-3</v>
      </c>
      <c r="K137">
        <f t="shared" si="12"/>
        <v>-4.2678799945861101E-3</v>
      </c>
      <c r="O137">
        <f t="shared" ca="1" si="9"/>
        <v>-5.4291418002348421E-3</v>
      </c>
      <c r="Q137" s="2">
        <f t="shared" si="10"/>
        <v>41227.870600000002</v>
      </c>
    </row>
    <row r="138" spans="1:17" x14ac:dyDescent="0.2">
      <c r="A138" s="37" t="s">
        <v>317</v>
      </c>
      <c r="B138" s="38" t="s">
        <v>35</v>
      </c>
      <c r="C138" s="37">
        <v>56557.063099999999</v>
      </c>
      <c r="D138" s="8"/>
      <c r="E138">
        <f t="shared" si="7"/>
        <v>8202.9722655980786</v>
      </c>
      <c r="F138">
        <f t="shared" si="8"/>
        <v>8203</v>
      </c>
      <c r="G138">
        <f t="shared" si="11"/>
        <v>-8.5570899973390624E-3</v>
      </c>
      <c r="K138">
        <f t="shared" si="12"/>
        <v>-8.5570899973390624E-3</v>
      </c>
      <c r="O138">
        <f t="shared" ca="1" si="9"/>
        <v>-7.0673661858959014E-3</v>
      </c>
      <c r="Q138" s="2">
        <f t="shared" si="10"/>
        <v>41538.563099999999</v>
      </c>
    </row>
    <row r="139" spans="1:17" x14ac:dyDescent="0.2">
      <c r="A139" s="39" t="s">
        <v>361</v>
      </c>
      <c r="B139" s="40" t="s">
        <v>37</v>
      </c>
      <c r="C139" s="41">
        <v>56559.381999999998</v>
      </c>
      <c r="D139" s="41">
        <v>4.0000000000000002E-4</v>
      </c>
      <c r="E139">
        <f t="shared" si="7"/>
        <v>8210.4880571385584</v>
      </c>
      <c r="F139">
        <f t="shared" si="8"/>
        <v>8210.5</v>
      </c>
      <c r="G139">
        <f t="shared" si="11"/>
        <v>-3.6848149975412525E-3</v>
      </c>
      <c r="K139">
        <f t="shared" si="12"/>
        <v>-3.6848149975412525E-3</v>
      </c>
      <c r="O139">
        <f t="shared" ca="1" si="9"/>
        <v>-7.0795674598705376E-3</v>
      </c>
      <c r="Q139" s="2">
        <f t="shared" si="10"/>
        <v>41540.881999999998</v>
      </c>
    </row>
    <row r="140" spans="1:17" x14ac:dyDescent="0.2">
      <c r="A140" s="39" t="s">
        <v>361</v>
      </c>
      <c r="B140" s="40" t="s">
        <v>35</v>
      </c>
      <c r="C140" s="41">
        <v>56559.531199999998</v>
      </c>
      <c r="D140" s="41">
        <v>2.0000000000000001E-4</v>
      </c>
      <c r="E140">
        <f t="shared" si="7"/>
        <v>8210.9716295642065</v>
      </c>
      <c r="F140">
        <f t="shared" si="8"/>
        <v>8211</v>
      </c>
      <c r="G140">
        <f t="shared" si="11"/>
        <v>-8.7533299956703559E-3</v>
      </c>
      <c r="K140">
        <f t="shared" si="12"/>
        <v>-8.7533299956703559E-3</v>
      </c>
      <c r="O140">
        <f t="shared" ca="1" si="9"/>
        <v>-7.0803808781355129E-3</v>
      </c>
      <c r="Q140" s="2">
        <f t="shared" si="10"/>
        <v>41541.031199999998</v>
      </c>
    </row>
    <row r="141" spans="1:17" x14ac:dyDescent="0.2">
      <c r="A141" s="39" t="s">
        <v>361</v>
      </c>
      <c r="B141" s="40" t="s">
        <v>37</v>
      </c>
      <c r="C141" s="41">
        <v>56560.308199999999</v>
      </c>
      <c r="D141" s="41">
        <v>2.9999999999999997E-4</v>
      </c>
      <c r="E141">
        <f t="shared" si="7"/>
        <v>8213.4899658559698</v>
      </c>
      <c r="F141">
        <f t="shared" si="8"/>
        <v>8213.5</v>
      </c>
      <c r="G141">
        <f t="shared" si="11"/>
        <v>-3.0959049981902353E-3</v>
      </c>
      <c r="K141">
        <f t="shared" si="12"/>
        <v>-3.0959049981902353E-3</v>
      </c>
      <c r="O141">
        <f t="shared" ca="1" si="9"/>
        <v>-7.0844479694603911E-3</v>
      </c>
      <c r="Q141" s="2">
        <f t="shared" si="10"/>
        <v>41541.808199999999</v>
      </c>
    </row>
    <row r="142" spans="1:17" x14ac:dyDescent="0.2">
      <c r="A142" s="39" t="s">
        <v>361</v>
      </c>
      <c r="B142" s="40" t="s">
        <v>35</v>
      </c>
      <c r="C142" s="41">
        <v>56560.456899999997</v>
      </c>
      <c r="D142" s="41">
        <v>2.0000000000000001E-4</v>
      </c>
      <c r="E142">
        <f t="shared" si="7"/>
        <v>8213.9719177305906</v>
      </c>
      <c r="F142">
        <f t="shared" si="8"/>
        <v>8214</v>
      </c>
      <c r="G142">
        <f t="shared" si="11"/>
        <v>-8.6644199982401915E-3</v>
      </c>
      <c r="K142">
        <f t="shared" si="12"/>
        <v>-8.6644199982401915E-3</v>
      </c>
      <c r="O142">
        <f t="shared" ca="1" si="9"/>
        <v>-7.0852613877253664E-3</v>
      </c>
      <c r="Q142" s="2">
        <f t="shared" si="10"/>
        <v>41541.956899999997</v>
      </c>
    </row>
    <row r="143" spans="1:17" x14ac:dyDescent="0.2">
      <c r="A143" s="39" t="s">
        <v>361</v>
      </c>
      <c r="B143" s="40" t="s">
        <v>37</v>
      </c>
      <c r="C143" s="41">
        <v>56560.616300000002</v>
      </c>
      <c r="D143" s="41">
        <v>5.0000000000000001E-4</v>
      </c>
      <c r="E143">
        <f t="shared" si="7"/>
        <v>8214.4885493971487</v>
      </c>
      <c r="F143">
        <f t="shared" si="8"/>
        <v>8214.5</v>
      </c>
      <c r="G143">
        <f t="shared" si="11"/>
        <v>-3.532934992108494E-3</v>
      </c>
      <c r="K143">
        <f t="shared" si="12"/>
        <v>-3.532934992108494E-3</v>
      </c>
      <c r="O143">
        <f t="shared" ca="1" si="9"/>
        <v>-7.0860748059903434E-3</v>
      </c>
      <c r="Q143" s="2">
        <f t="shared" si="10"/>
        <v>41542.116300000002</v>
      </c>
    </row>
    <row r="144" spans="1:17" x14ac:dyDescent="0.2">
      <c r="A144" s="39" t="s">
        <v>361</v>
      </c>
      <c r="B144" s="40" t="s">
        <v>35</v>
      </c>
      <c r="C144" s="41">
        <v>56561.383000000002</v>
      </c>
      <c r="D144" s="41">
        <v>1E-4</v>
      </c>
      <c r="E144">
        <f t="shared" si="7"/>
        <v>8216.9735023378053</v>
      </c>
      <c r="F144">
        <f t="shared" si="8"/>
        <v>8217</v>
      </c>
      <c r="G144">
        <f t="shared" si="11"/>
        <v>-8.1755099963629618E-3</v>
      </c>
      <c r="K144">
        <f t="shared" si="12"/>
        <v>-8.1755099963629618E-3</v>
      </c>
      <c r="O144">
        <f t="shared" ca="1" si="9"/>
        <v>-7.0901418973152216E-3</v>
      </c>
      <c r="Q144" s="2">
        <f t="shared" si="10"/>
        <v>41542.883000000002</v>
      </c>
    </row>
    <row r="145" spans="1:17" x14ac:dyDescent="0.2">
      <c r="A145" s="39" t="s">
        <v>361</v>
      </c>
      <c r="B145" s="40" t="s">
        <v>37</v>
      </c>
      <c r="C145" s="41">
        <v>56561.542699999998</v>
      </c>
      <c r="D145" s="41">
        <v>2.9999999999999997E-4</v>
      </c>
      <c r="E145">
        <f t="shared" si="7"/>
        <v>8217.4911063349555</v>
      </c>
      <c r="F145">
        <f t="shared" si="8"/>
        <v>8217.5</v>
      </c>
      <c r="G145">
        <f t="shared" si="11"/>
        <v>-2.7440249978099018E-3</v>
      </c>
      <c r="K145">
        <f t="shared" si="12"/>
        <v>-2.7440249978099018E-3</v>
      </c>
      <c r="O145">
        <f t="shared" ca="1" si="9"/>
        <v>-7.0909553155801969E-3</v>
      </c>
      <c r="Q145" s="2">
        <f t="shared" si="10"/>
        <v>41543.042699999998</v>
      </c>
    </row>
    <row r="146" spans="1:17" x14ac:dyDescent="0.2">
      <c r="A146" s="22" t="s">
        <v>57</v>
      </c>
      <c r="B146" s="23" t="s">
        <v>35</v>
      </c>
      <c r="C146" s="22">
        <v>56573.416299999997</v>
      </c>
      <c r="D146" s="22">
        <v>1E-4</v>
      </c>
      <c r="E146">
        <f t="shared" si="7"/>
        <v>8255.974655619133</v>
      </c>
      <c r="F146">
        <f t="shared" si="8"/>
        <v>8256</v>
      </c>
      <c r="G146">
        <f t="shared" si="11"/>
        <v>-7.8196800022851676E-3</v>
      </c>
      <c r="K146">
        <f t="shared" si="12"/>
        <v>-7.8196800022851676E-3</v>
      </c>
      <c r="O146">
        <f t="shared" ca="1" si="9"/>
        <v>-7.1535885219833253E-3</v>
      </c>
      <c r="Q146" s="2">
        <f t="shared" si="10"/>
        <v>41554.916299999997</v>
      </c>
    </row>
    <row r="147" spans="1:17" x14ac:dyDescent="0.2">
      <c r="A147" s="37" t="s">
        <v>317</v>
      </c>
      <c r="B147" s="38" t="s">
        <v>35</v>
      </c>
      <c r="C147" s="37">
        <v>56578.968500000003</v>
      </c>
      <c r="D147" s="8"/>
      <c r="E147">
        <f t="shared" si="7"/>
        <v>8273.9699024133533</v>
      </c>
      <c r="F147">
        <f t="shared" si="8"/>
        <v>8274</v>
      </c>
      <c r="G147">
        <f t="shared" si="11"/>
        <v>-9.2862199962837622E-3</v>
      </c>
      <c r="K147">
        <f t="shared" si="12"/>
        <v>-9.2862199962837622E-3</v>
      </c>
      <c r="O147">
        <f t="shared" ca="1" si="9"/>
        <v>-7.1828715795224513E-3</v>
      </c>
      <c r="Q147" s="2">
        <f t="shared" si="10"/>
        <v>41560.468500000003</v>
      </c>
    </row>
    <row r="148" spans="1:17" x14ac:dyDescent="0.2">
      <c r="A148" s="37" t="s">
        <v>317</v>
      </c>
      <c r="B148" s="38" t="s">
        <v>35</v>
      </c>
      <c r="C148" s="37">
        <v>56578.968800000002</v>
      </c>
      <c r="D148" s="8"/>
      <c r="E148">
        <f t="shared" si="7"/>
        <v>8273.9708747439672</v>
      </c>
      <c r="F148">
        <f t="shared" si="8"/>
        <v>8274</v>
      </c>
      <c r="G148">
        <f t="shared" si="11"/>
        <v>-8.986219996586442E-3</v>
      </c>
      <c r="K148">
        <f t="shared" si="12"/>
        <v>-8.986219996586442E-3</v>
      </c>
      <c r="O148">
        <f t="shared" ca="1" si="9"/>
        <v>-7.1828715795224513E-3</v>
      </c>
      <c r="Q148" s="2">
        <f t="shared" si="10"/>
        <v>41560.468800000002</v>
      </c>
    </row>
    <row r="149" spans="1:17" x14ac:dyDescent="0.2">
      <c r="A149" s="37" t="s">
        <v>317</v>
      </c>
      <c r="B149" s="38" t="s">
        <v>35</v>
      </c>
      <c r="C149" s="37">
        <v>56578.969100000002</v>
      </c>
      <c r="D149" s="8"/>
      <c r="E149">
        <f t="shared" ref="E149:E212" si="13">+(C149-C$7)/C$8</f>
        <v>8273.9718470745811</v>
      </c>
      <c r="F149">
        <f t="shared" ref="F149:F212" si="14">ROUND(2*E149,0)/2</f>
        <v>8274</v>
      </c>
      <c r="G149">
        <f t="shared" si="11"/>
        <v>-8.6862199968891218E-3</v>
      </c>
      <c r="K149">
        <f t="shared" si="12"/>
        <v>-8.6862199968891218E-3</v>
      </c>
      <c r="O149">
        <f t="shared" ref="O149:O212" ca="1" si="15">+C$11+C$12*$F149</f>
        <v>-7.1828715795224513E-3</v>
      </c>
      <c r="Q149" s="2">
        <f t="shared" ref="Q149:Q212" si="16">+C149-15018.5</f>
        <v>41560.469100000002</v>
      </c>
    </row>
    <row r="150" spans="1:17" x14ac:dyDescent="0.2">
      <c r="A150" s="37" t="s">
        <v>317</v>
      </c>
      <c r="B150" s="38" t="s">
        <v>37</v>
      </c>
      <c r="C150" s="37">
        <v>56579.1253</v>
      </c>
      <c r="D150" s="8"/>
      <c r="E150">
        <f t="shared" si="13"/>
        <v>8274.4781072145634</v>
      </c>
      <c r="F150">
        <f t="shared" si="14"/>
        <v>8274.5</v>
      </c>
      <c r="G150">
        <f t="shared" ref="G150:G213" si="17">+C150-(C$7+F150*C$8)</f>
        <v>-6.7547349972301163E-3</v>
      </c>
      <c r="K150">
        <f t="shared" si="12"/>
        <v>-6.7547349972301163E-3</v>
      </c>
      <c r="O150">
        <f t="shared" ca="1" si="15"/>
        <v>-7.1836849977874265E-3</v>
      </c>
      <c r="Q150" s="2">
        <f t="shared" si="16"/>
        <v>41560.6253</v>
      </c>
    </row>
    <row r="151" spans="1:17" x14ac:dyDescent="0.2">
      <c r="A151" s="37" t="s">
        <v>317</v>
      </c>
      <c r="B151" s="38" t="s">
        <v>37</v>
      </c>
      <c r="C151" s="37">
        <v>56579.126900000003</v>
      </c>
      <c r="D151" s="8"/>
      <c r="E151">
        <f t="shared" si="13"/>
        <v>8274.4832929778513</v>
      </c>
      <c r="F151">
        <f t="shared" si="14"/>
        <v>8274.5</v>
      </c>
      <c r="G151">
        <f t="shared" si="17"/>
        <v>-5.1547349939937703E-3</v>
      </c>
      <c r="K151">
        <f t="shared" si="12"/>
        <v>-5.1547349939937703E-3</v>
      </c>
      <c r="O151">
        <f t="shared" ca="1" si="15"/>
        <v>-7.1836849977874265E-3</v>
      </c>
      <c r="Q151" s="2">
        <f t="shared" si="16"/>
        <v>41560.626900000003</v>
      </c>
    </row>
    <row r="152" spans="1:17" x14ac:dyDescent="0.2">
      <c r="A152" s="37" t="s">
        <v>317</v>
      </c>
      <c r="B152" s="38" t="s">
        <v>37</v>
      </c>
      <c r="C152" s="37">
        <v>56579.130899999996</v>
      </c>
      <c r="D152" s="8"/>
      <c r="E152">
        <f t="shared" si="13"/>
        <v>8274.4962573860248</v>
      </c>
      <c r="F152">
        <f t="shared" si="14"/>
        <v>8274.5</v>
      </c>
      <c r="G152">
        <f t="shared" si="17"/>
        <v>-1.1547350004548207E-3</v>
      </c>
      <c r="K152">
        <f t="shared" si="12"/>
        <v>-1.1547350004548207E-3</v>
      </c>
      <c r="O152">
        <f t="shared" ca="1" si="15"/>
        <v>-7.1836849977874265E-3</v>
      </c>
      <c r="Q152" s="2">
        <f t="shared" si="16"/>
        <v>41560.630899999996</v>
      </c>
    </row>
    <row r="153" spans="1:17" x14ac:dyDescent="0.2">
      <c r="A153" s="37" t="s">
        <v>317</v>
      </c>
      <c r="B153" s="38" t="s">
        <v>35</v>
      </c>
      <c r="C153" s="37">
        <v>56579.277000000002</v>
      </c>
      <c r="D153" s="8"/>
      <c r="E153">
        <f t="shared" si="13"/>
        <v>8274.9697823953411</v>
      </c>
      <c r="F153">
        <f t="shared" si="14"/>
        <v>8275</v>
      </c>
      <c r="G153">
        <f t="shared" si="17"/>
        <v>-9.3232499930309132E-3</v>
      </c>
      <c r="K153">
        <f t="shared" si="12"/>
        <v>-9.3232499930309132E-3</v>
      </c>
      <c r="O153">
        <f t="shared" ca="1" si="15"/>
        <v>-7.1844984160524018E-3</v>
      </c>
      <c r="Q153" s="2">
        <f t="shared" si="16"/>
        <v>41560.777000000002</v>
      </c>
    </row>
    <row r="154" spans="1:17" x14ac:dyDescent="0.2">
      <c r="A154" s="37" t="s">
        <v>347</v>
      </c>
      <c r="B154" s="38" t="s">
        <v>35</v>
      </c>
      <c r="C154" s="37">
        <v>56947.976799999997</v>
      </c>
      <c r="D154" s="8"/>
      <c r="E154">
        <f t="shared" si="13"/>
        <v>9469.9634594913932</v>
      </c>
      <c r="F154">
        <f t="shared" si="14"/>
        <v>9470</v>
      </c>
      <c r="G154">
        <f t="shared" si="17"/>
        <v>-1.1274099997535814E-2</v>
      </c>
      <c r="K154">
        <f t="shared" si="12"/>
        <v>-1.1274099997535814E-2</v>
      </c>
      <c r="O154">
        <f t="shared" ca="1" si="15"/>
        <v>-9.1285680693443238E-3</v>
      </c>
      <c r="Q154" s="2">
        <f t="shared" si="16"/>
        <v>41929.476799999997</v>
      </c>
    </row>
    <row r="155" spans="1:17" x14ac:dyDescent="0.2">
      <c r="A155" s="22" t="s">
        <v>57</v>
      </c>
      <c r="B155" s="23" t="s">
        <v>35</v>
      </c>
      <c r="C155" s="22">
        <v>56956.3076</v>
      </c>
      <c r="D155" s="22">
        <v>1E-4</v>
      </c>
      <c r="E155">
        <f t="shared" si="13"/>
        <v>9496.9644324378278</v>
      </c>
      <c r="F155">
        <f t="shared" si="14"/>
        <v>9497</v>
      </c>
      <c r="G155">
        <f t="shared" si="17"/>
        <v>-1.0973909993481357E-2</v>
      </c>
      <c r="K155">
        <f t="shared" si="12"/>
        <v>-1.0973909993481357E-2</v>
      </c>
      <c r="O155">
        <f t="shared" ca="1" si="15"/>
        <v>-9.1724926556530119E-3</v>
      </c>
      <c r="Q155" s="2">
        <f t="shared" si="16"/>
        <v>41937.8076</v>
      </c>
    </row>
    <row r="156" spans="1:17" x14ac:dyDescent="0.2">
      <c r="A156" s="22" t="s">
        <v>57</v>
      </c>
      <c r="B156" s="23" t="s">
        <v>37</v>
      </c>
      <c r="C156" s="22">
        <v>56956.463799999998</v>
      </c>
      <c r="D156" s="22">
        <v>2.0000000000000001E-4</v>
      </c>
      <c r="E156">
        <f t="shared" si="13"/>
        <v>9497.47069257781</v>
      </c>
      <c r="F156">
        <f t="shared" si="14"/>
        <v>9497.5</v>
      </c>
      <c r="G156">
        <f t="shared" si="17"/>
        <v>-9.0424250010983087E-3</v>
      </c>
      <c r="K156">
        <f t="shared" si="12"/>
        <v>-9.0424250010983087E-3</v>
      </c>
      <c r="O156">
        <f t="shared" ca="1" si="15"/>
        <v>-9.1733060739179872E-3</v>
      </c>
      <c r="Q156" s="2">
        <f t="shared" si="16"/>
        <v>41937.963799999998</v>
      </c>
    </row>
    <row r="157" spans="1:17" x14ac:dyDescent="0.2">
      <c r="A157" s="37" t="s">
        <v>347</v>
      </c>
      <c r="B157" s="38" t="s">
        <v>35</v>
      </c>
      <c r="C157" s="37">
        <v>57018.939299999998</v>
      </c>
      <c r="D157" s="8"/>
      <c r="E157">
        <f t="shared" si="13"/>
        <v>9699.9601636147254</v>
      </c>
      <c r="F157">
        <f t="shared" si="14"/>
        <v>9700</v>
      </c>
      <c r="G157">
        <f t="shared" si="17"/>
        <v>-1.229099999909522E-2</v>
      </c>
      <c r="K157">
        <f t="shared" si="12"/>
        <v>-1.229099999909522E-2</v>
      </c>
      <c r="O157">
        <f t="shared" ca="1" si="15"/>
        <v>-9.5027404712331454E-3</v>
      </c>
      <c r="Q157" s="2">
        <f t="shared" si="16"/>
        <v>42000.439299999998</v>
      </c>
    </row>
    <row r="158" spans="1:17" x14ac:dyDescent="0.2">
      <c r="A158" s="42" t="s">
        <v>360</v>
      </c>
      <c r="B158" s="43" t="s">
        <v>37</v>
      </c>
      <c r="C158" s="42">
        <v>57024.344799999999</v>
      </c>
      <c r="D158" s="42" t="s">
        <v>67</v>
      </c>
      <c r="E158">
        <f t="shared" si="13"/>
        <v>9717.4799407383998</v>
      </c>
      <c r="F158">
        <f t="shared" si="14"/>
        <v>9717.5</v>
      </c>
      <c r="G158">
        <f t="shared" si="17"/>
        <v>-6.1890249999123625E-3</v>
      </c>
      <c r="K158">
        <f t="shared" si="12"/>
        <v>-6.1890249999123625E-3</v>
      </c>
      <c r="O158">
        <f t="shared" ca="1" si="15"/>
        <v>-9.5312101105072961E-3</v>
      </c>
      <c r="Q158" s="2">
        <f t="shared" si="16"/>
        <v>42005.844799999999</v>
      </c>
    </row>
    <row r="159" spans="1:17" x14ac:dyDescent="0.2">
      <c r="A159" s="22" t="s">
        <v>57</v>
      </c>
      <c r="B159" s="23" t="s">
        <v>35</v>
      </c>
      <c r="C159" s="22">
        <v>57279.3459</v>
      </c>
      <c r="D159" s="22">
        <v>2.0000000000000001E-4</v>
      </c>
      <c r="E159">
        <f t="shared" si="13"/>
        <v>10543.964528342038</v>
      </c>
      <c r="F159">
        <f t="shared" si="14"/>
        <v>10544</v>
      </c>
      <c r="G159">
        <f t="shared" si="17"/>
        <v>-1.0944319998088758E-2</v>
      </c>
      <c r="K159">
        <f t="shared" si="12"/>
        <v>-1.0944319998088758E-2</v>
      </c>
      <c r="O159">
        <f t="shared" ca="1" si="15"/>
        <v>-1.0875790502512125E-2</v>
      </c>
      <c r="Q159" s="2">
        <f t="shared" si="16"/>
        <v>42260.8459</v>
      </c>
    </row>
    <row r="160" spans="1:17" x14ac:dyDescent="0.2">
      <c r="A160" s="22" t="s">
        <v>57</v>
      </c>
      <c r="B160" s="23" t="s">
        <v>35</v>
      </c>
      <c r="C160" s="22">
        <v>57283.357199999999</v>
      </c>
      <c r="D160" s="22">
        <v>2.0000000000000001E-4</v>
      </c>
      <c r="E160">
        <f t="shared" si="13"/>
        <v>10556.965560989556</v>
      </c>
      <c r="F160">
        <f t="shared" si="14"/>
        <v>10557</v>
      </c>
      <c r="G160">
        <f t="shared" si="17"/>
        <v>-1.0625709997839294E-2</v>
      </c>
      <c r="K160">
        <f t="shared" si="12"/>
        <v>-1.0625709997839294E-2</v>
      </c>
      <c r="O160">
        <f t="shared" ca="1" si="15"/>
        <v>-1.0896939377401497E-2</v>
      </c>
      <c r="Q160" s="2">
        <f t="shared" si="16"/>
        <v>42264.857199999999</v>
      </c>
    </row>
    <row r="161" spans="1:17" x14ac:dyDescent="0.2">
      <c r="A161" s="22" t="s">
        <v>57</v>
      </c>
      <c r="B161" s="23" t="s">
        <v>37</v>
      </c>
      <c r="C161" s="22">
        <v>57287.367299999998</v>
      </c>
      <c r="D161" s="22">
        <v>2.0000000000000001E-4</v>
      </c>
      <c r="E161">
        <f t="shared" si="13"/>
        <v>10569.962704314621</v>
      </c>
      <c r="F161">
        <f t="shared" si="14"/>
        <v>10570</v>
      </c>
      <c r="G161">
        <f t="shared" si="17"/>
        <v>-1.1507099996379111E-2</v>
      </c>
      <c r="K161">
        <f t="shared" si="12"/>
        <v>-1.1507099996379111E-2</v>
      </c>
      <c r="O161">
        <f t="shared" ca="1" si="15"/>
        <v>-1.0918088252290865E-2</v>
      </c>
      <c r="Q161" s="2">
        <f t="shared" si="16"/>
        <v>42268.867299999998</v>
      </c>
    </row>
    <row r="162" spans="1:17" x14ac:dyDescent="0.2">
      <c r="A162" s="22" t="s">
        <v>57</v>
      </c>
      <c r="B162" s="23" t="s">
        <v>35</v>
      </c>
      <c r="C162" s="22">
        <v>57287.5216</v>
      </c>
      <c r="D162" s="22">
        <v>2.0000000000000001E-4</v>
      </c>
      <c r="E162">
        <f t="shared" si="13"/>
        <v>10570.462806360725</v>
      </c>
      <c r="F162">
        <f t="shared" si="14"/>
        <v>10570.5</v>
      </c>
      <c r="G162">
        <f t="shared" si="17"/>
        <v>-1.1475614999653772E-2</v>
      </c>
      <c r="K162">
        <f t="shared" si="12"/>
        <v>-1.1475614999653772E-2</v>
      </c>
      <c r="O162">
        <f t="shared" ca="1" si="15"/>
        <v>-1.0918901670555838E-2</v>
      </c>
      <c r="Q162" s="2">
        <f t="shared" si="16"/>
        <v>42269.0216</v>
      </c>
    </row>
    <row r="163" spans="1:17" x14ac:dyDescent="0.2">
      <c r="A163" s="48" t="s">
        <v>360</v>
      </c>
      <c r="B163" s="49" t="s">
        <v>35</v>
      </c>
      <c r="C163" s="48">
        <v>57308.038800000002</v>
      </c>
      <c r="D163" s="48" t="s">
        <v>67</v>
      </c>
      <c r="E163">
        <f t="shared" si="13"/>
        <v>10636.961145312138</v>
      </c>
      <c r="F163">
        <f t="shared" si="14"/>
        <v>10637</v>
      </c>
      <c r="G163">
        <f t="shared" si="17"/>
        <v>-1.1988109996309504E-2</v>
      </c>
      <c r="K163">
        <f t="shared" si="12"/>
        <v>-1.1988109996309504E-2</v>
      </c>
      <c r="O163">
        <f t="shared" ca="1" si="15"/>
        <v>-1.1027086299797609E-2</v>
      </c>
      <c r="Q163" s="2">
        <f t="shared" si="16"/>
        <v>42289.538800000002</v>
      </c>
    </row>
    <row r="164" spans="1:17" x14ac:dyDescent="0.2">
      <c r="A164" s="48" t="s">
        <v>360</v>
      </c>
      <c r="B164" s="49" t="s">
        <v>35</v>
      </c>
      <c r="C164" s="48">
        <v>57308.0389</v>
      </c>
      <c r="D164" s="48" t="s">
        <v>159</v>
      </c>
      <c r="E164">
        <f t="shared" si="13"/>
        <v>10636.961469422335</v>
      </c>
      <c r="F164">
        <f t="shared" si="14"/>
        <v>10637</v>
      </c>
      <c r="G164">
        <f t="shared" si="17"/>
        <v>-1.1888109998835716E-2</v>
      </c>
      <c r="K164">
        <f t="shared" ref="K164:K227" si="18">+G164</f>
        <v>-1.1888109998835716E-2</v>
      </c>
      <c r="O164">
        <f t="shared" ca="1" si="15"/>
        <v>-1.1027086299797609E-2</v>
      </c>
      <c r="Q164" s="2">
        <f t="shared" si="16"/>
        <v>42289.5389</v>
      </c>
    </row>
    <row r="165" spans="1:17" x14ac:dyDescent="0.2">
      <c r="A165" s="48" t="s">
        <v>360</v>
      </c>
      <c r="B165" s="49" t="s">
        <v>35</v>
      </c>
      <c r="C165" s="48">
        <v>57308.04</v>
      </c>
      <c r="D165" s="48" t="s">
        <v>111</v>
      </c>
      <c r="E165">
        <f t="shared" si="13"/>
        <v>10636.965034634592</v>
      </c>
      <c r="F165">
        <f t="shared" si="14"/>
        <v>10637</v>
      </c>
      <c r="G165">
        <f t="shared" si="17"/>
        <v>-1.0788109997520223E-2</v>
      </c>
      <c r="K165">
        <f t="shared" si="18"/>
        <v>-1.0788109997520223E-2</v>
      </c>
      <c r="O165">
        <f t="shared" ca="1" si="15"/>
        <v>-1.1027086299797609E-2</v>
      </c>
      <c r="Q165" s="2">
        <f t="shared" si="16"/>
        <v>42289.54</v>
      </c>
    </row>
    <row r="166" spans="1:17" x14ac:dyDescent="0.2">
      <c r="A166" s="48" t="s">
        <v>360</v>
      </c>
      <c r="B166" s="49" t="s">
        <v>35</v>
      </c>
      <c r="C166" s="48">
        <v>57329.9447</v>
      </c>
      <c r="D166" s="48" t="s">
        <v>67</v>
      </c>
      <c r="E166">
        <f t="shared" si="13"/>
        <v>10707.960402678418</v>
      </c>
      <c r="F166">
        <f t="shared" si="14"/>
        <v>10708</v>
      </c>
      <c r="G166">
        <f t="shared" si="17"/>
        <v>-1.2217239993333351E-2</v>
      </c>
      <c r="K166">
        <f t="shared" si="18"/>
        <v>-1.2217239993333351E-2</v>
      </c>
      <c r="O166">
        <f t="shared" ca="1" si="15"/>
        <v>-1.1142591693424155E-2</v>
      </c>
      <c r="Q166" s="2">
        <f t="shared" si="16"/>
        <v>42311.4447</v>
      </c>
    </row>
    <row r="167" spans="1:17" x14ac:dyDescent="0.2">
      <c r="A167" s="48" t="s">
        <v>360</v>
      </c>
      <c r="B167" s="49" t="s">
        <v>37</v>
      </c>
      <c r="C167" s="48">
        <v>57330.095600000001</v>
      </c>
      <c r="D167" s="48" t="s">
        <v>67</v>
      </c>
      <c r="E167">
        <f t="shared" si="13"/>
        <v>10708.449484977553</v>
      </c>
      <c r="F167">
        <f t="shared" si="14"/>
        <v>10708.5</v>
      </c>
      <c r="G167">
        <f t="shared" si="17"/>
        <v>-1.5585754998028278E-2</v>
      </c>
      <c r="K167">
        <f t="shared" si="18"/>
        <v>-1.5585754998028278E-2</v>
      </c>
      <c r="O167">
        <f t="shared" ca="1" si="15"/>
        <v>-1.1143405111689132E-2</v>
      </c>
      <c r="Q167" s="2">
        <f t="shared" si="16"/>
        <v>42311.595600000001</v>
      </c>
    </row>
    <row r="168" spans="1:17" x14ac:dyDescent="0.2">
      <c r="A168" s="50" t="s">
        <v>361</v>
      </c>
      <c r="B168" s="51" t="s">
        <v>37</v>
      </c>
      <c r="C168" s="47">
        <v>57674.423799999997</v>
      </c>
      <c r="D168" s="47">
        <v>2.9999999999999997E-4</v>
      </c>
      <c r="E168">
        <f t="shared" si="13"/>
        <v>11824.452319386104</v>
      </c>
      <c r="F168">
        <f t="shared" si="14"/>
        <v>11824.5</v>
      </c>
      <c r="G168">
        <f t="shared" si="17"/>
        <v>-1.4711235002323519E-2</v>
      </c>
      <c r="K168">
        <f t="shared" si="18"/>
        <v>-1.4711235002323519E-2</v>
      </c>
      <c r="O168">
        <f t="shared" ca="1" si="15"/>
        <v>-1.2958954679114894E-2</v>
      </c>
      <c r="Q168" s="2">
        <f t="shared" si="16"/>
        <v>42655.923799999997</v>
      </c>
    </row>
    <row r="169" spans="1:17" x14ac:dyDescent="0.2">
      <c r="A169" s="50" t="s">
        <v>361</v>
      </c>
      <c r="B169" s="51" t="s">
        <v>35</v>
      </c>
      <c r="C169" s="47">
        <v>57675.5046</v>
      </c>
      <c r="D169" s="47">
        <v>1E-4</v>
      </c>
      <c r="E169">
        <f t="shared" si="13"/>
        <v>11827.955302480235</v>
      </c>
      <c r="F169">
        <f t="shared" si="14"/>
        <v>11828</v>
      </c>
      <c r="G169">
        <f t="shared" si="17"/>
        <v>-1.3790839999273885E-2</v>
      </c>
      <c r="K169">
        <f t="shared" si="18"/>
        <v>-1.3790839999273885E-2</v>
      </c>
      <c r="O169">
        <f t="shared" ca="1" si="15"/>
        <v>-1.2964648606969723E-2</v>
      </c>
      <c r="Q169" s="2">
        <f t="shared" si="16"/>
        <v>42657.0046</v>
      </c>
    </row>
    <row r="170" spans="1:17" x14ac:dyDescent="0.2">
      <c r="A170" s="50" t="s">
        <v>361</v>
      </c>
      <c r="B170" s="51" t="s">
        <v>35</v>
      </c>
      <c r="C170" s="47">
        <v>57677.356099999997</v>
      </c>
      <c r="D170" s="47">
        <v>4.0000000000000002E-4</v>
      </c>
      <c r="E170">
        <f t="shared" si="13"/>
        <v>11833.956202923197</v>
      </c>
      <c r="F170">
        <f t="shared" si="14"/>
        <v>11834</v>
      </c>
      <c r="G170">
        <f t="shared" si="17"/>
        <v>-1.3513019999663811E-2</v>
      </c>
      <c r="K170">
        <f t="shared" si="18"/>
        <v>-1.3513019999663811E-2</v>
      </c>
      <c r="O170">
        <f t="shared" ca="1" si="15"/>
        <v>-1.2974409626149434E-2</v>
      </c>
      <c r="Q170" s="2">
        <f t="shared" si="16"/>
        <v>42658.856099999997</v>
      </c>
    </row>
    <row r="171" spans="1:17" x14ac:dyDescent="0.2">
      <c r="A171" s="50" t="s">
        <v>361</v>
      </c>
      <c r="B171" s="51" t="s">
        <v>37</v>
      </c>
      <c r="C171" s="47">
        <v>57679.360399999998</v>
      </c>
      <c r="D171" s="47">
        <v>2.0000000000000001E-4</v>
      </c>
      <c r="E171">
        <f t="shared" si="13"/>
        <v>11840.452343759194</v>
      </c>
      <c r="F171">
        <f t="shared" si="14"/>
        <v>11840.5</v>
      </c>
      <c r="G171">
        <f t="shared" si="17"/>
        <v>-1.4703715001814999E-2</v>
      </c>
      <c r="K171">
        <f t="shared" si="18"/>
        <v>-1.4703715001814999E-2</v>
      </c>
      <c r="O171">
        <f t="shared" ca="1" si="15"/>
        <v>-1.2984984063594118E-2</v>
      </c>
      <c r="Q171" s="2">
        <f t="shared" si="16"/>
        <v>42660.860399999998</v>
      </c>
    </row>
    <row r="172" spans="1:17" x14ac:dyDescent="0.2">
      <c r="A172" s="50" t="s">
        <v>361</v>
      </c>
      <c r="B172" s="51" t="s">
        <v>37</v>
      </c>
      <c r="C172" s="47">
        <v>57680.2863</v>
      </c>
      <c r="D172" s="47">
        <v>2.0000000000000001E-4</v>
      </c>
      <c r="E172">
        <f t="shared" si="13"/>
        <v>11843.453280145994</v>
      </c>
      <c r="F172">
        <f t="shared" si="14"/>
        <v>11843.5</v>
      </c>
      <c r="G172">
        <f t="shared" si="17"/>
        <v>-1.4414804994885344E-2</v>
      </c>
      <c r="K172">
        <f t="shared" si="18"/>
        <v>-1.4414804994885344E-2</v>
      </c>
      <c r="O172">
        <f t="shared" ca="1" si="15"/>
        <v>-1.2989864573183969E-2</v>
      </c>
      <c r="Q172" s="2">
        <f t="shared" si="16"/>
        <v>42661.7863</v>
      </c>
    </row>
    <row r="173" spans="1:17" x14ac:dyDescent="0.2">
      <c r="A173" s="50" t="s">
        <v>361</v>
      </c>
      <c r="B173" s="51" t="s">
        <v>35</v>
      </c>
      <c r="C173" s="47">
        <v>57680.440799999997</v>
      </c>
      <c r="D173" s="47">
        <v>1E-4</v>
      </c>
      <c r="E173">
        <f t="shared" si="13"/>
        <v>11843.954030412491</v>
      </c>
      <c r="F173">
        <f t="shared" si="14"/>
        <v>11844</v>
      </c>
      <c r="G173">
        <f t="shared" si="17"/>
        <v>-1.418332000321243E-2</v>
      </c>
      <c r="K173">
        <f t="shared" si="18"/>
        <v>-1.418332000321243E-2</v>
      </c>
      <c r="O173">
        <f t="shared" ca="1" si="15"/>
        <v>-1.2990677991448946E-2</v>
      </c>
      <c r="Q173" s="2">
        <f t="shared" si="16"/>
        <v>42661.940799999997</v>
      </c>
    </row>
    <row r="174" spans="1:17" x14ac:dyDescent="0.2">
      <c r="A174" s="50" t="s">
        <v>361</v>
      </c>
      <c r="B174" s="51" t="s">
        <v>37</v>
      </c>
      <c r="C174" s="47">
        <v>57681.214500000002</v>
      </c>
      <c r="D174" s="47">
        <v>2.9999999999999997E-4</v>
      </c>
      <c r="E174">
        <f t="shared" si="13"/>
        <v>11846.461671067505</v>
      </c>
      <c r="F174">
        <f t="shared" si="14"/>
        <v>11846.5</v>
      </c>
      <c r="G174">
        <f t="shared" si="17"/>
        <v>-1.1825894995126873E-2</v>
      </c>
      <c r="K174">
        <f t="shared" si="18"/>
        <v>-1.1825894995126873E-2</v>
      </c>
      <c r="O174">
        <f t="shared" ca="1" si="15"/>
        <v>-1.2994745082773825E-2</v>
      </c>
      <c r="Q174" s="2">
        <f t="shared" si="16"/>
        <v>42662.714500000002</v>
      </c>
    </row>
    <row r="175" spans="1:17" x14ac:dyDescent="0.2">
      <c r="A175" s="50" t="s">
        <v>361</v>
      </c>
      <c r="B175" s="51" t="s">
        <v>35</v>
      </c>
      <c r="C175" s="47">
        <v>57681.367299999998</v>
      </c>
      <c r="D175" s="47">
        <v>1E-4</v>
      </c>
      <c r="E175">
        <f t="shared" si="13"/>
        <v>11846.956911460518</v>
      </c>
      <c r="F175">
        <f t="shared" si="14"/>
        <v>11847</v>
      </c>
      <c r="G175">
        <f t="shared" si="17"/>
        <v>-1.3294409996888135E-2</v>
      </c>
      <c r="K175">
        <f t="shared" si="18"/>
        <v>-1.3294409996888135E-2</v>
      </c>
      <c r="O175">
        <f t="shared" ca="1" si="15"/>
        <v>-1.2995558501038802E-2</v>
      </c>
      <c r="Q175" s="2">
        <f t="shared" si="16"/>
        <v>42662.867299999998</v>
      </c>
    </row>
    <row r="176" spans="1:17" x14ac:dyDescent="0.2">
      <c r="A176" s="50" t="s">
        <v>361</v>
      </c>
      <c r="B176" s="51" t="s">
        <v>37</v>
      </c>
      <c r="C176" s="47">
        <v>57681.519699999997</v>
      </c>
      <c r="D176" s="47">
        <v>1E-4</v>
      </c>
      <c r="E176">
        <f t="shared" si="13"/>
        <v>11847.450855412721</v>
      </c>
      <c r="F176">
        <f t="shared" si="14"/>
        <v>11847.5</v>
      </c>
      <c r="G176">
        <f t="shared" si="17"/>
        <v>-1.5162925003096461E-2</v>
      </c>
      <c r="K176">
        <f t="shared" si="18"/>
        <v>-1.5162925003096461E-2</v>
      </c>
      <c r="O176">
        <f t="shared" ca="1" si="15"/>
        <v>-1.2996371919303775E-2</v>
      </c>
      <c r="Q176" s="2">
        <f t="shared" si="16"/>
        <v>42663.019699999997</v>
      </c>
    </row>
    <row r="177" spans="1:17" x14ac:dyDescent="0.2">
      <c r="A177" s="50" t="s">
        <v>361</v>
      </c>
      <c r="B177" s="51" t="s">
        <v>37</v>
      </c>
      <c r="C177" s="47">
        <v>57685.221299999997</v>
      </c>
      <c r="D177" s="47">
        <v>2.0000000000000001E-4</v>
      </c>
      <c r="E177">
        <f t="shared" si="13"/>
        <v>11859.448118755796</v>
      </c>
      <c r="F177">
        <f t="shared" si="14"/>
        <v>11859.5</v>
      </c>
      <c r="G177">
        <f t="shared" si="17"/>
        <v>-1.6007284997613169E-2</v>
      </c>
      <c r="K177">
        <f t="shared" si="18"/>
        <v>-1.6007284997613169E-2</v>
      </c>
      <c r="O177">
        <f t="shared" ca="1" si="15"/>
        <v>-1.3015893957663192E-2</v>
      </c>
      <c r="Q177" s="2">
        <f t="shared" si="16"/>
        <v>42666.721299999997</v>
      </c>
    </row>
    <row r="178" spans="1:17" x14ac:dyDescent="0.2">
      <c r="A178" s="50" t="s">
        <v>361</v>
      </c>
      <c r="B178" s="51" t="s">
        <v>35</v>
      </c>
      <c r="C178" s="47">
        <v>57685.3776</v>
      </c>
      <c r="D178" s="47">
        <v>2.0000000000000001E-4</v>
      </c>
      <c r="E178">
        <f t="shared" si="13"/>
        <v>11859.954703005998</v>
      </c>
      <c r="F178">
        <f t="shared" si="14"/>
        <v>11860</v>
      </c>
      <c r="G178">
        <f t="shared" si="17"/>
        <v>-1.3975800000480376E-2</v>
      </c>
      <c r="K178">
        <f t="shared" si="18"/>
        <v>-1.3975800000480376E-2</v>
      </c>
      <c r="O178">
        <f t="shared" ca="1" si="15"/>
        <v>-1.3016707375928169E-2</v>
      </c>
      <c r="Q178" s="2">
        <f t="shared" si="16"/>
        <v>42666.8776</v>
      </c>
    </row>
    <row r="179" spans="1:17" x14ac:dyDescent="0.2">
      <c r="A179" s="50" t="s">
        <v>361</v>
      </c>
      <c r="B179" s="51" t="s">
        <v>35</v>
      </c>
      <c r="C179" s="47">
        <v>57686.303599999999</v>
      </c>
      <c r="D179" s="47">
        <v>1E-4</v>
      </c>
      <c r="E179">
        <f t="shared" si="13"/>
        <v>11862.955963502995</v>
      </c>
      <c r="F179">
        <f t="shared" si="14"/>
        <v>11863</v>
      </c>
      <c r="G179">
        <f t="shared" si="17"/>
        <v>-1.3586889996076934E-2</v>
      </c>
      <c r="K179">
        <f t="shared" si="18"/>
        <v>-1.3586889996076934E-2</v>
      </c>
      <c r="O179">
        <f t="shared" ca="1" si="15"/>
        <v>-1.3021587885518021E-2</v>
      </c>
      <c r="Q179" s="2">
        <f t="shared" si="16"/>
        <v>42667.803599999999</v>
      </c>
    </row>
    <row r="180" spans="1:17" x14ac:dyDescent="0.2">
      <c r="A180" s="50" t="s">
        <v>361</v>
      </c>
      <c r="B180" s="51" t="s">
        <v>35</v>
      </c>
      <c r="C180" s="47">
        <v>57687.229599999999</v>
      </c>
      <c r="D180" s="47">
        <v>1E-4</v>
      </c>
      <c r="E180">
        <f t="shared" si="13"/>
        <v>11865.957223999991</v>
      </c>
      <c r="F180">
        <f t="shared" si="14"/>
        <v>11866</v>
      </c>
      <c r="G180">
        <f t="shared" si="17"/>
        <v>-1.319797999894945E-2</v>
      </c>
      <c r="K180">
        <f t="shared" si="18"/>
        <v>-1.319797999894945E-2</v>
      </c>
      <c r="O180">
        <f t="shared" ca="1" si="15"/>
        <v>-1.3026468395107876E-2</v>
      </c>
      <c r="Q180" s="2">
        <f t="shared" si="16"/>
        <v>42668.729599999999</v>
      </c>
    </row>
    <row r="181" spans="1:17" x14ac:dyDescent="0.2">
      <c r="A181" s="50" t="s">
        <v>361</v>
      </c>
      <c r="B181" s="51" t="s">
        <v>37</v>
      </c>
      <c r="C181" s="47">
        <v>57687.381600000001</v>
      </c>
      <c r="D181" s="47">
        <v>2.0000000000000001E-4</v>
      </c>
      <c r="E181">
        <f t="shared" si="13"/>
        <v>11866.449871511382</v>
      </c>
      <c r="F181">
        <f t="shared" si="14"/>
        <v>11866.5</v>
      </c>
      <c r="G181">
        <f t="shared" si="17"/>
        <v>-1.5466494995052926E-2</v>
      </c>
      <c r="K181">
        <f t="shared" si="18"/>
        <v>-1.5466494995052926E-2</v>
      </c>
      <c r="O181">
        <f t="shared" ca="1" si="15"/>
        <v>-1.3027281813372853E-2</v>
      </c>
      <c r="Q181" s="2">
        <f t="shared" si="16"/>
        <v>42668.881600000001</v>
      </c>
    </row>
    <row r="182" spans="1:17" x14ac:dyDescent="0.2">
      <c r="A182" s="50" t="s">
        <v>361</v>
      </c>
      <c r="B182" s="51" t="s">
        <v>35</v>
      </c>
      <c r="C182" s="47">
        <v>57693.400399999999</v>
      </c>
      <c r="D182" s="47">
        <v>2.0000000000000001E-4</v>
      </c>
      <c r="E182">
        <f t="shared" si="13"/>
        <v>11885.957416521453</v>
      </c>
      <c r="F182">
        <f t="shared" si="14"/>
        <v>11886</v>
      </c>
      <c r="G182">
        <f t="shared" si="17"/>
        <v>-1.3138579997757915E-2</v>
      </c>
      <c r="K182">
        <f t="shared" si="18"/>
        <v>-1.3138579997757915E-2</v>
      </c>
      <c r="O182">
        <f t="shared" ca="1" si="15"/>
        <v>-1.3059005125706905E-2</v>
      </c>
      <c r="Q182" s="2">
        <f t="shared" si="16"/>
        <v>42674.900399999999</v>
      </c>
    </row>
    <row r="183" spans="1:17" x14ac:dyDescent="0.2">
      <c r="A183" s="50" t="s">
        <v>361</v>
      </c>
      <c r="B183" s="51" t="s">
        <v>35</v>
      </c>
      <c r="C183" s="47">
        <v>57694.325799999999</v>
      </c>
      <c r="D183" s="47">
        <v>1E-4</v>
      </c>
      <c r="E183">
        <f t="shared" si="13"/>
        <v>11888.956732357221</v>
      </c>
      <c r="F183">
        <f t="shared" si="14"/>
        <v>11889</v>
      </c>
      <c r="G183">
        <f t="shared" si="17"/>
        <v>-1.3349670000025071E-2</v>
      </c>
      <c r="K183">
        <f t="shared" si="18"/>
        <v>-1.3349670000025071E-2</v>
      </c>
      <c r="O183">
        <f t="shared" ca="1" si="15"/>
        <v>-1.306388563529676E-2</v>
      </c>
      <c r="Q183" s="2">
        <f t="shared" si="16"/>
        <v>42675.825799999999</v>
      </c>
    </row>
    <row r="184" spans="1:17" x14ac:dyDescent="0.2">
      <c r="A184" s="50" t="s">
        <v>361</v>
      </c>
      <c r="B184" s="51" t="s">
        <v>37</v>
      </c>
      <c r="C184" s="47">
        <v>57694.478900000002</v>
      </c>
      <c r="D184" s="47">
        <v>1E-4</v>
      </c>
      <c r="E184">
        <f t="shared" si="13"/>
        <v>11889.452945080871</v>
      </c>
      <c r="F184">
        <f t="shared" si="14"/>
        <v>11889.5</v>
      </c>
      <c r="G184">
        <f t="shared" si="17"/>
        <v>-1.4518184994813055E-2</v>
      </c>
      <c r="K184">
        <f t="shared" si="18"/>
        <v>-1.4518184994813055E-2</v>
      </c>
      <c r="O184">
        <f t="shared" ca="1" si="15"/>
        <v>-1.3064699053561734E-2</v>
      </c>
      <c r="Q184" s="2">
        <f t="shared" si="16"/>
        <v>42675.978900000002</v>
      </c>
    </row>
    <row r="185" spans="1:17" x14ac:dyDescent="0.2">
      <c r="A185" s="50" t="s">
        <v>361</v>
      </c>
      <c r="B185" s="51" t="s">
        <v>37</v>
      </c>
      <c r="C185" s="47">
        <v>57695.404199999997</v>
      </c>
      <c r="D185" s="47">
        <v>2.0000000000000001E-4</v>
      </c>
      <c r="E185">
        <f t="shared" si="13"/>
        <v>11892.451936806419</v>
      </c>
      <c r="F185">
        <f t="shared" si="14"/>
        <v>11892.5</v>
      </c>
      <c r="G185">
        <f t="shared" si="17"/>
        <v>-1.4829275001829956E-2</v>
      </c>
      <c r="K185">
        <f t="shared" si="18"/>
        <v>-1.4829275001829956E-2</v>
      </c>
      <c r="O185">
        <f t="shared" ca="1" si="15"/>
        <v>-1.3069579563151589E-2</v>
      </c>
      <c r="Q185" s="2">
        <f t="shared" si="16"/>
        <v>42676.904199999997</v>
      </c>
    </row>
    <row r="186" spans="1:17" x14ac:dyDescent="0.2">
      <c r="A186" s="50" t="s">
        <v>361</v>
      </c>
      <c r="B186" s="51" t="s">
        <v>37</v>
      </c>
      <c r="C186" s="47">
        <v>57696.3298</v>
      </c>
      <c r="D186" s="47">
        <v>2.0000000000000001E-4</v>
      </c>
      <c r="E186">
        <f t="shared" si="13"/>
        <v>11895.451900862605</v>
      </c>
      <c r="F186">
        <f t="shared" si="14"/>
        <v>11895.5</v>
      </c>
      <c r="G186">
        <f t="shared" si="17"/>
        <v>-1.4840364994597621E-2</v>
      </c>
      <c r="K186">
        <f t="shared" si="18"/>
        <v>-1.4840364994597621E-2</v>
      </c>
      <c r="O186">
        <f t="shared" ca="1" si="15"/>
        <v>-1.3074460072741444E-2</v>
      </c>
      <c r="Q186" s="2">
        <f t="shared" si="16"/>
        <v>42677.8298</v>
      </c>
    </row>
    <row r="187" spans="1:17" x14ac:dyDescent="0.2">
      <c r="A187" s="50" t="s">
        <v>361</v>
      </c>
      <c r="B187" s="51" t="s">
        <v>35</v>
      </c>
      <c r="C187" s="47">
        <v>57696.485800000002</v>
      </c>
      <c r="D187" s="47">
        <v>2.0000000000000001E-4</v>
      </c>
      <c r="E187">
        <f t="shared" si="13"/>
        <v>11895.957512782194</v>
      </c>
      <c r="F187">
        <f t="shared" si="14"/>
        <v>11896</v>
      </c>
      <c r="G187">
        <f t="shared" si="17"/>
        <v>-1.3108879997162148E-2</v>
      </c>
      <c r="K187">
        <f t="shared" si="18"/>
        <v>-1.3108879997162148E-2</v>
      </c>
      <c r="O187">
        <f t="shared" ca="1" si="15"/>
        <v>-1.3075273491006418E-2</v>
      </c>
      <c r="Q187" s="2">
        <f t="shared" si="16"/>
        <v>42677.985800000002</v>
      </c>
    </row>
    <row r="188" spans="1:17" x14ac:dyDescent="0.2">
      <c r="A188" s="50" t="s">
        <v>361</v>
      </c>
      <c r="B188" s="51" t="s">
        <v>37</v>
      </c>
      <c r="C188" s="47">
        <v>57697.255100000002</v>
      </c>
      <c r="D188" s="47">
        <v>2.0000000000000001E-4</v>
      </c>
      <c r="E188">
        <f t="shared" si="13"/>
        <v>11898.450892588178</v>
      </c>
      <c r="F188">
        <f t="shared" si="14"/>
        <v>11898.5</v>
      </c>
      <c r="G188">
        <f t="shared" si="17"/>
        <v>-1.5151454994338565E-2</v>
      </c>
      <c r="K188">
        <f t="shared" si="18"/>
        <v>-1.5151454994338565E-2</v>
      </c>
      <c r="O188">
        <f t="shared" ca="1" si="15"/>
        <v>-1.3079340582331296E-2</v>
      </c>
      <c r="Q188" s="2">
        <f t="shared" si="16"/>
        <v>42678.755100000002</v>
      </c>
    </row>
    <row r="189" spans="1:17" x14ac:dyDescent="0.2">
      <c r="A189" s="50" t="s">
        <v>361</v>
      </c>
      <c r="B189" s="51" t="s">
        <v>37</v>
      </c>
      <c r="C189" s="47">
        <v>57698.181400000001</v>
      </c>
      <c r="D189" s="47">
        <v>6.9999999999999999E-4</v>
      </c>
      <c r="E189">
        <f t="shared" si="13"/>
        <v>11901.453125415786</v>
      </c>
      <c r="F189">
        <f t="shared" si="14"/>
        <v>11901.5</v>
      </c>
      <c r="G189">
        <f t="shared" si="17"/>
        <v>-1.446254499751376E-2</v>
      </c>
      <c r="K189">
        <f t="shared" si="18"/>
        <v>-1.446254499751376E-2</v>
      </c>
      <c r="O189">
        <f t="shared" ca="1" si="15"/>
        <v>-1.3084221091921151E-2</v>
      </c>
      <c r="Q189" s="2">
        <f t="shared" si="16"/>
        <v>42679.681400000001</v>
      </c>
    </row>
    <row r="190" spans="1:17" x14ac:dyDescent="0.2">
      <c r="A190" s="50" t="s">
        <v>361</v>
      </c>
      <c r="B190" s="51" t="s">
        <v>35</v>
      </c>
      <c r="C190" s="47">
        <v>57698.336900000002</v>
      </c>
      <c r="D190" s="47">
        <v>1E-4</v>
      </c>
      <c r="E190">
        <f t="shared" si="13"/>
        <v>11901.957116784346</v>
      </c>
      <c r="F190">
        <f t="shared" si="14"/>
        <v>11902</v>
      </c>
      <c r="G190">
        <f t="shared" si="17"/>
        <v>-1.3231059994723182E-2</v>
      </c>
      <c r="K190">
        <f t="shared" si="18"/>
        <v>-1.3231059994723182E-2</v>
      </c>
      <c r="O190">
        <f t="shared" ca="1" si="15"/>
        <v>-1.3085034510186128E-2</v>
      </c>
      <c r="Q190" s="2">
        <f t="shared" si="16"/>
        <v>42679.836900000002</v>
      </c>
    </row>
    <row r="191" spans="1:17" x14ac:dyDescent="0.2">
      <c r="A191" s="50" t="s">
        <v>361</v>
      </c>
      <c r="B191" s="51" t="s">
        <v>37</v>
      </c>
      <c r="C191" s="47">
        <v>57698.488499999999</v>
      </c>
      <c r="D191" s="47">
        <v>4.0000000000000002E-4</v>
      </c>
      <c r="E191">
        <f t="shared" si="13"/>
        <v>11902.448467854903</v>
      </c>
      <c r="F191">
        <f t="shared" si="14"/>
        <v>11902.5</v>
      </c>
      <c r="G191">
        <f t="shared" si="17"/>
        <v>-1.5899574995273724E-2</v>
      </c>
      <c r="K191">
        <f t="shared" si="18"/>
        <v>-1.5899574995273724E-2</v>
      </c>
      <c r="O191">
        <f t="shared" ca="1" si="15"/>
        <v>-1.3085847928451102E-2</v>
      </c>
      <c r="Q191" s="2">
        <f t="shared" si="16"/>
        <v>42679.988499999999</v>
      </c>
    </row>
    <row r="192" spans="1:17" x14ac:dyDescent="0.2">
      <c r="A192" s="50" t="s">
        <v>361</v>
      </c>
      <c r="B192" s="51" t="s">
        <v>37</v>
      </c>
      <c r="C192" s="47">
        <v>57699.414900000003</v>
      </c>
      <c r="D192" s="47">
        <v>2.0000000000000001E-4</v>
      </c>
      <c r="E192">
        <f t="shared" si="13"/>
        <v>11905.451024792734</v>
      </c>
      <c r="F192">
        <f t="shared" si="14"/>
        <v>11905.5</v>
      </c>
      <c r="G192">
        <f t="shared" si="17"/>
        <v>-1.5110664993699174E-2</v>
      </c>
      <c r="K192">
        <f t="shared" si="18"/>
        <v>-1.5110664993699174E-2</v>
      </c>
      <c r="O192">
        <f t="shared" ca="1" si="15"/>
        <v>-1.3090728438040957E-2</v>
      </c>
      <c r="Q192" s="2">
        <f t="shared" si="16"/>
        <v>42680.914900000003</v>
      </c>
    </row>
    <row r="193" spans="1:17" x14ac:dyDescent="0.2">
      <c r="A193" s="50" t="s">
        <v>361</v>
      </c>
      <c r="B193" s="51" t="s">
        <v>35</v>
      </c>
      <c r="C193" s="47">
        <v>57702.3482</v>
      </c>
      <c r="D193" s="47">
        <v>1E-4</v>
      </c>
      <c r="E193">
        <f t="shared" si="13"/>
        <v>11914.958149431865</v>
      </c>
      <c r="F193">
        <f t="shared" si="14"/>
        <v>11915</v>
      </c>
      <c r="G193">
        <f t="shared" si="17"/>
        <v>-1.2912449994473718E-2</v>
      </c>
      <c r="K193">
        <f t="shared" si="18"/>
        <v>-1.2912449994473718E-2</v>
      </c>
      <c r="O193">
        <f t="shared" ca="1" si="15"/>
        <v>-1.3106183385075496E-2</v>
      </c>
      <c r="Q193" s="2">
        <f t="shared" si="16"/>
        <v>42683.8482</v>
      </c>
    </row>
    <row r="194" spans="1:17" x14ac:dyDescent="0.2">
      <c r="A194" s="50" t="s">
        <v>361</v>
      </c>
      <c r="B194" s="51" t="s">
        <v>37</v>
      </c>
      <c r="C194" s="47">
        <v>57703.425499999998</v>
      </c>
      <c r="D194" s="47">
        <v>2.9999999999999997E-4</v>
      </c>
      <c r="E194">
        <f t="shared" si="13"/>
        <v>11918.449788668804</v>
      </c>
      <c r="F194">
        <f t="shared" si="14"/>
        <v>11918.5</v>
      </c>
      <c r="G194">
        <f t="shared" si="17"/>
        <v>-1.5492054997594096E-2</v>
      </c>
      <c r="K194">
        <f t="shared" si="18"/>
        <v>-1.5492054997594096E-2</v>
      </c>
      <c r="O194">
        <f t="shared" ca="1" si="15"/>
        <v>-1.3111877312930325E-2</v>
      </c>
      <c r="Q194" s="2">
        <f t="shared" si="16"/>
        <v>42684.925499999998</v>
      </c>
    </row>
    <row r="195" spans="1:17" x14ac:dyDescent="0.2">
      <c r="A195" s="50" t="s">
        <v>361</v>
      </c>
      <c r="B195" s="51" t="s">
        <v>37</v>
      </c>
      <c r="C195" s="47">
        <v>57706.198600000003</v>
      </c>
      <c r="D195" s="47">
        <v>5.9999999999999995E-4</v>
      </c>
      <c r="E195">
        <f t="shared" si="13"/>
        <v>11927.437688759779</v>
      </c>
      <c r="F195">
        <f t="shared" si="14"/>
        <v>11927.5</v>
      </c>
      <c r="G195">
        <f t="shared" si="17"/>
        <v>-1.9225324991566595E-2</v>
      </c>
      <c r="K195">
        <f t="shared" si="18"/>
        <v>-1.9225324991566595E-2</v>
      </c>
      <c r="O195">
        <f t="shared" ca="1" si="15"/>
        <v>-1.3126518841699887E-2</v>
      </c>
      <c r="Q195" s="2">
        <f t="shared" si="16"/>
        <v>42687.698600000003</v>
      </c>
    </row>
    <row r="196" spans="1:17" x14ac:dyDescent="0.2">
      <c r="A196" s="50" t="s">
        <v>361</v>
      </c>
      <c r="B196" s="51" t="s">
        <v>35</v>
      </c>
      <c r="C196" s="47">
        <v>57706.359499999999</v>
      </c>
      <c r="D196" s="47">
        <v>2.0000000000000001E-4</v>
      </c>
      <c r="E196">
        <f t="shared" si="13"/>
        <v>11927.959182079383</v>
      </c>
      <c r="F196">
        <f t="shared" si="14"/>
        <v>11928</v>
      </c>
      <c r="G196">
        <f t="shared" si="17"/>
        <v>-1.2593840001500212E-2</v>
      </c>
      <c r="K196">
        <f t="shared" si="18"/>
        <v>-1.2593840001500212E-2</v>
      </c>
      <c r="O196">
        <f t="shared" ca="1" si="15"/>
        <v>-1.3127332259964864E-2</v>
      </c>
      <c r="Q196" s="2">
        <f t="shared" si="16"/>
        <v>42687.859499999999</v>
      </c>
    </row>
    <row r="197" spans="1:17" x14ac:dyDescent="0.2">
      <c r="A197" s="50" t="s">
        <v>361</v>
      </c>
      <c r="B197" s="51" t="s">
        <v>37</v>
      </c>
      <c r="C197" s="47">
        <v>57709.285600000003</v>
      </c>
      <c r="D197" s="47">
        <v>5.0000000000000001E-4</v>
      </c>
      <c r="E197">
        <f t="shared" si="13"/>
        <v>11937.442970783786</v>
      </c>
      <c r="F197">
        <f t="shared" si="14"/>
        <v>11937.5</v>
      </c>
      <c r="G197">
        <f t="shared" si="17"/>
        <v>-1.7595624995010439E-2</v>
      </c>
      <c r="K197">
        <f t="shared" si="18"/>
        <v>-1.7595624995010439E-2</v>
      </c>
      <c r="O197">
        <f t="shared" ca="1" si="15"/>
        <v>-1.3142787206999403E-2</v>
      </c>
      <c r="Q197" s="2">
        <f t="shared" si="16"/>
        <v>42690.785600000003</v>
      </c>
    </row>
    <row r="198" spans="1:17" x14ac:dyDescent="0.2">
      <c r="A198" s="50" t="s">
        <v>361</v>
      </c>
      <c r="B198" s="51" t="s">
        <v>35</v>
      </c>
      <c r="C198" s="47">
        <v>57709.444799999997</v>
      </c>
      <c r="D198" s="47">
        <v>2.0000000000000001E-4</v>
      </c>
      <c r="E198">
        <f t="shared" si="13"/>
        <v>11937.958954229904</v>
      </c>
      <c r="F198">
        <f t="shared" si="14"/>
        <v>11938</v>
      </c>
      <c r="G198">
        <f t="shared" si="17"/>
        <v>-1.2664139998378232E-2</v>
      </c>
      <c r="K198">
        <f t="shared" si="18"/>
        <v>-1.2664139998378232E-2</v>
      </c>
      <c r="O198">
        <f t="shared" ca="1" si="15"/>
        <v>-1.3143600625264377E-2</v>
      </c>
      <c r="Q198" s="2">
        <f t="shared" si="16"/>
        <v>42690.944799999997</v>
      </c>
    </row>
    <row r="199" spans="1:17" x14ac:dyDescent="0.2">
      <c r="A199" s="50" t="s">
        <v>361</v>
      </c>
      <c r="B199" s="51" t="s">
        <v>37</v>
      </c>
      <c r="C199" s="47">
        <v>57710.212299999999</v>
      </c>
      <c r="D199" s="47">
        <v>4.0000000000000002E-4</v>
      </c>
      <c r="E199">
        <f t="shared" si="13"/>
        <v>11940.446500052205</v>
      </c>
      <c r="F199">
        <f t="shared" si="14"/>
        <v>11940.5</v>
      </c>
      <c r="G199">
        <f t="shared" si="17"/>
        <v>-1.6506715001014527E-2</v>
      </c>
      <c r="K199">
        <f t="shared" si="18"/>
        <v>-1.6506715001014527E-2</v>
      </c>
      <c r="O199">
        <f t="shared" ca="1" si="15"/>
        <v>-1.3147667716589255E-2</v>
      </c>
      <c r="Q199" s="2">
        <f t="shared" si="16"/>
        <v>42691.712299999999</v>
      </c>
    </row>
    <row r="200" spans="1:17" x14ac:dyDescent="0.2">
      <c r="A200" s="50" t="s">
        <v>361</v>
      </c>
      <c r="B200" s="51" t="s">
        <v>35</v>
      </c>
      <c r="C200" s="47">
        <v>57710.370699999999</v>
      </c>
      <c r="D200" s="47">
        <v>2.0000000000000001E-4</v>
      </c>
      <c r="E200">
        <f t="shared" si="13"/>
        <v>11940.959890616703</v>
      </c>
      <c r="F200">
        <f t="shared" si="14"/>
        <v>11941</v>
      </c>
      <c r="G200">
        <f t="shared" si="17"/>
        <v>-1.2375229998724535E-2</v>
      </c>
      <c r="K200">
        <f t="shared" si="18"/>
        <v>-1.2375229998724535E-2</v>
      </c>
      <c r="O200">
        <f t="shared" ca="1" si="15"/>
        <v>-1.3148481134854232E-2</v>
      </c>
      <c r="Q200" s="2">
        <f t="shared" si="16"/>
        <v>42691.870699999999</v>
      </c>
    </row>
    <row r="201" spans="1:17" x14ac:dyDescent="0.2">
      <c r="A201" s="50" t="s">
        <v>361</v>
      </c>
      <c r="B201" s="51" t="s">
        <v>35</v>
      </c>
      <c r="C201" s="47">
        <v>57711.2961</v>
      </c>
      <c r="D201" s="47">
        <v>1E-4</v>
      </c>
      <c r="E201">
        <f t="shared" si="13"/>
        <v>11943.959206452473</v>
      </c>
      <c r="F201">
        <f t="shared" si="14"/>
        <v>11944</v>
      </c>
      <c r="G201">
        <f t="shared" si="17"/>
        <v>-1.2586320000991691E-2</v>
      </c>
      <c r="K201">
        <f t="shared" si="18"/>
        <v>-1.2586320000991691E-2</v>
      </c>
      <c r="O201">
        <f t="shared" ca="1" si="15"/>
        <v>-1.3153361644444087E-2</v>
      </c>
      <c r="Q201" s="2">
        <f t="shared" si="16"/>
        <v>42692.7961</v>
      </c>
    </row>
    <row r="202" spans="1:17" x14ac:dyDescent="0.2">
      <c r="A202" s="50" t="s">
        <v>361</v>
      </c>
      <c r="B202" s="51" t="s">
        <v>37</v>
      </c>
      <c r="C202" s="47">
        <v>57711.446400000001</v>
      </c>
      <c r="D202" s="47">
        <v>5.0000000000000001E-4</v>
      </c>
      <c r="E202">
        <f t="shared" si="13"/>
        <v>11944.44634409038</v>
      </c>
      <c r="F202">
        <f t="shared" si="14"/>
        <v>11944.5</v>
      </c>
      <c r="G202">
        <f t="shared" si="17"/>
        <v>-1.6554834997805301E-2</v>
      </c>
      <c r="K202">
        <f t="shared" si="18"/>
        <v>-1.6554834997805301E-2</v>
      </c>
      <c r="O202">
        <f t="shared" ca="1" si="15"/>
        <v>-1.3154175062709061E-2</v>
      </c>
      <c r="Q202" s="2">
        <f t="shared" si="16"/>
        <v>42692.946400000001</v>
      </c>
    </row>
    <row r="203" spans="1:17" x14ac:dyDescent="0.2">
      <c r="A203" s="50" t="s">
        <v>361</v>
      </c>
      <c r="B203" s="51" t="s">
        <v>37</v>
      </c>
      <c r="C203" s="47">
        <v>57712.373</v>
      </c>
      <c r="D203" s="47">
        <v>5.0000000000000001E-4</v>
      </c>
      <c r="E203">
        <f t="shared" si="13"/>
        <v>11947.449549248604</v>
      </c>
      <c r="F203">
        <f t="shared" si="14"/>
        <v>11947.5</v>
      </c>
      <c r="G203">
        <f t="shared" si="17"/>
        <v>-1.5565924994007219E-2</v>
      </c>
      <c r="K203">
        <f t="shared" si="18"/>
        <v>-1.5565924994007219E-2</v>
      </c>
      <c r="O203">
        <f t="shared" ca="1" si="15"/>
        <v>-1.3159055572298916E-2</v>
      </c>
      <c r="Q203" s="2">
        <f t="shared" si="16"/>
        <v>42693.873</v>
      </c>
    </row>
    <row r="204" spans="1:17" x14ac:dyDescent="0.2">
      <c r="A204" s="50" t="s">
        <v>361</v>
      </c>
      <c r="B204" s="51" t="s">
        <v>37</v>
      </c>
      <c r="C204" s="47">
        <v>57713.2984</v>
      </c>
      <c r="D204" s="47">
        <v>5.9999999999999995E-4</v>
      </c>
      <c r="E204">
        <f t="shared" si="13"/>
        <v>11950.448865084372</v>
      </c>
      <c r="F204">
        <f t="shared" si="14"/>
        <v>11950.5</v>
      </c>
      <c r="G204">
        <f t="shared" si="17"/>
        <v>-1.5777014996274374E-2</v>
      </c>
      <c r="K204">
        <f t="shared" si="18"/>
        <v>-1.5777014996274374E-2</v>
      </c>
      <c r="O204">
        <f t="shared" ca="1" si="15"/>
        <v>-1.3163936081888771E-2</v>
      </c>
      <c r="Q204" s="2">
        <f t="shared" si="16"/>
        <v>42694.7984</v>
      </c>
    </row>
    <row r="205" spans="1:17" x14ac:dyDescent="0.2">
      <c r="A205" s="50" t="s">
        <v>361</v>
      </c>
      <c r="B205" s="51" t="s">
        <v>37</v>
      </c>
      <c r="C205" s="47">
        <v>57714.224900000001</v>
      </c>
      <c r="D205" s="47">
        <v>5.0000000000000001E-4</v>
      </c>
      <c r="E205">
        <f t="shared" si="13"/>
        <v>11953.451746132398</v>
      </c>
      <c r="F205">
        <f t="shared" si="14"/>
        <v>11953.5</v>
      </c>
      <c r="G205">
        <f t="shared" si="17"/>
        <v>-1.4888104997226037E-2</v>
      </c>
      <c r="K205">
        <f t="shared" si="18"/>
        <v>-1.4888104997226037E-2</v>
      </c>
      <c r="O205">
        <f t="shared" ca="1" si="15"/>
        <v>-1.3168816591478623E-2</v>
      </c>
      <c r="Q205" s="2">
        <f t="shared" si="16"/>
        <v>42695.724900000001</v>
      </c>
    </row>
    <row r="206" spans="1:17" x14ac:dyDescent="0.2">
      <c r="A206" s="50" t="s">
        <v>361</v>
      </c>
      <c r="B206" s="51" t="s">
        <v>35</v>
      </c>
      <c r="C206" s="47">
        <v>57715.307200000003</v>
      </c>
      <c r="D206" s="47">
        <v>1E-4</v>
      </c>
      <c r="E206">
        <f t="shared" si="13"/>
        <v>11956.959590879598</v>
      </c>
      <c r="F206">
        <f t="shared" si="14"/>
        <v>11957</v>
      </c>
      <c r="G206">
        <f t="shared" si="17"/>
        <v>-1.2467709995689802E-2</v>
      </c>
      <c r="K206">
        <f t="shared" si="18"/>
        <v>-1.2467709995689802E-2</v>
      </c>
      <c r="O206">
        <f t="shared" ca="1" si="15"/>
        <v>-1.3174510519333455E-2</v>
      </c>
      <c r="Q206" s="2">
        <f t="shared" si="16"/>
        <v>42696.807200000003</v>
      </c>
    </row>
    <row r="207" spans="1:17" x14ac:dyDescent="0.2">
      <c r="A207" s="50" t="s">
        <v>361</v>
      </c>
      <c r="B207" s="51" t="s">
        <v>37</v>
      </c>
      <c r="C207" s="47">
        <v>57715.453300000001</v>
      </c>
      <c r="D207" s="47">
        <v>1E-3</v>
      </c>
      <c r="E207">
        <f t="shared" si="13"/>
        <v>11957.433115888891</v>
      </c>
      <c r="F207">
        <f t="shared" si="14"/>
        <v>11957.5</v>
      </c>
      <c r="G207">
        <f t="shared" si="17"/>
        <v>-2.0636224995541852E-2</v>
      </c>
      <c r="K207">
        <f t="shared" si="18"/>
        <v>-2.0636224995541852E-2</v>
      </c>
      <c r="O207">
        <f t="shared" ca="1" si="15"/>
        <v>-1.3175323937598429E-2</v>
      </c>
      <c r="Q207" s="2">
        <f t="shared" si="16"/>
        <v>42696.953300000001</v>
      </c>
    </row>
    <row r="208" spans="1:17" x14ac:dyDescent="0.2">
      <c r="A208" s="50" t="s">
        <v>361</v>
      </c>
      <c r="B208" s="51" t="s">
        <v>35</v>
      </c>
      <c r="C208" s="47">
        <v>57716.2327</v>
      </c>
      <c r="D208" s="47">
        <v>1.1000000000000001E-3</v>
      </c>
      <c r="E208">
        <f t="shared" si="13"/>
        <v>11959.959230825563</v>
      </c>
      <c r="F208">
        <f t="shared" si="14"/>
        <v>11960</v>
      </c>
      <c r="G208">
        <f t="shared" si="17"/>
        <v>-1.2578799993207213E-2</v>
      </c>
      <c r="K208">
        <f t="shared" si="18"/>
        <v>-1.2578799993207213E-2</v>
      </c>
      <c r="O208">
        <f t="shared" ca="1" si="15"/>
        <v>-1.3179391028923307E-2</v>
      </c>
      <c r="Q208" s="2">
        <f t="shared" si="16"/>
        <v>42697.7327</v>
      </c>
    </row>
    <row r="209" spans="1:17" x14ac:dyDescent="0.2">
      <c r="A209" s="50" t="s">
        <v>361</v>
      </c>
      <c r="B209" s="51" t="s">
        <v>37</v>
      </c>
      <c r="C209" s="47">
        <v>57716.384299999998</v>
      </c>
      <c r="D209" s="47">
        <v>4.0000000000000002E-4</v>
      </c>
      <c r="E209">
        <f t="shared" si="13"/>
        <v>11960.450581896121</v>
      </c>
      <c r="F209">
        <f t="shared" si="14"/>
        <v>11960.5</v>
      </c>
      <c r="G209">
        <f t="shared" si="17"/>
        <v>-1.5247315001033712E-2</v>
      </c>
      <c r="K209">
        <f t="shared" si="18"/>
        <v>-1.5247315001033712E-2</v>
      </c>
      <c r="O209">
        <f t="shared" ca="1" si="15"/>
        <v>-1.3180204447188284E-2</v>
      </c>
      <c r="Q209" s="2">
        <f t="shared" si="16"/>
        <v>42697.884299999998</v>
      </c>
    </row>
    <row r="210" spans="1:17" x14ac:dyDescent="0.2">
      <c r="A210" s="52" t="s">
        <v>1</v>
      </c>
      <c r="B210" s="53" t="s">
        <v>37</v>
      </c>
      <c r="C210" s="52">
        <v>57725.949699999997</v>
      </c>
      <c r="D210" s="52" t="s">
        <v>67</v>
      </c>
      <c r="E210">
        <f t="shared" si="13"/>
        <v>11991.453019431738</v>
      </c>
      <c r="F210">
        <f t="shared" si="14"/>
        <v>11991.5</v>
      </c>
      <c r="G210">
        <f t="shared" si="17"/>
        <v>-1.4495244999125134E-2</v>
      </c>
      <c r="K210">
        <f t="shared" si="18"/>
        <v>-1.4495244999125134E-2</v>
      </c>
      <c r="O210">
        <f t="shared" ca="1" si="15"/>
        <v>-1.3230636379616776E-2</v>
      </c>
      <c r="Q210" s="2">
        <f t="shared" si="16"/>
        <v>42707.449699999997</v>
      </c>
    </row>
    <row r="211" spans="1:17" x14ac:dyDescent="0.2">
      <c r="A211" s="52" t="s">
        <v>1</v>
      </c>
      <c r="B211" s="53" t="s">
        <v>37</v>
      </c>
      <c r="C211" s="52">
        <v>57725.949800000002</v>
      </c>
      <c r="D211" s="52" t="s">
        <v>67</v>
      </c>
      <c r="E211">
        <f t="shared" si="13"/>
        <v>11991.453343541958</v>
      </c>
      <c r="F211">
        <f t="shared" si="14"/>
        <v>11991.5</v>
      </c>
      <c r="G211">
        <f t="shared" si="17"/>
        <v>-1.4395244994375389E-2</v>
      </c>
      <c r="K211">
        <f t="shared" si="18"/>
        <v>-1.4395244994375389E-2</v>
      </c>
      <c r="O211">
        <f t="shared" ca="1" si="15"/>
        <v>-1.3230636379616776E-2</v>
      </c>
      <c r="Q211" s="2">
        <f t="shared" si="16"/>
        <v>42707.449800000002</v>
      </c>
    </row>
    <row r="212" spans="1:17" x14ac:dyDescent="0.2">
      <c r="A212" s="54" t="s">
        <v>0</v>
      </c>
      <c r="B212" s="55" t="s">
        <v>35</v>
      </c>
      <c r="C212" s="54">
        <v>57727.648000000001</v>
      </c>
      <c r="D212" s="54">
        <v>1E-4</v>
      </c>
      <c r="E212">
        <f t="shared" si="13"/>
        <v>11996.957383040875</v>
      </c>
      <c r="F212">
        <f t="shared" si="14"/>
        <v>11997</v>
      </c>
      <c r="G212">
        <f t="shared" si="17"/>
        <v>-1.3148909994924907E-2</v>
      </c>
      <c r="K212">
        <f t="shared" si="18"/>
        <v>-1.3148909994924907E-2</v>
      </c>
      <c r="O212">
        <f t="shared" ca="1" si="15"/>
        <v>-1.3239583980531509E-2</v>
      </c>
      <c r="Q212" s="2">
        <f t="shared" si="16"/>
        <v>42709.148000000001</v>
      </c>
    </row>
    <row r="213" spans="1:17" x14ac:dyDescent="0.2">
      <c r="A213" s="56" t="s">
        <v>2</v>
      </c>
      <c r="B213" s="57" t="s">
        <v>35</v>
      </c>
      <c r="C213" s="58">
        <v>58009.031900000002</v>
      </c>
      <c r="D213" s="59" t="s">
        <v>67</v>
      </c>
      <c r="E213">
        <f t="shared" ref="E213:E249" si="19">+(C213-C$7)/C$8</f>
        <v>12908.951317772149</v>
      </c>
      <c r="F213">
        <f t="shared" ref="F213:F249" si="20">ROUND(2*E213,0)/2</f>
        <v>12909</v>
      </c>
      <c r="G213">
        <f t="shared" si="17"/>
        <v>-1.5020269995147828E-2</v>
      </c>
      <c r="K213">
        <f t="shared" si="18"/>
        <v>-1.5020269995147828E-2</v>
      </c>
      <c r="O213">
        <f t="shared" ref="O213:O249" ca="1" si="21">+C$11+C$12*$F213</f>
        <v>-1.4723258895847188E-2</v>
      </c>
      <c r="Q213" s="2">
        <f t="shared" ref="Q213:Q249" si="22">+C213-15018.5</f>
        <v>42990.531900000002</v>
      </c>
    </row>
    <row r="214" spans="1:17" x14ac:dyDescent="0.2">
      <c r="A214" s="56" t="s">
        <v>2</v>
      </c>
      <c r="B214" s="57" t="s">
        <v>37</v>
      </c>
      <c r="C214" s="58">
        <v>58036.0291</v>
      </c>
      <c r="D214" s="59" t="s">
        <v>67</v>
      </c>
      <c r="E214">
        <f t="shared" si="19"/>
        <v>12996.451997998434</v>
      </c>
      <c r="F214">
        <f t="shared" si="20"/>
        <v>12996.5</v>
      </c>
      <c r="G214">
        <f t="shared" ref="G214:G249" si="23">+C214-(C$7+F214*C$8)</f>
        <v>-1.4810394997766707E-2</v>
      </c>
      <c r="K214">
        <f t="shared" si="18"/>
        <v>-1.4810394997766707E-2</v>
      </c>
      <c r="O214">
        <f t="shared" ca="1" si="21"/>
        <v>-1.4865607092217934E-2</v>
      </c>
      <c r="Q214" s="2">
        <f t="shared" si="22"/>
        <v>43017.5291</v>
      </c>
    </row>
    <row r="215" spans="1:17" x14ac:dyDescent="0.2">
      <c r="A215" s="56" t="s">
        <v>2</v>
      </c>
      <c r="B215" s="57" t="s">
        <v>35</v>
      </c>
      <c r="C215" s="58">
        <v>58036.183900000004</v>
      </c>
      <c r="D215" s="59" t="s">
        <v>67</v>
      </c>
      <c r="E215">
        <f t="shared" si="19"/>
        <v>12996.953720595569</v>
      </c>
      <c r="F215">
        <f t="shared" si="20"/>
        <v>12997</v>
      </c>
      <c r="G215">
        <f t="shared" si="23"/>
        <v>-1.4278909991844557E-2</v>
      </c>
      <c r="K215">
        <f t="shared" si="18"/>
        <v>-1.4278909991844557E-2</v>
      </c>
      <c r="O215">
        <f t="shared" ca="1" si="21"/>
        <v>-1.4866420510482908E-2</v>
      </c>
      <c r="Q215" s="2">
        <f t="shared" si="22"/>
        <v>43017.683900000004</v>
      </c>
    </row>
    <row r="216" spans="1:17" x14ac:dyDescent="0.2">
      <c r="A216" s="56" t="s">
        <v>2</v>
      </c>
      <c r="B216" s="57" t="s">
        <v>35</v>
      </c>
      <c r="C216" s="58">
        <v>58063.0265</v>
      </c>
      <c r="D216" s="59" t="s">
        <v>67</v>
      </c>
      <c r="E216">
        <f t="shared" si="19"/>
        <v>13083.953326445137</v>
      </c>
      <c r="F216">
        <f t="shared" si="20"/>
        <v>13084</v>
      </c>
      <c r="G216">
        <f t="shared" si="23"/>
        <v>-1.4400519998162054E-2</v>
      </c>
      <c r="K216">
        <f t="shared" si="18"/>
        <v>-1.4400519998162054E-2</v>
      </c>
      <c r="O216">
        <f t="shared" ca="1" si="21"/>
        <v>-1.5007955288588681E-2</v>
      </c>
      <c r="Q216" s="2">
        <f t="shared" si="22"/>
        <v>43044.5265</v>
      </c>
    </row>
    <row r="217" spans="1:17" x14ac:dyDescent="0.2">
      <c r="A217" s="56" t="s">
        <v>2</v>
      </c>
      <c r="B217" s="57" t="s">
        <v>37</v>
      </c>
      <c r="C217" s="60">
        <v>58063.173000000003</v>
      </c>
      <c r="D217" s="59" t="s">
        <v>67</v>
      </c>
      <c r="E217">
        <f t="shared" si="19"/>
        <v>13084.428147895265</v>
      </c>
      <c r="F217">
        <f t="shared" si="20"/>
        <v>13084.5</v>
      </c>
      <c r="G217">
        <f t="shared" si="23"/>
        <v>-2.2169034993567038E-2</v>
      </c>
      <c r="K217">
        <f t="shared" si="18"/>
        <v>-2.2169034993567038E-2</v>
      </c>
      <c r="O217">
        <f t="shared" ca="1" si="21"/>
        <v>-1.5008768706853658E-2</v>
      </c>
      <c r="Q217" s="2">
        <f t="shared" si="22"/>
        <v>43044.673000000003</v>
      </c>
    </row>
    <row r="218" spans="1:17" s="45" customFormat="1" x14ac:dyDescent="0.2">
      <c r="A218" s="61" t="s">
        <v>363</v>
      </c>
      <c r="B218" s="62" t="s">
        <v>35</v>
      </c>
      <c r="C218" s="63">
        <v>58339.472260000002</v>
      </c>
      <c r="D218" s="63">
        <v>6.0000000000000002E-5</v>
      </c>
      <c r="E218">
        <f t="shared" si="19"/>
        <v>13979.942245506172</v>
      </c>
      <c r="F218">
        <f t="shared" si="20"/>
        <v>13980</v>
      </c>
      <c r="G218">
        <f t="shared" si="23"/>
        <v>-1.7819399996369611E-2</v>
      </c>
      <c r="H218"/>
      <c r="I218"/>
      <c r="J218"/>
      <c r="K218">
        <f t="shared" si="18"/>
        <v>-1.7819399996369611E-2</v>
      </c>
      <c r="L218"/>
      <c r="M218"/>
      <c r="N218"/>
      <c r="O218">
        <f t="shared" ca="1" si="21"/>
        <v>-1.6465600819425136E-2</v>
      </c>
      <c r="P218"/>
      <c r="Q218" s="2">
        <f t="shared" si="22"/>
        <v>43320.972260000002</v>
      </c>
    </row>
    <row r="219" spans="1:17" x14ac:dyDescent="0.2">
      <c r="A219" s="64" t="s">
        <v>363</v>
      </c>
      <c r="B219" s="65" t="s">
        <v>35</v>
      </c>
      <c r="C219" s="66">
        <v>58339.472260000002</v>
      </c>
      <c r="D219" s="66">
        <v>6.0000000000000002E-5</v>
      </c>
      <c r="E219">
        <f t="shared" si="19"/>
        <v>13979.942245506172</v>
      </c>
      <c r="F219">
        <f t="shared" si="20"/>
        <v>13980</v>
      </c>
      <c r="G219">
        <f t="shared" si="23"/>
        <v>-1.7819399996369611E-2</v>
      </c>
      <c r="K219">
        <f t="shared" si="18"/>
        <v>-1.7819399996369611E-2</v>
      </c>
      <c r="O219">
        <f t="shared" ca="1" si="21"/>
        <v>-1.6465600819425136E-2</v>
      </c>
      <c r="Q219" s="2">
        <f t="shared" si="22"/>
        <v>43320.972260000002</v>
      </c>
    </row>
    <row r="220" spans="1:17" x14ac:dyDescent="0.2">
      <c r="A220" s="61" t="s">
        <v>363</v>
      </c>
      <c r="B220" s="62" t="s">
        <v>35</v>
      </c>
      <c r="C220" s="63">
        <v>58368.475290000002</v>
      </c>
      <c r="D220" s="63">
        <v>1E-4</v>
      </c>
      <c r="E220">
        <f t="shared" si="19"/>
        <v>14073.944025454595</v>
      </c>
      <c r="F220">
        <f t="shared" si="20"/>
        <v>14074</v>
      </c>
      <c r="G220">
        <f t="shared" si="23"/>
        <v>-1.7270219992497005E-2</v>
      </c>
      <c r="K220">
        <f t="shared" si="18"/>
        <v>-1.7270219992497005E-2</v>
      </c>
      <c r="O220">
        <f t="shared" ca="1" si="21"/>
        <v>-1.6618523453240566E-2</v>
      </c>
      <c r="Q220" s="2">
        <f t="shared" si="22"/>
        <v>43349.975290000002</v>
      </c>
    </row>
    <row r="221" spans="1:17" x14ac:dyDescent="0.2">
      <c r="A221" s="64" t="s">
        <v>363</v>
      </c>
      <c r="B221" s="65" t="s">
        <v>35</v>
      </c>
      <c r="C221" s="66">
        <v>58368.475290000002</v>
      </c>
      <c r="D221" s="66">
        <v>1E-4</v>
      </c>
      <c r="E221">
        <f t="shared" si="19"/>
        <v>14073.944025454595</v>
      </c>
      <c r="F221">
        <f t="shared" si="20"/>
        <v>14074</v>
      </c>
      <c r="G221">
        <f t="shared" si="23"/>
        <v>-1.7270219992497005E-2</v>
      </c>
      <c r="K221">
        <f t="shared" si="18"/>
        <v>-1.7270219992497005E-2</v>
      </c>
      <c r="O221">
        <f t="shared" ca="1" si="21"/>
        <v>-1.6618523453240566E-2</v>
      </c>
      <c r="Q221" s="2">
        <f t="shared" si="22"/>
        <v>43349.975290000002</v>
      </c>
    </row>
    <row r="222" spans="1:17" x14ac:dyDescent="0.2">
      <c r="A222" s="44" t="s">
        <v>362</v>
      </c>
      <c r="B222" s="45"/>
      <c r="C222" s="46">
        <v>58466.589599999999</v>
      </c>
      <c r="D222" s="47">
        <v>2.0000000000000001E-4</v>
      </c>
      <c r="E222">
        <f t="shared" si="19"/>
        <v>14391.942516591938</v>
      </c>
      <c r="F222">
        <f t="shared" si="20"/>
        <v>14392</v>
      </c>
      <c r="G222">
        <f t="shared" si="23"/>
        <v>-1.7735759996867273E-2</v>
      </c>
      <c r="K222">
        <f t="shared" si="18"/>
        <v>-1.7735759996867273E-2</v>
      </c>
      <c r="O222">
        <f t="shared" ca="1" si="21"/>
        <v>-1.713585746976511E-2</v>
      </c>
      <c r="Q222" s="2">
        <f t="shared" si="22"/>
        <v>43448.089599999999</v>
      </c>
    </row>
    <row r="223" spans="1:17" x14ac:dyDescent="0.2">
      <c r="A223" s="67" t="s">
        <v>364</v>
      </c>
      <c r="B223" s="43" t="s">
        <v>35</v>
      </c>
      <c r="C223" s="42">
        <v>58780.680699999997</v>
      </c>
      <c r="D223" s="42">
        <v>2.0000000000000001E-4</v>
      </c>
      <c r="E223">
        <f t="shared" si="19"/>
        <v>15409.943824246964</v>
      </c>
      <c r="F223">
        <f t="shared" si="20"/>
        <v>15410</v>
      </c>
      <c r="G223">
        <f t="shared" si="23"/>
        <v>-1.7332299998088274E-2</v>
      </c>
      <c r="K223">
        <f t="shared" si="18"/>
        <v>-1.7332299998088274E-2</v>
      </c>
      <c r="O223">
        <f t="shared" ca="1" si="21"/>
        <v>-1.8791977057255636E-2</v>
      </c>
      <c r="Q223" s="2">
        <f t="shared" si="22"/>
        <v>43762.180699999997</v>
      </c>
    </row>
    <row r="224" spans="1:17" x14ac:dyDescent="0.2">
      <c r="A224" s="61" t="s">
        <v>365</v>
      </c>
      <c r="B224" s="62" t="s">
        <v>35</v>
      </c>
      <c r="C224" s="63">
        <v>58792.097399999999</v>
      </c>
      <c r="D224" s="63" t="s">
        <v>67</v>
      </c>
      <c r="E224">
        <f t="shared" si="19"/>
        <v>15446.946514005149</v>
      </c>
      <c r="F224">
        <f t="shared" si="20"/>
        <v>15447</v>
      </c>
      <c r="G224">
        <f t="shared" si="23"/>
        <v>-1.6502409998793155E-2</v>
      </c>
      <c r="K224">
        <f t="shared" si="18"/>
        <v>-1.6502409998793155E-2</v>
      </c>
      <c r="O224">
        <f t="shared" ca="1" si="21"/>
        <v>-1.8852170008863838E-2</v>
      </c>
      <c r="Q224" s="2">
        <f t="shared" si="22"/>
        <v>43773.597399999999</v>
      </c>
    </row>
    <row r="225" spans="1:17" x14ac:dyDescent="0.2">
      <c r="A225" s="61" t="s">
        <v>365</v>
      </c>
      <c r="B225" s="62" t="s">
        <v>35</v>
      </c>
      <c r="C225" s="63">
        <v>58793.947</v>
      </c>
      <c r="D225" s="63" t="s">
        <v>67</v>
      </c>
      <c r="E225">
        <f t="shared" si="19"/>
        <v>15452.941256354232</v>
      </c>
      <c r="F225">
        <f t="shared" si="20"/>
        <v>15453</v>
      </c>
      <c r="G225">
        <f t="shared" si="23"/>
        <v>-1.812458999484079E-2</v>
      </c>
      <c r="K225">
        <f t="shared" si="18"/>
        <v>-1.812458999484079E-2</v>
      </c>
      <c r="O225">
        <f t="shared" ca="1" si="21"/>
        <v>-1.8861931028043545E-2</v>
      </c>
      <c r="Q225" s="2">
        <f t="shared" si="22"/>
        <v>43775.447</v>
      </c>
    </row>
    <row r="226" spans="1:17" ht="12" customHeight="1" x14ac:dyDescent="0.2">
      <c r="A226" s="61" t="s">
        <v>365</v>
      </c>
      <c r="B226" s="62" t="s">
        <v>35</v>
      </c>
      <c r="C226" s="63">
        <v>58793.953999999998</v>
      </c>
      <c r="D226" s="63" t="s">
        <v>159</v>
      </c>
      <c r="E226">
        <f t="shared" si="19"/>
        <v>15452.963944068564</v>
      </c>
      <c r="F226">
        <f t="shared" si="20"/>
        <v>15453</v>
      </c>
      <c r="G226">
        <f t="shared" si="23"/>
        <v>-1.1124589997052681E-2</v>
      </c>
      <c r="K226">
        <f t="shared" si="18"/>
        <v>-1.1124589997052681E-2</v>
      </c>
      <c r="O226">
        <f t="shared" ca="1" si="21"/>
        <v>-1.8861931028043545E-2</v>
      </c>
      <c r="Q226" s="2">
        <f t="shared" si="22"/>
        <v>43775.453999999998</v>
      </c>
    </row>
    <row r="227" spans="1:17" ht="12" customHeight="1" x14ac:dyDescent="0.2">
      <c r="A227" s="68" t="s">
        <v>367</v>
      </c>
      <c r="B227" s="20" t="s">
        <v>35</v>
      </c>
      <c r="C227" s="21">
        <v>59133.646000000001</v>
      </c>
      <c r="D227" s="21">
        <v>1E-3</v>
      </c>
      <c r="E227">
        <f t="shared" si="19"/>
        <v>16553.940381159446</v>
      </c>
      <c r="F227">
        <f t="shared" si="20"/>
        <v>16554</v>
      </c>
      <c r="G227">
        <f t="shared" si="23"/>
        <v>-1.8394619997707196E-2</v>
      </c>
      <c r="K227">
        <f t="shared" si="18"/>
        <v>-1.8394619997707196E-2</v>
      </c>
      <c r="O227">
        <f t="shared" ca="1" si="21"/>
        <v>-2.0653078047520035E-2</v>
      </c>
      <c r="Q227" s="2">
        <f t="shared" si="22"/>
        <v>44115.146000000001</v>
      </c>
    </row>
    <row r="228" spans="1:17" ht="12" customHeight="1" x14ac:dyDescent="0.2">
      <c r="A228" s="67" t="s">
        <v>366</v>
      </c>
      <c r="B228" s="43" t="s">
        <v>35</v>
      </c>
      <c r="C228" s="42">
        <v>59183.013700000003</v>
      </c>
      <c r="D228" s="42" t="s">
        <v>67</v>
      </c>
      <c r="E228">
        <f t="shared" si="19"/>
        <v>16713.946134763813</v>
      </c>
      <c r="F228">
        <f t="shared" si="20"/>
        <v>16714</v>
      </c>
      <c r="G228">
        <f t="shared" si="23"/>
        <v>-1.6619419991911855E-2</v>
      </c>
      <c r="K228">
        <f t="shared" ref="K228:K249" si="24">+G228</f>
        <v>-1.6619419991911855E-2</v>
      </c>
      <c r="O228">
        <f t="shared" ca="1" si="21"/>
        <v>-2.0913371892312259E-2</v>
      </c>
      <c r="Q228" s="2">
        <f t="shared" si="22"/>
        <v>44164.513700000003</v>
      </c>
    </row>
    <row r="229" spans="1:17" ht="12" customHeight="1" x14ac:dyDescent="0.2">
      <c r="A229" s="67" t="s">
        <v>366</v>
      </c>
      <c r="B229" s="43" t="s">
        <v>35</v>
      </c>
      <c r="C229" s="42">
        <v>59191.035900000003</v>
      </c>
      <c r="D229" s="42" t="s">
        <v>67</v>
      </c>
      <c r="E229">
        <f t="shared" si="19"/>
        <v>16739.946903618038</v>
      </c>
      <c r="F229">
        <f t="shared" si="20"/>
        <v>16740</v>
      </c>
      <c r="G229">
        <f t="shared" si="23"/>
        <v>-1.6382199995859992E-2</v>
      </c>
      <c r="K229">
        <f t="shared" si="24"/>
        <v>-1.6382199995859992E-2</v>
      </c>
      <c r="O229">
        <f t="shared" ca="1" si="21"/>
        <v>-2.0955669642090995E-2</v>
      </c>
      <c r="Q229" s="2">
        <f t="shared" si="22"/>
        <v>44172.535900000003</v>
      </c>
    </row>
    <row r="230" spans="1:17" ht="12" customHeight="1" x14ac:dyDescent="0.2">
      <c r="A230" s="69" t="s">
        <v>368</v>
      </c>
      <c r="B230" s="70" t="s">
        <v>35</v>
      </c>
      <c r="C230" s="99">
        <v>59454.216500000097</v>
      </c>
      <c r="D230" s="100" t="s">
        <v>67</v>
      </c>
      <c r="E230">
        <f t="shared" si="19"/>
        <v>17592.942085428451</v>
      </c>
      <c r="F230">
        <f t="shared" si="20"/>
        <v>17593</v>
      </c>
      <c r="G230">
        <f t="shared" si="23"/>
        <v>-1.7868789902422577E-2</v>
      </c>
      <c r="K230">
        <f t="shared" si="24"/>
        <v>-1.7868789902422577E-2</v>
      </c>
      <c r="O230">
        <f t="shared" ca="1" si="21"/>
        <v>-2.234336120213954E-2</v>
      </c>
      <c r="Q230" s="2">
        <f t="shared" si="22"/>
        <v>44435.716500000097</v>
      </c>
    </row>
    <row r="231" spans="1:17" ht="12" customHeight="1" x14ac:dyDescent="0.2">
      <c r="A231" s="69" t="s">
        <v>368</v>
      </c>
      <c r="B231" s="70" t="s">
        <v>35</v>
      </c>
      <c r="C231" s="99">
        <v>59467.17389999982</v>
      </c>
      <c r="D231" s="100" t="s">
        <v>67</v>
      </c>
      <c r="E231">
        <f t="shared" si="19"/>
        <v>17634.938341112</v>
      </c>
      <c r="F231">
        <f t="shared" si="20"/>
        <v>17635</v>
      </c>
      <c r="G231">
        <f t="shared" si="23"/>
        <v>-1.9024050176085439E-2</v>
      </c>
      <c r="K231">
        <f t="shared" si="24"/>
        <v>-1.9024050176085439E-2</v>
      </c>
      <c r="O231">
        <f t="shared" ca="1" si="21"/>
        <v>-2.2411688336397499E-2</v>
      </c>
      <c r="Q231" s="2">
        <f t="shared" si="22"/>
        <v>44448.67389999982</v>
      </c>
    </row>
    <row r="232" spans="1:17" ht="12" customHeight="1" x14ac:dyDescent="0.2">
      <c r="A232" s="69" t="s">
        <v>368</v>
      </c>
      <c r="B232" s="70" t="s">
        <v>35</v>
      </c>
      <c r="C232" s="99">
        <v>59529.033499999903</v>
      </c>
      <c r="D232" s="100" t="s">
        <v>67</v>
      </c>
      <c r="E232">
        <f t="shared" si="19"/>
        <v>17835.431617397451</v>
      </c>
      <c r="F232">
        <f t="shared" si="20"/>
        <v>17835.5</v>
      </c>
      <c r="G232">
        <f t="shared" si="23"/>
        <v>-2.1098565091961063E-2</v>
      </c>
      <c r="K232">
        <f t="shared" si="24"/>
        <v>-2.1098565091961063E-2</v>
      </c>
      <c r="O232">
        <f t="shared" ca="1" si="21"/>
        <v>-2.2737869060652754E-2</v>
      </c>
      <c r="Q232" s="2">
        <f t="shared" si="22"/>
        <v>44510.533499999903</v>
      </c>
    </row>
    <row r="233" spans="1:17" ht="12" customHeight="1" x14ac:dyDescent="0.2">
      <c r="A233" s="69" t="s">
        <v>368</v>
      </c>
      <c r="B233" s="70" t="s">
        <v>35</v>
      </c>
      <c r="C233" s="99">
        <v>59531.039400000125</v>
      </c>
      <c r="D233" s="100" t="s">
        <v>67</v>
      </c>
      <c r="E233">
        <f t="shared" si="19"/>
        <v>17841.932943997446</v>
      </c>
      <c r="F233">
        <f t="shared" si="20"/>
        <v>17842</v>
      </c>
      <c r="G233">
        <f t="shared" si="23"/>
        <v>-2.0689259872597177E-2</v>
      </c>
      <c r="K233">
        <f t="shared" si="24"/>
        <v>-2.0689259872597177E-2</v>
      </c>
      <c r="O233">
        <f t="shared" ca="1" si="21"/>
        <v>-2.2748443498097438E-2</v>
      </c>
      <c r="Q233" s="2">
        <f t="shared" si="22"/>
        <v>44512.539400000125</v>
      </c>
    </row>
    <row r="234" spans="1:17" ht="12" customHeight="1" x14ac:dyDescent="0.2">
      <c r="A234" s="74" t="s">
        <v>371</v>
      </c>
      <c r="B234" s="75" t="s">
        <v>35</v>
      </c>
      <c r="C234" s="101">
        <v>59785.266700000037</v>
      </c>
      <c r="D234" s="8"/>
      <c r="E234">
        <f t="shared" si="19"/>
        <v>18665.909566835591</v>
      </c>
      <c r="F234">
        <f t="shared" si="20"/>
        <v>18666</v>
      </c>
      <c r="G234">
        <f t="shared" si="23"/>
        <v>-2.7901979963644408E-2</v>
      </c>
      <c r="K234">
        <f t="shared" si="24"/>
        <v>-2.7901979963644408E-2</v>
      </c>
      <c r="O234">
        <f t="shared" ca="1" si="21"/>
        <v>-2.408895679877739E-2</v>
      </c>
      <c r="Q234" s="2">
        <f t="shared" si="22"/>
        <v>44766.766700000037</v>
      </c>
    </row>
    <row r="235" spans="1:17" ht="12" customHeight="1" x14ac:dyDescent="0.2">
      <c r="A235" s="74" t="s">
        <v>371</v>
      </c>
      <c r="B235" s="75" t="s">
        <v>35</v>
      </c>
      <c r="C235" s="101">
        <v>59794.218299999833</v>
      </c>
      <c r="D235" s="8"/>
      <c r="E235">
        <f t="shared" si="19"/>
        <v>18694.922615933123</v>
      </c>
      <c r="F235">
        <f t="shared" si="20"/>
        <v>18695</v>
      </c>
      <c r="G235">
        <f t="shared" si="23"/>
        <v>-2.3875850165495649E-2</v>
      </c>
      <c r="K235">
        <f t="shared" si="24"/>
        <v>-2.3875850165495649E-2</v>
      </c>
      <c r="O235">
        <f t="shared" ca="1" si="21"/>
        <v>-2.4136135058145981E-2</v>
      </c>
      <c r="Q235" s="2">
        <f t="shared" si="22"/>
        <v>44775.718299999833</v>
      </c>
    </row>
    <row r="236" spans="1:17" x14ac:dyDescent="0.2">
      <c r="A236" s="74" t="s">
        <v>371</v>
      </c>
      <c r="B236" s="75" t="s">
        <v>35</v>
      </c>
      <c r="C236" s="101">
        <v>59799.154999999795</v>
      </c>
      <c r="D236" s="8"/>
      <c r="E236">
        <f t="shared" si="19"/>
        <v>18710.922964416292</v>
      </c>
      <c r="F236">
        <f t="shared" si="20"/>
        <v>18711</v>
      </c>
      <c r="G236">
        <f t="shared" si="23"/>
        <v>-2.3768330203893129E-2</v>
      </c>
      <c r="K236">
        <f t="shared" si="24"/>
        <v>-2.3768330203893129E-2</v>
      </c>
      <c r="O236">
        <f t="shared" ca="1" si="21"/>
        <v>-2.4162164442625204E-2</v>
      </c>
      <c r="Q236" s="2">
        <f t="shared" si="22"/>
        <v>44780.654999999795</v>
      </c>
    </row>
    <row r="237" spans="1:17" x14ac:dyDescent="0.2">
      <c r="A237" s="74" t="s">
        <v>371</v>
      </c>
      <c r="B237" s="75" t="s">
        <v>35</v>
      </c>
      <c r="C237" s="101">
        <v>59799.154999999795</v>
      </c>
      <c r="D237" s="8"/>
      <c r="E237">
        <f t="shared" si="19"/>
        <v>18710.922964416292</v>
      </c>
      <c r="F237">
        <f t="shared" si="20"/>
        <v>18711</v>
      </c>
      <c r="G237">
        <f t="shared" si="23"/>
        <v>-2.3768330203893129E-2</v>
      </c>
      <c r="K237">
        <f t="shared" si="24"/>
        <v>-2.3768330203893129E-2</v>
      </c>
      <c r="O237">
        <f t="shared" ca="1" si="21"/>
        <v>-2.4162164442625204E-2</v>
      </c>
      <c r="Q237" s="2">
        <f t="shared" si="22"/>
        <v>44780.654999999795</v>
      </c>
    </row>
    <row r="238" spans="1:17" x14ac:dyDescent="0.2">
      <c r="A238" s="74" t="s">
        <v>371</v>
      </c>
      <c r="B238" s="75" t="s">
        <v>35</v>
      </c>
      <c r="C238" s="101">
        <v>59799.155999999959</v>
      </c>
      <c r="D238" s="8"/>
      <c r="E238">
        <f t="shared" si="19"/>
        <v>18710.92620551887</v>
      </c>
      <c r="F238">
        <f t="shared" si="20"/>
        <v>18711</v>
      </c>
      <c r="G238">
        <f t="shared" si="23"/>
        <v>-2.2768330039980356E-2</v>
      </c>
      <c r="K238">
        <f t="shared" si="24"/>
        <v>-2.2768330039980356E-2</v>
      </c>
      <c r="O238">
        <f t="shared" ca="1" si="21"/>
        <v>-2.4162164442625204E-2</v>
      </c>
      <c r="Q238" s="2">
        <f t="shared" si="22"/>
        <v>44780.655999999959</v>
      </c>
    </row>
    <row r="239" spans="1:17" x14ac:dyDescent="0.2">
      <c r="A239" s="74" t="s">
        <v>371</v>
      </c>
      <c r="B239" s="75" t="s">
        <v>35</v>
      </c>
      <c r="C239" s="101">
        <v>59802.240999999922</v>
      </c>
      <c r="D239" s="8"/>
      <c r="E239">
        <f t="shared" si="19"/>
        <v>18720.92500533866</v>
      </c>
      <c r="F239">
        <f t="shared" si="20"/>
        <v>18721</v>
      </c>
      <c r="G239">
        <f t="shared" si="23"/>
        <v>-2.3138630072935484E-2</v>
      </c>
      <c r="K239">
        <f t="shared" si="24"/>
        <v>-2.3138630072935484E-2</v>
      </c>
      <c r="O239">
        <f t="shared" ca="1" si="21"/>
        <v>-2.4178432807924716E-2</v>
      </c>
      <c r="Q239" s="2">
        <f t="shared" si="22"/>
        <v>44783.740999999922</v>
      </c>
    </row>
    <row r="240" spans="1:17" x14ac:dyDescent="0.2">
      <c r="A240" s="74" t="s">
        <v>371</v>
      </c>
      <c r="B240" s="75" t="s">
        <v>35</v>
      </c>
      <c r="C240" s="101">
        <v>59802.242000000086</v>
      </c>
      <c r="D240" s="8"/>
      <c r="E240">
        <f t="shared" si="19"/>
        <v>18720.928246441243</v>
      </c>
      <c r="F240">
        <f t="shared" si="20"/>
        <v>18721</v>
      </c>
      <c r="G240">
        <f t="shared" si="23"/>
        <v>-2.2138629909022711E-2</v>
      </c>
      <c r="K240">
        <f t="shared" si="24"/>
        <v>-2.2138629909022711E-2</v>
      </c>
      <c r="O240">
        <f t="shared" ca="1" si="21"/>
        <v>-2.4178432807924716E-2</v>
      </c>
      <c r="Q240" s="2">
        <f t="shared" si="22"/>
        <v>44783.742000000086</v>
      </c>
    </row>
    <row r="241" spans="1:17" x14ac:dyDescent="0.2">
      <c r="A241" s="74" t="s">
        <v>371</v>
      </c>
      <c r="B241" s="75" t="s">
        <v>35</v>
      </c>
      <c r="C241" s="101">
        <v>59807.17920000013</v>
      </c>
      <c r="D241" s="8"/>
      <c r="E241">
        <f t="shared" si="19"/>
        <v>18736.930215475702</v>
      </c>
      <c r="F241">
        <f t="shared" si="20"/>
        <v>18737</v>
      </c>
      <c r="G241">
        <f t="shared" si="23"/>
        <v>-2.1531109865463804E-2</v>
      </c>
      <c r="K241">
        <f t="shared" si="24"/>
        <v>-2.1531109865463804E-2</v>
      </c>
      <c r="O241">
        <f t="shared" ca="1" si="21"/>
        <v>-2.420446219240394E-2</v>
      </c>
      <c r="Q241" s="2">
        <f t="shared" si="22"/>
        <v>44788.67920000013</v>
      </c>
    </row>
    <row r="242" spans="1:17" x14ac:dyDescent="0.2">
      <c r="A242" s="74" t="s">
        <v>371</v>
      </c>
      <c r="B242" s="75" t="s">
        <v>35</v>
      </c>
      <c r="C242" s="101">
        <v>59814.273699999787</v>
      </c>
      <c r="D242" s="8"/>
      <c r="E242">
        <f t="shared" si="19"/>
        <v>18759.924213958337</v>
      </c>
      <c r="F242">
        <f t="shared" si="20"/>
        <v>18760</v>
      </c>
      <c r="G242">
        <f t="shared" si="23"/>
        <v>-2.3382800209219567E-2</v>
      </c>
      <c r="K242">
        <f t="shared" si="24"/>
        <v>-2.3382800209219567E-2</v>
      </c>
      <c r="O242">
        <f t="shared" ca="1" si="21"/>
        <v>-2.4241879432592824E-2</v>
      </c>
      <c r="Q242" s="2">
        <f t="shared" si="22"/>
        <v>44795.773699999787</v>
      </c>
    </row>
    <row r="243" spans="1:17" x14ac:dyDescent="0.2">
      <c r="A243" s="74" t="s">
        <v>371</v>
      </c>
      <c r="B243" s="75" t="s">
        <v>35</v>
      </c>
      <c r="C243" s="101">
        <v>59814.273800000083</v>
      </c>
      <c r="D243" s="8"/>
      <c r="E243">
        <f t="shared" si="19"/>
        <v>18759.924538069503</v>
      </c>
      <c r="F243">
        <f t="shared" si="20"/>
        <v>18760</v>
      </c>
      <c r="G243">
        <f t="shared" si="23"/>
        <v>-2.3282799913431518E-2</v>
      </c>
      <c r="K243">
        <f t="shared" si="24"/>
        <v>-2.3282799913431518E-2</v>
      </c>
      <c r="O243">
        <f t="shared" ca="1" si="21"/>
        <v>-2.4241879432592824E-2</v>
      </c>
      <c r="Q243" s="2">
        <f t="shared" si="22"/>
        <v>44795.773800000083</v>
      </c>
    </row>
    <row r="244" spans="1:17" x14ac:dyDescent="0.2">
      <c r="A244" s="73" t="s">
        <v>370</v>
      </c>
      <c r="B244" s="73" t="s">
        <v>35</v>
      </c>
      <c r="C244" s="101">
        <v>59816.434100000188</v>
      </c>
      <c r="D244" s="100">
        <v>1E-4</v>
      </c>
      <c r="E244">
        <f t="shared" si="19"/>
        <v>18766.92629082542</v>
      </c>
      <c r="F244">
        <f t="shared" si="20"/>
        <v>18767</v>
      </c>
      <c r="G244">
        <f t="shared" si="23"/>
        <v>-2.2742009809007868E-2</v>
      </c>
      <c r="K244">
        <f t="shared" si="24"/>
        <v>-2.2742009809007868E-2</v>
      </c>
      <c r="O244">
        <f t="shared" ca="1" si="21"/>
        <v>-2.4253267288302481E-2</v>
      </c>
      <c r="Q244" s="2">
        <f t="shared" si="22"/>
        <v>44797.934100000188</v>
      </c>
    </row>
    <row r="245" spans="1:17" x14ac:dyDescent="0.2">
      <c r="A245" s="71" t="s">
        <v>371</v>
      </c>
      <c r="B245" s="72" t="s">
        <v>35</v>
      </c>
      <c r="C245" s="101">
        <v>59824.146999999881</v>
      </c>
      <c r="D245" s="8"/>
      <c r="E245">
        <f t="shared" si="19"/>
        <v>18791.924586815021</v>
      </c>
      <c r="F245">
        <f t="shared" si="20"/>
        <v>18792</v>
      </c>
      <c r="G245">
        <f t="shared" si="23"/>
        <v>-2.3267760116141289E-2</v>
      </c>
      <c r="K245">
        <f t="shared" si="24"/>
        <v>-2.3267760116141289E-2</v>
      </c>
      <c r="O245">
        <f t="shared" ca="1" si="21"/>
        <v>-2.4293938201551266E-2</v>
      </c>
      <c r="Q245" s="2">
        <f t="shared" si="22"/>
        <v>44805.646999999881</v>
      </c>
    </row>
    <row r="246" spans="1:17" x14ac:dyDescent="0.2">
      <c r="A246" s="74" t="s">
        <v>371</v>
      </c>
      <c r="B246" s="75" t="s">
        <v>35</v>
      </c>
      <c r="C246" s="101">
        <v>59824.147200000007</v>
      </c>
      <c r="D246" s="8"/>
      <c r="E246">
        <f t="shared" si="19"/>
        <v>18791.92523503584</v>
      </c>
      <c r="F246">
        <f t="shared" si="20"/>
        <v>18792</v>
      </c>
      <c r="G246">
        <f t="shared" si="23"/>
        <v>-2.3067759990226477E-2</v>
      </c>
      <c r="K246">
        <f t="shared" si="24"/>
        <v>-2.3067759990226477E-2</v>
      </c>
      <c r="O246">
        <f t="shared" ca="1" si="21"/>
        <v>-2.4293938201551266E-2</v>
      </c>
      <c r="Q246" s="2">
        <f t="shared" si="22"/>
        <v>44805.647200000007</v>
      </c>
    </row>
    <row r="247" spans="1:17" x14ac:dyDescent="0.2">
      <c r="A247" s="74" t="s">
        <v>371</v>
      </c>
      <c r="B247" s="75" t="s">
        <v>37</v>
      </c>
      <c r="C247" s="101">
        <v>59927.044000000227</v>
      </c>
      <c r="D247" s="8"/>
      <c r="E247">
        <f t="shared" si="19"/>
        <v>19125.424264310284</v>
      </c>
      <c r="F247">
        <f t="shared" si="20"/>
        <v>19125.5</v>
      </c>
      <c r="G247">
        <f t="shared" si="23"/>
        <v>-2.3367264766420703E-2</v>
      </c>
      <c r="K247">
        <f t="shared" si="24"/>
        <v>-2.3367264766420703E-2</v>
      </c>
      <c r="O247">
        <f t="shared" ca="1" si="21"/>
        <v>-2.4836488184290059E-2</v>
      </c>
      <c r="Q247" s="2">
        <f t="shared" si="22"/>
        <v>44908.544000000227</v>
      </c>
    </row>
    <row r="248" spans="1:17" x14ac:dyDescent="0.2">
      <c r="A248" s="74" t="s">
        <v>371</v>
      </c>
      <c r="B248" s="75" t="s">
        <v>37</v>
      </c>
      <c r="C248" s="101">
        <v>59927.044000000227</v>
      </c>
      <c r="D248" s="8"/>
      <c r="E248">
        <f t="shared" si="19"/>
        <v>19125.424264310284</v>
      </c>
      <c r="F248">
        <f t="shared" si="20"/>
        <v>19125.5</v>
      </c>
      <c r="G248">
        <f t="shared" si="23"/>
        <v>-2.3367264766420703E-2</v>
      </c>
      <c r="K248">
        <f t="shared" si="24"/>
        <v>-2.3367264766420703E-2</v>
      </c>
      <c r="O248">
        <f t="shared" ca="1" si="21"/>
        <v>-2.4836488184290059E-2</v>
      </c>
      <c r="Q248" s="2">
        <f t="shared" si="22"/>
        <v>44908.544000000227</v>
      </c>
    </row>
    <row r="249" spans="1:17" x14ac:dyDescent="0.2">
      <c r="A249" s="71" t="s">
        <v>369</v>
      </c>
      <c r="B249" s="72" t="s">
        <v>35</v>
      </c>
      <c r="C249" s="99">
        <v>59971.626700000001</v>
      </c>
      <c r="D249" s="100">
        <v>6.9999999999999999E-4</v>
      </c>
      <c r="E249">
        <f t="shared" si="19"/>
        <v>19269.921344611386</v>
      </c>
      <c r="F249">
        <f t="shared" si="20"/>
        <v>19270</v>
      </c>
      <c r="G249">
        <f t="shared" si="23"/>
        <v>-2.4268099994515069E-2</v>
      </c>
      <c r="K249">
        <f t="shared" si="24"/>
        <v>-2.4268099994515069E-2</v>
      </c>
      <c r="O249">
        <f t="shared" ca="1" si="21"/>
        <v>-2.5071566062868037E-2</v>
      </c>
      <c r="Q249" s="2">
        <f t="shared" si="22"/>
        <v>44953.126700000001</v>
      </c>
    </row>
    <row r="250" spans="1:17" x14ac:dyDescent="0.2">
      <c r="A250" s="102" t="s">
        <v>372</v>
      </c>
      <c r="B250" s="103" t="s">
        <v>35</v>
      </c>
      <c r="C250" s="101">
        <v>60121.569999999832</v>
      </c>
      <c r="D250" s="102">
        <v>1E-4</v>
      </c>
      <c r="E250">
        <f t="shared" ref="E250:E253" si="25">+(C250-C$7)/C$8</f>
        <v>19755.902881413735</v>
      </c>
      <c r="F250">
        <f t="shared" ref="F250:F253" si="26">ROUND(2*E250,0)/2</f>
        <v>19756</v>
      </c>
      <c r="G250">
        <f t="shared" ref="G250:G253" si="27">+C250-(C$7+F250*C$8)</f>
        <v>-2.9964680164994206E-2</v>
      </c>
      <c r="K250">
        <f t="shared" ref="K250:K253" si="28">+G250</f>
        <v>-2.9964680164994206E-2</v>
      </c>
      <c r="O250">
        <f t="shared" ref="O250:O253" ca="1" si="29">+C$11+C$12*$F250</f>
        <v>-2.5862208616424413E-2</v>
      </c>
      <c r="Q250" s="2">
        <f t="shared" ref="Q250:Q253" si="30">+C250-15018.5</f>
        <v>45103.069999999832</v>
      </c>
    </row>
    <row r="251" spans="1:17" x14ac:dyDescent="0.2">
      <c r="A251" s="102" t="s">
        <v>372</v>
      </c>
      <c r="B251" s="103" t="s">
        <v>35</v>
      </c>
      <c r="C251" s="101">
        <v>60129.591000000015</v>
      </c>
      <c r="D251" s="102">
        <v>1E-4</v>
      </c>
      <c r="E251">
        <f t="shared" si="25"/>
        <v>19781.899760946097</v>
      </c>
      <c r="F251">
        <f t="shared" si="26"/>
        <v>19782</v>
      </c>
      <c r="G251">
        <f t="shared" si="27"/>
        <v>-3.0927459985832684E-2</v>
      </c>
      <c r="K251">
        <f t="shared" si="28"/>
        <v>-3.0927459985832684E-2</v>
      </c>
      <c r="O251">
        <f t="shared" ca="1" si="29"/>
        <v>-2.5904506366203155E-2</v>
      </c>
      <c r="Q251" s="2">
        <f t="shared" si="30"/>
        <v>45111.091000000015</v>
      </c>
    </row>
    <row r="252" spans="1:17" x14ac:dyDescent="0.2">
      <c r="A252" s="102" t="s">
        <v>372</v>
      </c>
      <c r="B252" s="103" t="s">
        <v>35</v>
      </c>
      <c r="C252" s="101">
        <v>60214.444279999938</v>
      </c>
      <c r="D252" s="102">
        <v>1E-4</v>
      </c>
      <c r="E252">
        <f t="shared" si="25"/>
        <v>20056.917900583736</v>
      </c>
      <c r="F252">
        <f t="shared" si="26"/>
        <v>20057</v>
      </c>
      <c r="G252">
        <f t="shared" si="27"/>
        <v>-2.5330710057460237E-2</v>
      </c>
      <c r="K252">
        <f t="shared" si="28"/>
        <v>-2.5330710057460237E-2</v>
      </c>
      <c r="O252">
        <f t="shared" ca="1" si="29"/>
        <v>-2.6351886411939789E-2</v>
      </c>
      <c r="Q252" s="2">
        <f t="shared" si="30"/>
        <v>45195.944279999938</v>
      </c>
    </row>
    <row r="253" spans="1:17" x14ac:dyDescent="0.2">
      <c r="A253" s="102" t="s">
        <v>372</v>
      </c>
      <c r="B253" s="103" t="s">
        <v>35</v>
      </c>
      <c r="C253" s="101">
        <v>60241.595399999991</v>
      </c>
      <c r="D253" s="102">
        <v>1E-4</v>
      </c>
      <c r="E253">
        <f t="shared" si="25"/>
        <v>20144.917451237521</v>
      </c>
      <c r="F253">
        <f t="shared" si="26"/>
        <v>20145</v>
      </c>
      <c r="G253">
        <f t="shared" si="27"/>
        <v>-2.5469350002822466E-2</v>
      </c>
      <c r="K253">
        <f t="shared" si="28"/>
        <v>-2.5469350002822466E-2</v>
      </c>
      <c r="O253">
        <f t="shared" ca="1" si="29"/>
        <v>-2.6495048026575509E-2</v>
      </c>
      <c r="Q253" s="2">
        <f t="shared" si="30"/>
        <v>45223.095399999991</v>
      </c>
    </row>
    <row r="254" spans="1:17" x14ac:dyDescent="0.2">
      <c r="C254" s="8"/>
      <c r="D254" s="8"/>
    </row>
    <row r="255" spans="1:17" x14ac:dyDescent="0.2">
      <c r="C255" s="8"/>
      <c r="D255" s="8"/>
    </row>
    <row r="256" spans="1:17" x14ac:dyDescent="0.2">
      <c r="C256" s="8"/>
      <c r="D256" s="8"/>
    </row>
    <row r="257" spans="3:4" x14ac:dyDescent="0.2">
      <c r="C257" s="8"/>
      <c r="D257" s="8"/>
    </row>
  </sheetData>
  <protectedRanges>
    <protectedRange sqref="A219:D226" name="Range1"/>
  </protectedRanges>
  <sortState xmlns:xlrd2="http://schemas.microsoft.com/office/spreadsheetml/2017/richdata2" ref="A21:S249">
    <sortCondition ref="C21:C249"/>
  </sortState>
  <phoneticPr fontId="8" type="noConversion"/>
  <hyperlinks>
    <hyperlink ref="H63386" r:id="rId1" display="http://vsolj.cetus-net.org/bulletin.html" xr:uid="{00000000-0004-0000-0000-000000000000}"/>
    <hyperlink ref="H63379" r:id="rId2" display="https://www.aavso.org/ejaavso" xr:uid="{00000000-0004-0000-0000-000001000000}"/>
    <hyperlink ref="I63386" r:id="rId3" display="http://vsolj.cetus-net.org/bulletin.html" xr:uid="{00000000-0004-0000-0000-000002000000}"/>
    <hyperlink ref="AQ57037" r:id="rId4" display="http://cdsbib.u-strasbg.fr/cgi-bin/cdsbib?1990RMxAA..21..381G" xr:uid="{00000000-0004-0000-0000-000003000000}"/>
    <hyperlink ref="H63383" r:id="rId5" display="https://www.aavso.org/ejaavso" xr:uid="{00000000-0004-0000-0000-000004000000}"/>
    <hyperlink ref="AP4401" r:id="rId6" display="http://cdsbib.u-strasbg.fr/cgi-bin/cdsbib?1990RMxAA..21..381G" xr:uid="{00000000-0004-0000-0000-000005000000}"/>
    <hyperlink ref="AP4404" r:id="rId7" display="http://cdsbib.u-strasbg.fr/cgi-bin/cdsbib?1990RMxAA..21..381G" xr:uid="{00000000-0004-0000-0000-000006000000}"/>
    <hyperlink ref="AP4402" r:id="rId8" display="http://cdsbib.u-strasbg.fr/cgi-bin/cdsbib?1990RMxAA..21..381G" xr:uid="{00000000-0004-0000-0000-000007000000}"/>
    <hyperlink ref="AP4386" r:id="rId9" display="http://cdsbib.u-strasbg.fr/cgi-bin/cdsbib?1990RMxAA..21..381G" xr:uid="{00000000-0004-0000-0000-000008000000}"/>
    <hyperlink ref="AQ4615" r:id="rId10" display="http://cdsbib.u-strasbg.fr/cgi-bin/cdsbib?1990RMxAA..21..381G" xr:uid="{00000000-0004-0000-0000-000009000000}"/>
    <hyperlink ref="AQ4619" r:id="rId11" display="http://cdsbib.u-strasbg.fr/cgi-bin/cdsbib?1990RMxAA..21..381G" xr:uid="{00000000-0004-0000-0000-00000A000000}"/>
    <hyperlink ref="AQ64299" r:id="rId12" display="http://cdsbib.u-strasbg.fr/cgi-bin/cdsbib?1990RMxAA..21..381G" xr:uid="{00000000-0004-0000-0000-00000B000000}"/>
    <hyperlink ref="I1507" r:id="rId13" display="http://vsolj.cetus-net.org/bulletin.html" xr:uid="{00000000-0004-0000-0000-00000C000000}"/>
    <hyperlink ref="H1507" r:id="rId14" display="http://vsolj.cetus-net.org/bulletin.html" xr:uid="{00000000-0004-0000-0000-00000D000000}"/>
    <hyperlink ref="AQ64960" r:id="rId15" display="http://cdsbib.u-strasbg.fr/cgi-bin/cdsbib?1990RMxAA..21..381G" xr:uid="{00000000-0004-0000-0000-00000E000000}"/>
    <hyperlink ref="AQ64959" r:id="rId16" display="http://cdsbib.u-strasbg.fr/cgi-bin/cdsbib?1990RMxAA..21..381G" xr:uid="{00000000-0004-0000-0000-00000F000000}"/>
    <hyperlink ref="AP2677" r:id="rId17" display="http://cdsbib.u-strasbg.fr/cgi-bin/cdsbib?1990RMxAA..21..381G" xr:uid="{00000000-0004-0000-0000-000010000000}"/>
    <hyperlink ref="AP2695" r:id="rId18" display="http://cdsbib.u-strasbg.fr/cgi-bin/cdsbib?1990RMxAA..21..381G" xr:uid="{00000000-0004-0000-0000-000011000000}"/>
    <hyperlink ref="AP2696" r:id="rId19" display="http://cdsbib.u-strasbg.fr/cgi-bin/cdsbib?1990RMxAA..21..381G" xr:uid="{00000000-0004-0000-0000-000012000000}"/>
    <hyperlink ref="AP2692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0"/>
  <sheetViews>
    <sheetView topLeftCell="A47" workbookViewId="0">
      <selection activeCell="N47" sqref="N1:N65536"/>
    </sheetView>
  </sheetViews>
  <sheetFormatPr defaultRowHeight="12.75" x14ac:dyDescent="0.2"/>
  <cols>
    <col min="1" max="1" width="19.7109375" style="8" customWidth="1"/>
    <col min="2" max="2" width="4.42578125" style="9" customWidth="1"/>
    <col min="3" max="3" width="12.7109375" style="8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8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24" t="s">
        <v>58</v>
      </c>
      <c r="I1" s="25" t="s">
        <v>59</v>
      </c>
      <c r="J1" s="26" t="s">
        <v>60</v>
      </c>
    </row>
    <row r="2" spans="1:16" x14ac:dyDescent="0.2">
      <c r="I2" s="27" t="s">
        <v>61</v>
      </c>
      <c r="J2" s="28" t="s">
        <v>62</v>
      </c>
    </row>
    <row r="3" spans="1:16" x14ac:dyDescent="0.2">
      <c r="A3" s="29" t="s">
        <v>63</v>
      </c>
      <c r="I3" s="27" t="s">
        <v>64</v>
      </c>
      <c r="J3" s="28" t="s">
        <v>65</v>
      </c>
    </row>
    <row r="4" spans="1:16" x14ac:dyDescent="0.2">
      <c r="I4" s="27" t="s">
        <v>66</v>
      </c>
      <c r="J4" s="28" t="s">
        <v>65</v>
      </c>
    </row>
    <row r="5" spans="1:16" ht="13.5" thickBot="1" x14ac:dyDescent="0.25">
      <c r="I5" s="30" t="s">
        <v>67</v>
      </c>
      <c r="J5" s="31" t="s">
        <v>68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IBVS 5694 </v>
      </c>
      <c r="B11" s="3" t="str">
        <f t="shared" ref="B11:B42" si="1">IF(H11=INT(H11),"I","II")</f>
        <v>I</v>
      </c>
      <c r="C11" s="8">
        <f t="shared" ref="C11:C42" si="2">1*G11</f>
        <v>52920.039400000001</v>
      </c>
      <c r="D11" s="9" t="str">
        <f t="shared" ref="D11:D42" si="3">VLOOKUP(F11,I$1:J$5,2,FALSE)</f>
        <v>vis</v>
      </c>
      <c r="E11" s="32">
        <f>VLOOKUP(C11,Active!C$21:E$945,3,FALSE)</f>
        <v>-3584.9926992555661</v>
      </c>
      <c r="F11" s="3" t="s">
        <v>67</v>
      </c>
      <c r="G11" s="9" t="str">
        <f t="shared" ref="G11:G42" si="4">MID(I11,3,LEN(I11)-3)</f>
        <v>52920.0394</v>
      </c>
      <c r="H11" s="8">
        <f t="shared" ref="H11:H42" si="5">1*K11</f>
        <v>1361</v>
      </c>
      <c r="I11" s="33" t="s">
        <v>69</v>
      </c>
      <c r="J11" s="34" t="s">
        <v>70</v>
      </c>
      <c r="K11" s="33">
        <v>1361</v>
      </c>
      <c r="L11" s="33" t="s">
        <v>71</v>
      </c>
      <c r="M11" s="34" t="s">
        <v>72</v>
      </c>
      <c r="N11" s="34"/>
      <c r="O11" s="35" t="s">
        <v>73</v>
      </c>
      <c r="P11" s="36" t="s">
        <v>74</v>
      </c>
    </row>
    <row r="12" spans="1:16" ht="12.75" customHeight="1" thickBot="1" x14ac:dyDescent="0.25">
      <c r="A12" s="8" t="str">
        <f t="shared" si="0"/>
        <v>IBVS 5694 </v>
      </c>
      <c r="B12" s="3" t="str">
        <f t="shared" si="1"/>
        <v>II</v>
      </c>
      <c r="C12" s="8">
        <f t="shared" si="2"/>
        <v>52920.195500000002</v>
      </c>
      <c r="D12" s="9" t="str">
        <f t="shared" si="3"/>
        <v>vis</v>
      </c>
      <c r="E12" s="32">
        <f>VLOOKUP(C12,Active!C$21:E$945,3,FALSE)</f>
        <v>-3584.4867632257801</v>
      </c>
      <c r="F12" s="3" t="s">
        <v>67</v>
      </c>
      <c r="G12" s="9" t="str">
        <f t="shared" si="4"/>
        <v>52920.1955</v>
      </c>
      <c r="H12" s="8">
        <f t="shared" si="5"/>
        <v>1361.5</v>
      </c>
      <c r="I12" s="33" t="s">
        <v>75</v>
      </c>
      <c r="J12" s="34" t="s">
        <v>76</v>
      </c>
      <c r="K12" s="33">
        <v>1361.5</v>
      </c>
      <c r="L12" s="33" t="s">
        <v>77</v>
      </c>
      <c r="M12" s="34" t="s">
        <v>72</v>
      </c>
      <c r="N12" s="34"/>
      <c r="O12" s="35" t="s">
        <v>73</v>
      </c>
      <c r="P12" s="36" t="s">
        <v>74</v>
      </c>
    </row>
    <row r="13" spans="1:16" ht="12.75" customHeight="1" thickBot="1" x14ac:dyDescent="0.25">
      <c r="A13" s="8" t="str">
        <f t="shared" si="0"/>
        <v>IBVS 5694 </v>
      </c>
      <c r="B13" s="3" t="str">
        <f t="shared" si="1"/>
        <v>I</v>
      </c>
      <c r="C13" s="8">
        <f t="shared" si="2"/>
        <v>52920.965300000003</v>
      </c>
      <c r="D13" s="9" t="str">
        <f t="shared" si="3"/>
        <v>vis</v>
      </c>
      <c r="E13" s="32">
        <f>VLOOKUP(C13,Active!C$21:E$945,3,FALSE)</f>
        <v>-3581.9917628687667</v>
      </c>
      <c r="F13" s="3" t="s">
        <v>67</v>
      </c>
      <c r="G13" s="9" t="str">
        <f t="shared" si="4"/>
        <v>52920.9653</v>
      </c>
      <c r="H13" s="8">
        <f t="shared" si="5"/>
        <v>1364</v>
      </c>
      <c r="I13" s="33" t="s">
        <v>78</v>
      </c>
      <c r="J13" s="34" t="s">
        <v>79</v>
      </c>
      <c r="K13" s="33">
        <v>1364</v>
      </c>
      <c r="L13" s="33" t="s">
        <v>80</v>
      </c>
      <c r="M13" s="34" t="s">
        <v>72</v>
      </c>
      <c r="N13" s="34"/>
      <c r="O13" s="35" t="s">
        <v>73</v>
      </c>
      <c r="P13" s="36" t="s">
        <v>74</v>
      </c>
    </row>
    <row r="14" spans="1:16" ht="12.75" customHeight="1" thickBot="1" x14ac:dyDescent="0.25">
      <c r="A14" s="8" t="str">
        <f t="shared" si="0"/>
        <v>IBVS 5694 </v>
      </c>
      <c r="B14" s="3" t="str">
        <f t="shared" si="1"/>
        <v>I</v>
      </c>
      <c r="C14" s="8">
        <f t="shared" si="2"/>
        <v>52921.273500000003</v>
      </c>
      <c r="D14" s="9" t="str">
        <f t="shared" si="3"/>
        <v>vis</v>
      </c>
      <c r="E14" s="32">
        <f>VLOOKUP(C14,Active!C$21:E$945,3,FALSE)</f>
        <v>-3580.9928552173919</v>
      </c>
      <c r="F14" s="3" t="s">
        <v>67</v>
      </c>
      <c r="G14" s="9" t="str">
        <f t="shared" si="4"/>
        <v>52921.2735</v>
      </c>
      <c r="H14" s="8">
        <f t="shared" si="5"/>
        <v>1365</v>
      </c>
      <c r="I14" s="33" t="s">
        <v>81</v>
      </c>
      <c r="J14" s="34" t="s">
        <v>82</v>
      </c>
      <c r="K14" s="33">
        <v>1365</v>
      </c>
      <c r="L14" s="33" t="s">
        <v>71</v>
      </c>
      <c r="M14" s="34" t="s">
        <v>72</v>
      </c>
      <c r="N14" s="34"/>
      <c r="O14" s="35" t="s">
        <v>73</v>
      </c>
      <c r="P14" s="36" t="s">
        <v>74</v>
      </c>
    </row>
    <row r="15" spans="1:16" ht="12.75" customHeight="1" thickBot="1" x14ac:dyDescent="0.25">
      <c r="A15" s="8" t="str">
        <f t="shared" si="0"/>
        <v>IBVS 5690 </v>
      </c>
      <c r="B15" s="3" t="str">
        <f t="shared" si="1"/>
        <v>I</v>
      </c>
      <c r="C15" s="8">
        <f t="shared" si="2"/>
        <v>53258.813999999998</v>
      </c>
      <c r="D15" s="9" t="str">
        <f t="shared" si="3"/>
        <v>vis</v>
      </c>
      <c r="E15" s="32">
        <f>VLOOKUP(C15,Active!C$21:E$945,3,FALSE)</f>
        <v>-2486.9896491840818</v>
      </c>
      <c r="F15" s="3" t="s">
        <v>67</v>
      </c>
      <c r="G15" s="9" t="str">
        <f t="shared" si="4"/>
        <v>53258.8140</v>
      </c>
      <c r="H15" s="8">
        <f t="shared" si="5"/>
        <v>2459</v>
      </c>
      <c r="I15" s="33" t="s">
        <v>83</v>
      </c>
      <c r="J15" s="34" t="s">
        <v>84</v>
      </c>
      <c r="K15" s="33">
        <v>2459</v>
      </c>
      <c r="L15" s="33" t="s">
        <v>85</v>
      </c>
      <c r="M15" s="34" t="s">
        <v>72</v>
      </c>
      <c r="N15" s="34"/>
      <c r="O15" s="35" t="s">
        <v>86</v>
      </c>
      <c r="P15" s="36" t="s">
        <v>87</v>
      </c>
    </row>
    <row r="16" spans="1:16" ht="12.75" customHeight="1" thickBot="1" x14ac:dyDescent="0.25">
      <c r="A16" s="8" t="str">
        <f t="shared" si="0"/>
        <v>IBVS 5690 </v>
      </c>
      <c r="B16" s="3" t="str">
        <f t="shared" si="1"/>
        <v>II</v>
      </c>
      <c r="C16" s="8">
        <f t="shared" si="2"/>
        <v>53258.967700000001</v>
      </c>
      <c r="D16" s="9" t="str">
        <f t="shared" si="3"/>
        <v>vis</v>
      </c>
      <c r="E16" s="32">
        <f>VLOOKUP(C16,Active!C$21:E$945,3,FALSE)</f>
        <v>-2486.4914917992046</v>
      </c>
      <c r="F16" s="3" t="s">
        <v>67</v>
      </c>
      <c r="G16" s="9" t="str">
        <f t="shared" si="4"/>
        <v>53258.9677</v>
      </c>
      <c r="H16" s="8">
        <f t="shared" si="5"/>
        <v>2459.5</v>
      </c>
      <c r="I16" s="33" t="s">
        <v>88</v>
      </c>
      <c r="J16" s="34" t="s">
        <v>89</v>
      </c>
      <c r="K16" s="33">
        <v>2459.5</v>
      </c>
      <c r="L16" s="33" t="s">
        <v>90</v>
      </c>
      <c r="M16" s="34" t="s">
        <v>72</v>
      </c>
      <c r="N16" s="34"/>
      <c r="O16" s="35" t="s">
        <v>86</v>
      </c>
      <c r="P16" s="36" t="s">
        <v>87</v>
      </c>
    </row>
    <row r="17" spans="1:16" ht="12.75" customHeight="1" thickBot="1" x14ac:dyDescent="0.25">
      <c r="A17" s="8" t="str">
        <f t="shared" si="0"/>
        <v>IBVS 5777 </v>
      </c>
      <c r="B17" s="3" t="str">
        <f t="shared" si="1"/>
        <v>I</v>
      </c>
      <c r="C17" s="8">
        <f t="shared" si="2"/>
        <v>53618.565900000001</v>
      </c>
      <c r="D17" s="9" t="str">
        <f t="shared" si="3"/>
        <v>vis</v>
      </c>
      <c r="E17" s="32">
        <f>VLOOKUP(C17,Active!C$21:E$945,3,FALSE)</f>
        <v>-1320.9970291086149</v>
      </c>
      <c r="F17" s="3" t="s">
        <v>67</v>
      </c>
      <c r="G17" s="9" t="str">
        <f t="shared" si="4"/>
        <v>53618.5659</v>
      </c>
      <c r="H17" s="8">
        <f t="shared" si="5"/>
        <v>3625</v>
      </c>
      <c r="I17" s="33" t="s">
        <v>91</v>
      </c>
      <c r="J17" s="34" t="s">
        <v>92</v>
      </c>
      <c r="K17" s="33">
        <v>3625</v>
      </c>
      <c r="L17" s="33" t="s">
        <v>93</v>
      </c>
      <c r="M17" s="34" t="s">
        <v>94</v>
      </c>
      <c r="N17" s="34"/>
      <c r="O17" s="35" t="s">
        <v>95</v>
      </c>
      <c r="P17" s="36" t="s">
        <v>96</v>
      </c>
    </row>
    <row r="18" spans="1:16" ht="12.75" customHeight="1" thickBot="1" x14ac:dyDescent="0.25">
      <c r="A18" s="8" t="str">
        <f t="shared" si="0"/>
        <v>IBVS 5777 </v>
      </c>
      <c r="B18" s="3" t="str">
        <f t="shared" si="1"/>
        <v>I</v>
      </c>
      <c r="C18" s="8">
        <f t="shared" si="2"/>
        <v>53637.386200000001</v>
      </c>
      <c r="D18" s="9" t="str">
        <f t="shared" si="3"/>
        <v>vis</v>
      </c>
      <c r="E18" s="32">
        <f>VLOOKUP(C18,Active!C$21:E$945,3,FALSE)</f>
        <v>-1259.9985162234698</v>
      </c>
      <c r="F18" s="3" t="s">
        <v>67</v>
      </c>
      <c r="G18" s="9" t="str">
        <f t="shared" si="4"/>
        <v>53637.3862</v>
      </c>
      <c r="H18" s="8">
        <f t="shared" si="5"/>
        <v>3686</v>
      </c>
      <c r="I18" s="33" t="s">
        <v>97</v>
      </c>
      <c r="J18" s="34" t="s">
        <v>98</v>
      </c>
      <c r="K18" s="33">
        <v>3686</v>
      </c>
      <c r="L18" s="33" t="s">
        <v>99</v>
      </c>
      <c r="M18" s="34" t="s">
        <v>94</v>
      </c>
      <c r="N18" s="34"/>
      <c r="O18" s="35" t="s">
        <v>95</v>
      </c>
      <c r="P18" s="36" t="s">
        <v>96</v>
      </c>
    </row>
    <row r="19" spans="1:16" ht="12.75" customHeight="1" thickBot="1" x14ac:dyDescent="0.25">
      <c r="A19" s="8" t="str">
        <f t="shared" si="0"/>
        <v>IBVS 5777 </v>
      </c>
      <c r="B19" s="3" t="str">
        <f t="shared" si="1"/>
        <v>I</v>
      </c>
      <c r="C19" s="8">
        <f t="shared" si="2"/>
        <v>53640.472000000002</v>
      </c>
      <c r="D19" s="9" t="str">
        <f t="shared" si="3"/>
        <v>vis</v>
      </c>
      <c r="E19" s="32">
        <f>VLOOKUP(C19,Active!C$21:E$945,3,FALSE)</f>
        <v>-1249.997123521917</v>
      </c>
      <c r="F19" s="3" t="s">
        <v>67</v>
      </c>
      <c r="G19" s="9" t="str">
        <f t="shared" si="4"/>
        <v>53640.4720</v>
      </c>
      <c r="H19" s="8">
        <f t="shared" si="5"/>
        <v>3696</v>
      </c>
      <c r="I19" s="33" t="s">
        <v>100</v>
      </c>
      <c r="J19" s="34" t="s">
        <v>101</v>
      </c>
      <c r="K19" s="33">
        <v>3696</v>
      </c>
      <c r="L19" s="33" t="s">
        <v>102</v>
      </c>
      <c r="M19" s="34" t="s">
        <v>94</v>
      </c>
      <c r="N19" s="34"/>
      <c r="O19" s="35" t="s">
        <v>95</v>
      </c>
      <c r="P19" s="36" t="s">
        <v>96</v>
      </c>
    </row>
    <row r="20" spans="1:16" ht="12.75" customHeight="1" thickBot="1" x14ac:dyDescent="0.25">
      <c r="A20" s="8" t="str">
        <f t="shared" si="0"/>
        <v>IBVS 5777 </v>
      </c>
      <c r="B20" s="3" t="str">
        <f t="shared" si="1"/>
        <v>II</v>
      </c>
      <c r="C20" s="8">
        <f t="shared" si="2"/>
        <v>53648.339699999997</v>
      </c>
      <c r="D20" s="9" t="str">
        <f t="shared" si="3"/>
        <v>vis</v>
      </c>
      <c r="E20" s="32">
        <f>VLOOKUP(C20,Active!C$21:E$945,3,FALSE)</f>
        <v>-1224.4971049342123</v>
      </c>
      <c r="F20" s="3" t="s">
        <v>67</v>
      </c>
      <c r="G20" s="9" t="str">
        <f t="shared" si="4"/>
        <v>53648.3397</v>
      </c>
      <c r="H20" s="8">
        <f t="shared" si="5"/>
        <v>3721.5</v>
      </c>
      <c r="I20" s="33" t="s">
        <v>103</v>
      </c>
      <c r="J20" s="34" t="s">
        <v>104</v>
      </c>
      <c r="K20" s="33">
        <v>3721.5</v>
      </c>
      <c r="L20" s="33" t="s">
        <v>102</v>
      </c>
      <c r="M20" s="34" t="s">
        <v>94</v>
      </c>
      <c r="N20" s="34"/>
      <c r="O20" s="35" t="s">
        <v>95</v>
      </c>
      <c r="P20" s="36" t="s">
        <v>96</v>
      </c>
    </row>
    <row r="21" spans="1:16" ht="12.75" customHeight="1" thickBot="1" x14ac:dyDescent="0.25">
      <c r="A21" s="8" t="str">
        <f t="shared" si="0"/>
        <v>IBVS 5777 </v>
      </c>
      <c r="B21" s="3" t="str">
        <f t="shared" si="1"/>
        <v>I</v>
      </c>
      <c r="C21" s="8">
        <f t="shared" si="2"/>
        <v>53648.493799999997</v>
      </c>
      <c r="D21" s="9" t="str">
        <f t="shared" si="3"/>
        <v>vis</v>
      </c>
      <c r="E21" s="32">
        <f>VLOOKUP(C21,Active!C$21:E$945,3,FALSE)</f>
        <v>-1223.9976511085249</v>
      </c>
      <c r="F21" s="3" t="s">
        <v>67</v>
      </c>
      <c r="G21" s="9" t="str">
        <f t="shared" si="4"/>
        <v>53648.4938</v>
      </c>
      <c r="H21" s="8">
        <f t="shared" si="5"/>
        <v>3722</v>
      </c>
      <c r="I21" s="33" t="s">
        <v>105</v>
      </c>
      <c r="J21" s="34" t="s">
        <v>106</v>
      </c>
      <c r="K21" s="33">
        <v>3722</v>
      </c>
      <c r="L21" s="33" t="s">
        <v>107</v>
      </c>
      <c r="M21" s="34" t="s">
        <v>94</v>
      </c>
      <c r="N21" s="34"/>
      <c r="O21" s="35" t="s">
        <v>95</v>
      </c>
      <c r="P21" s="36" t="s">
        <v>96</v>
      </c>
    </row>
    <row r="22" spans="1:16" ht="12.75" customHeight="1" thickBot="1" x14ac:dyDescent="0.25">
      <c r="A22" s="8" t="str">
        <f t="shared" si="0"/>
        <v>IBVS 5898 </v>
      </c>
      <c r="B22" s="3" t="str">
        <f t="shared" si="1"/>
        <v>I</v>
      </c>
      <c r="C22" s="8">
        <f t="shared" si="2"/>
        <v>53666.386700000003</v>
      </c>
      <c r="D22" s="9" t="str">
        <f t="shared" si="3"/>
        <v>vis</v>
      </c>
      <c r="E22" s="32">
        <f>VLOOKUP(C22,Active!C$21:E$945,3,FALSE)</f>
        <v>-1166.0049362632235</v>
      </c>
      <c r="F22" s="3" t="s">
        <v>67</v>
      </c>
      <c r="G22" s="9" t="str">
        <f t="shared" si="4"/>
        <v>53666.3867</v>
      </c>
      <c r="H22" s="8">
        <f t="shared" si="5"/>
        <v>3780</v>
      </c>
      <c r="I22" s="33" t="s">
        <v>108</v>
      </c>
      <c r="J22" s="34" t="s">
        <v>109</v>
      </c>
      <c r="K22" s="33">
        <v>3780</v>
      </c>
      <c r="L22" s="33" t="s">
        <v>110</v>
      </c>
      <c r="M22" s="34" t="s">
        <v>94</v>
      </c>
      <c r="N22" s="34"/>
      <c r="O22" s="35" t="s">
        <v>95</v>
      </c>
      <c r="P22" s="36" t="s">
        <v>112</v>
      </c>
    </row>
    <row r="23" spans="1:16" ht="12.75" customHeight="1" thickBot="1" x14ac:dyDescent="0.25">
      <c r="A23" s="8" t="str">
        <f t="shared" si="0"/>
        <v>IBVS 5898 </v>
      </c>
      <c r="B23" s="3" t="str">
        <f t="shared" si="1"/>
        <v>II</v>
      </c>
      <c r="C23" s="8">
        <f t="shared" si="2"/>
        <v>53667.464</v>
      </c>
      <c r="D23" s="9" t="str">
        <f t="shared" si="3"/>
        <v>vis</v>
      </c>
      <c r="E23" s="32">
        <f>VLOOKUP(C23,Active!C$21:E$945,3,FALSE)</f>
        <v>-1162.5132970262825</v>
      </c>
      <c r="F23" s="3" t="s">
        <v>67</v>
      </c>
      <c r="G23" s="9" t="str">
        <f t="shared" si="4"/>
        <v>53667.4640</v>
      </c>
      <c r="H23" s="8">
        <f t="shared" si="5"/>
        <v>3783.5</v>
      </c>
      <c r="I23" s="33" t="s">
        <v>113</v>
      </c>
      <c r="J23" s="34" t="s">
        <v>114</v>
      </c>
      <c r="K23" s="33">
        <v>3783.5</v>
      </c>
      <c r="L23" s="33" t="s">
        <v>115</v>
      </c>
      <c r="M23" s="34" t="s">
        <v>94</v>
      </c>
      <c r="N23" s="34"/>
      <c r="O23" s="35" t="s">
        <v>95</v>
      </c>
      <c r="P23" s="36" t="s">
        <v>112</v>
      </c>
    </row>
    <row r="24" spans="1:16" ht="12.75" customHeight="1" thickBot="1" x14ac:dyDescent="0.25">
      <c r="A24" s="8" t="str">
        <f t="shared" si="0"/>
        <v>IBVS 5898 </v>
      </c>
      <c r="B24" s="3" t="str">
        <f t="shared" si="1"/>
        <v>II</v>
      </c>
      <c r="C24" s="8">
        <f t="shared" si="2"/>
        <v>53668.398699999998</v>
      </c>
      <c r="D24" s="9" t="str">
        <f t="shared" si="3"/>
        <v>vis</v>
      </c>
      <c r="E24" s="32">
        <f>VLOOKUP(C24,Active!C$21:E$945,3,FALSE)</f>
        <v>-1159.4838389414688</v>
      </c>
      <c r="F24" s="3" t="s">
        <v>67</v>
      </c>
      <c r="G24" s="9" t="str">
        <f t="shared" si="4"/>
        <v>53668.3987</v>
      </c>
      <c r="H24" s="8">
        <f t="shared" si="5"/>
        <v>3786.5</v>
      </c>
      <c r="I24" s="33" t="s">
        <v>116</v>
      </c>
      <c r="J24" s="34" t="s">
        <v>117</v>
      </c>
      <c r="K24" s="33">
        <v>3786.5</v>
      </c>
      <c r="L24" s="33" t="s">
        <v>118</v>
      </c>
      <c r="M24" s="34" t="s">
        <v>94</v>
      </c>
      <c r="N24" s="34"/>
      <c r="O24" s="35" t="s">
        <v>95</v>
      </c>
      <c r="P24" s="36" t="s">
        <v>112</v>
      </c>
    </row>
    <row r="25" spans="1:16" ht="12.75" customHeight="1" thickBot="1" x14ac:dyDescent="0.25">
      <c r="A25" s="8" t="str">
        <f t="shared" si="0"/>
        <v>IBVS 5677 </v>
      </c>
      <c r="B25" s="3" t="str">
        <f t="shared" si="1"/>
        <v>II</v>
      </c>
      <c r="C25" s="8">
        <f t="shared" si="2"/>
        <v>53668.703999999998</v>
      </c>
      <c r="D25" s="9" t="str">
        <f t="shared" si="3"/>
        <v>vis</v>
      </c>
      <c r="E25" s="32">
        <f>VLOOKUP(C25,Active!C$21:E$945,3,FALSE)</f>
        <v>-1158.494330486033</v>
      </c>
      <c r="F25" s="3" t="s">
        <v>67</v>
      </c>
      <c r="G25" s="9" t="str">
        <f t="shared" si="4"/>
        <v>53668.7040</v>
      </c>
      <c r="H25" s="8">
        <f t="shared" si="5"/>
        <v>3787.5</v>
      </c>
      <c r="I25" s="33" t="s">
        <v>119</v>
      </c>
      <c r="J25" s="34" t="s">
        <v>120</v>
      </c>
      <c r="K25" s="33">
        <v>3787.5</v>
      </c>
      <c r="L25" s="33" t="s">
        <v>121</v>
      </c>
      <c r="M25" s="34" t="s">
        <v>72</v>
      </c>
      <c r="N25" s="34"/>
      <c r="O25" s="35" t="s">
        <v>122</v>
      </c>
      <c r="P25" s="36" t="s">
        <v>123</v>
      </c>
    </row>
    <row r="26" spans="1:16" ht="12.75" customHeight="1" thickBot="1" x14ac:dyDescent="0.25">
      <c r="A26" s="8" t="str">
        <f t="shared" si="0"/>
        <v>IBVS 5777 </v>
      </c>
      <c r="B26" s="3" t="str">
        <f t="shared" si="1"/>
        <v>I</v>
      </c>
      <c r="C26" s="8">
        <f t="shared" si="2"/>
        <v>53671.328999999998</v>
      </c>
      <c r="D26" s="9" t="str">
        <f t="shared" si="3"/>
        <v>vis</v>
      </c>
      <c r="E26" s="32">
        <f>VLOOKUP(C26,Active!C$21:E$945,3,FALSE)</f>
        <v>-1149.9864376084747</v>
      </c>
      <c r="F26" s="3" t="s">
        <v>67</v>
      </c>
      <c r="G26" s="9" t="str">
        <f t="shared" si="4"/>
        <v>53671.3290</v>
      </c>
      <c r="H26" s="8">
        <f t="shared" si="5"/>
        <v>3796</v>
      </c>
      <c r="I26" s="33" t="s">
        <v>124</v>
      </c>
      <c r="J26" s="34" t="s">
        <v>125</v>
      </c>
      <c r="K26" s="33">
        <v>3796</v>
      </c>
      <c r="L26" s="33" t="s">
        <v>126</v>
      </c>
      <c r="M26" s="34" t="s">
        <v>94</v>
      </c>
      <c r="N26" s="34"/>
      <c r="O26" s="35" t="s">
        <v>95</v>
      </c>
      <c r="P26" s="36" t="s">
        <v>96</v>
      </c>
    </row>
    <row r="27" spans="1:16" ht="12.75" customHeight="1" thickBot="1" x14ac:dyDescent="0.25">
      <c r="A27" s="8" t="str">
        <f t="shared" si="0"/>
        <v>IBVS 5777 </v>
      </c>
      <c r="B27" s="3" t="str">
        <f t="shared" si="1"/>
        <v>I</v>
      </c>
      <c r="C27" s="8">
        <f t="shared" si="2"/>
        <v>53963.5049</v>
      </c>
      <c r="D27" s="9" t="str">
        <f t="shared" si="3"/>
        <v>vis</v>
      </c>
      <c r="E27" s="32">
        <f>VLOOKUP(C27,Active!C$21:E$945,3,FALSE)</f>
        <v>-203.01452956877523</v>
      </c>
      <c r="F27" s="3" t="s">
        <v>67</v>
      </c>
      <c r="G27" s="9" t="str">
        <f t="shared" si="4"/>
        <v>53963.5049</v>
      </c>
      <c r="H27" s="8">
        <f t="shared" si="5"/>
        <v>4743</v>
      </c>
      <c r="I27" s="33" t="s">
        <v>127</v>
      </c>
      <c r="J27" s="34" t="s">
        <v>128</v>
      </c>
      <c r="K27" s="33">
        <v>4743</v>
      </c>
      <c r="L27" s="33" t="s">
        <v>129</v>
      </c>
      <c r="M27" s="34" t="s">
        <v>94</v>
      </c>
      <c r="N27" s="34"/>
      <c r="O27" s="35" t="s">
        <v>95</v>
      </c>
      <c r="P27" s="36" t="s">
        <v>96</v>
      </c>
    </row>
    <row r="28" spans="1:16" ht="12.75" customHeight="1" thickBot="1" x14ac:dyDescent="0.25">
      <c r="A28" s="8" t="str">
        <f t="shared" si="0"/>
        <v>IBVS 5777 </v>
      </c>
      <c r="B28" s="3" t="str">
        <f t="shared" si="1"/>
        <v>II</v>
      </c>
      <c r="C28" s="8">
        <f t="shared" si="2"/>
        <v>53965.511100000003</v>
      </c>
      <c r="D28" s="9" t="str">
        <f t="shared" si="3"/>
        <v>vis</v>
      </c>
      <c r="E28" s="32">
        <f>VLOOKUP(C28,Active!C$21:E$945,3,FALSE)</f>
        <v>-196.51223063887548</v>
      </c>
      <c r="F28" s="3" t="s">
        <v>67</v>
      </c>
      <c r="G28" s="9" t="str">
        <f t="shared" si="4"/>
        <v>53965.5111</v>
      </c>
      <c r="H28" s="8">
        <f t="shared" si="5"/>
        <v>4749.5</v>
      </c>
      <c r="I28" s="33" t="s">
        <v>130</v>
      </c>
      <c r="J28" s="34" t="s">
        <v>131</v>
      </c>
      <c r="K28" s="33">
        <v>4749.5</v>
      </c>
      <c r="L28" s="33" t="s">
        <v>132</v>
      </c>
      <c r="M28" s="34" t="s">
        <v>94</v>
      </c>
      <c r="N28" s="34"/>
      <c r="O28" s="35" t="s">
        <v>95</v>
      </c>
      <c r="P28" s="36" t="s">
        <v>96</v>
      </c>
    </row>
    <row r="29" spans="1:16" ht="12.75" customHeight="1" thickBot="1" x14ac:dyDescent="0.25">
      <c r="A29" s="8" t="str">
        <f t="shared" si="0"/>
        <v>IBVS 5777 </v>
      </c>
      <c r="B29" s="3" t="str">
        <f t="shared" si="1"/>
        <v>I</v>
      </c>
      <c r="C29" s="8">
        <f t="shared" si="2"/>
        <v>53972.452299999997</v>
      </c>
      <c r="D29" s="9" t="str">
        <f t="shared" si="3"/>
        <v>vis</v>
      </c>
      <c r="E29" s="32">
        <f>VLOOKUP(C29,Active!C$21:E$945,3,FALSE)</f>
        <v>-174.0150930991972</v>
      </c>
      <c r="F29" s="3" t="s">
        <v>67</v>
      </c>
      <c r="G29" s="9" t="str">
        <f t="shared" si="4"/>
        <v>53972.4523</v>
      </c>
      <c r="H29" s="8">
        <f t="shared" si="5"/>
        <v>4772</v>
      </c>
      <c r="I29" s="33" t="s">
        <v>133</v>
      </c>
      <c r="J29" s="34" t="s">
        <v>134</v>
      </c>
      <c r="K29" s="33">
        <v>4772</v>
      </c>
      <c r="L29" s="33" t="s">
        <v>135</v>
      </c>
      <c r="M29" s="34" t="s">
        <v>94</v>
      </c>
      <c r="N29" s="34"/>
      <c r="O29" s="35" t="s">
        <v>95</v>
      </c>
      <c r="P29" s="36" t="s">
        <v>96</v>
      </c>
    </row>
    <row r="30" spans="1:16" ht="12.75" customHeight="1" thickBot="1" x14ac:dyDescent="0.25">
      <c r="A30" s="8" t="str">
        <f t="shared" si="0"/>
        <v>IBVS 5777 </v>
      </c>
      <c r="B30" s="3" t="str">
        <f t="shared" si="1"/>
        <v>II</v>
      </c>
      <c r="C30" s="8">
        <f t="shared" si="2"/>
        <v>53974.457999999999</v>
      </c>
      <c r="D30" s="9" t="str">
        <f t="shared" si="3"/>
        <v>vis</v>
      </c>
      <c r="E30" s="32">
        <f>VLOOKUP(C30,Active!C$21:E$945,3,FALSE)</f>
        <v>-167.51441472032798</v>
      </c>
      <c r="F30" s="3" t="s">
        <v>67</v>
      </c>
      <c r="G30" s="9" t="str">
        <f t="shared" si="4"/>
        <v>53974.4580</v>
      </c>
      <c r="H30" s="8">
        <f t="shared" si="5"/>
        <v>4778.5</v>
      </c>
      <c r="I30" s="33" t="s">
        <v>136</v>
      </c>
      <c r="J30" s="34" t="s">
        <v>137</v>
      </c>
      <c r="K30" s="33">
        <v>4778.5</v>
      </c>
      <c r="L30" s="33" t="s">
        <v>110</v>
      </c>
      <c r="M30" s="34" t="s">
        <v>94</v>
      </c>
      <c r="N30" s="34"/>
      <c r="O30" s="35" t="s">
        <v>95</v>
      </c>
      <c r="P30" s="36" t="s">
        <v>96</v>
      </c>
    </row>
    <row r="31" spans="1:16" ht="12.75" customHeight="1" thickBot="1" x14ac:dyDescent="0.25">
      <c r="A31" s="8" t="str">
        <f t="shared" si="0"/>
        <v>IBVS 5777 </v>
      </c>
      <c r="B31" s="3" t="str">
        <f t="shared" si="1"/>
        <v>II</v>
      </c>
      <c r="C31" s="8">
        <f t="shared" si="2"/>
        <v>53995.439700000003</v>
      </c>
      <c r="D31" s="9" t="str">
        <f t="shared" si="3"/>
        <v>vis</v>
      </c>
      <c r="E31" s="32">
        <f>VLOOKUP(C31,Active!C$21:E$945,3,FALSE)</f>
        <v>-99.510583867337957</v>
      </c>
      <c r="F31" s="3" t="s">
        <v>67</v>
      </c>
      <c r="G31" s="9" t="str">
        <f t="shared" si="4"/>
        <v>53995.4397</v>
      </c>
      <c r="H31" s="8">
        <f t="shared" si="5"/>
        <v>4846.5</v>
      </c>
      <c r="I31" s="33" t="s">
        <v>138</v>
      </c>
      <c r="J31" s="34" t="s">
        <v>139</v>
      </c>
      <c r="K31" s="33">
        <v>4846.5</v>
      </c>
      <c r="L31" s="33" t="s">
        <v>140</v>
      </c>
      <c r="M31" s="34" t="s">
        <v>94</v>
      </c>
      <c r="N31" s="34"/>
      <c r="O31" s="35" t="s">
        <v>95</v>
      </c>
      <c r="P31" s="36" t="s">
        <v>96</v>
      </c>
    </row>
    <row r="32" spans="1:16" ht="12.75" customHeight="1" thickBot="1" x14ac:dyDescent="0.25">
      <c r="A32" s="8" t="str">
        <f t="shared" si="0"/>
        <v>IBVS 5777 </v>
      </c>
      <c r="B32" s="3" t="str">
        <f t="shared" si="1"/>
        <v>II</v>
      </c>
      <c r="C32" s="8">
        <f t="shared" si="2"/>
        <v>54026.2961</v>
      </c>
      <c r="D32" s="9" t="str">
        <f t="shared" si="3"/>
        <v>vis</v>
      </c>
      <c r="E32" s="32">
        <f>VLOOKUP(C32,Active!C$21:E$945,3,FALSE)</f>
        <v>0.49815738487718242</v>
      </c>
      <c r="F32" s="3" t="s">
        <v>67</v>
      </c>
      <c r="G32" s="9" t="str">
        <f t="shared" si="4"/>
        <v>54026.2961</v>
      </c>
      <c r="H32" s="8">
        <f t="shared" si="5"/>
        <v>4946.5</v>
      </c>
      <c r="I32" s="33" t="s">
        <v>141</v>
      </c>
      <c r="J32" s="34" t="s">
        <v>142</v>
      </c>
      <c r="K32" s="33">
        <v>4946.5</v>
      </c>
      <c r="L32" s="33" t="s">
        <v>143</v>
      </c>
      <c r="M32" s="34" t="s">
        <v>94</v>
      </c>
      <c r="N32" s="34"/>
      <c r="O32" s="35" t="s">
        <v>95</v>
      </c>
      <c r="P32" s="36" t="s">
        <v>96</v>
      </c>
    </row>
    <row r="33" spans="1:16" ht="12.75" customHeight="1" thickBot="1" x14ac:dyDescent="0.25">
      <c r="A33" s="8" t="str">
        <f t="shared" si="0"/>
        <v>IBVS 5777 </v>
      </c>
      <c r="B33" s="3" t="str">
        <f t="shared" si="1"/>
        <v>I</v>
      </c>
      <c r="C33" s="8">
        <f t="shared" si="2"/>
        <v>54026.453000000001</v>
      </c>
      <c r="D33" s="9" t="str">
        <f t="shared" si="3"/>
        <v>vis</v>
      </c>
      <c r="E33" s="32">
        <f>VLOOKUP(C33,Active!C$21:E$945,3,FALSE)</f>
        <v>1.0066862963072611</v>
      </c>
      <c r="F33" s="3" t="s">
        <v>67</v>
      </c>
      <c r="G33" s="9" t="str">
        <f t="shared" si="4"/>
        <v>54026.4530</v>
      </c>
      <c r="H33" s="8">
        <f t="shared" si="5"/>
        <v>4947</v>
      </c>
      <c r="I33" s="33" t="s">
        <v>144</v>
      </c>
      <c r="J33" s="34" t="s">
        <v>145</v>
      </c>
      <c r="K33" s="33">
        <v>4947</v>
      </c>
      <c r="L33" s="33" t="s">
        <v>146</v>
      </c>
      <c r="M33" s="34" t="s">
        <v>94</v>
      </c>
      <c r="N33" s="34"/>
      <c r="O33" s="35" t="s">
        <v>95</v>
      </c>
      <c r="P33" s="36" t="s">
        <v>96</v>
      </c>
    </row>
    <row r="34" spans="1:16" ht="12.75" customHeight="1" thickBot="1" x14ac:dyDescent="0.25">
      <c r="A34" s="8" t="str">
        <f t="shared" si="0"/>
        <v>IBVS 5777 </v>
      </c>
      <c r="B34" s="3" t="str">
        <f t="shared" si="1"/>
        <v>I</v>
      </c>
      <c r="C34" s="8">
        <f t="shared" si="2"/>
        <v>54027.377099999998</v>
      </c>
      <c r="D34" s="9" t="str">
        <f t="shared" si="3"/>
        <v>vis</v>
      </c>
      <c r="E34" s="32">
        <f>VLOOKUP(C34,Active!C$21:E$945,3,FALSE)</f>
        <v>4.0017886994014455</v>
      </c>
      <c r="F34" s="3" t="s">
        <v>67</v>
      </c>
      <c r="G34" s="9" t="str">
        <f t="shared" si="4"/>
        <v>54027.3771</v>
      </c>
      <c r="H34" s="8">
        <f t="shared" si="5"/>
        <v>4950</v>
      </c>
      <c r="I34" s="33" t="s">
        <v>147</v>
      </c>
      <c r="J34" s="34" t="s">
        <v>148</v>
      </c>
      <c r="K34" s="33">
        <v>4950</v>
      </c>
      <c r="L34" s="33" t="s">
        <v>149</v>
      </c>
      <c r="M34" s="34" t="s">
        <v>94</v>
      </c>
      <c r="N34" s="34"/>
      <c r="O34" s="35" t="s">
        <v>95</v>
      </c>
      <c r="P34" s="36" t="s">
        <v>96</v>
      </c>
    </row>
    <row r="35" spans="1:16" ht="12.75" customHeight="1" thickBot="1" x14ac:dyDescent="0.25">
      <c r="A35" s="8" t="str">
        <f t="shared" si="0"/>
        <v>IBVS 5777 </v>
      </c>
      <c r="B35" s="3" t="str">
        <f t="shared" si="1"/>
        <v>I</v>
      </c>
      <c r="C35" s="8">
        <f t="shared" si="2"/>
        <v>54035.3992</v>
      </c>
      <c r="D35" s="9" t="str">
        <f t="shared" si="3"/>
        <v>vis</v>
      </c>
      <c r="E35" s="32">
        <f>VLOOKUP(C35,Active!C$21:E$945,3,FALSE)</f>
        <v>30.002233443430892</v>
      </c>
      <c r="F35" s="3" t="s">
        <v>67</v>
      </c>
      <c r="G35" s="9" t="str">
        <f t="shared" si="4"/>
        <v>54035.3992</v>
      </c>
      <c r="H35" s="8">
        <f t="shared" si="5"/>
        <v>4976</v>
      </c>
      <c r="I35" s="33" t="s">
        <v>150</v>
      </c>
      <c r="J35" s="34" t="s">
        <v>151</v>
      </c>
      <c r="K35" s="33">
        <v>4976</v>
      </c>
      <c r="L35" s="33" t="s">
        <v>152</v>
      </c>
      <c r="M35" s="34" t="s">
        <v>94</v>
      </c>
      <c r="N35" s="34"/>
      <c r="O35" s="35" t="s">
        <v>95</v>
      </c>
      <c r="P35" s="36" t="s">
        <v>96</v>
      </c>
    </row>
    <row r="36" spans="1:16" ht="12.75" customHeight="1" thickBot="1" x14ac:dyDescent="0.25">
      <c r="A36" s="8" t="str">
        <f t="shared" si="0"/>
        <v>IBVS 5898 </v>
      </c>
      <c r="B36" s="3" t="str">
        <f t="shared" si="1"/>
        <v>I</v>
      </c>
      <c r="C36" s="8">
        <f t="shared" si="2"/>
        <v>54404.407599999999</v>
      </c>
      <c r="D36" s="9" t="str">
        <f t="shared" si="3"/>
        <v>vis</v>
      </c>
      <c r="E36" s="32">
        <f>VLOOKUP(C36,Active!C$21:E$945,3,FALSE)</f>
        <v>1225.9961146316916</v>
      </c>
      <c r="F36" s="3" t="s">
        <v>67</v>
      </c>
      <c r="G36" s="9" t="str">
        <f t="shared" si="4"/>
        <v>54404.4076</v>
      </c>
      <c r="H36" s="8">
        <f t="shared" si="5"/>
        <v>6172</v>
      </c>
      <c r="I36" s="33" t="s">
        <v>162</v>
      </c>
      <c r="J36" s="34" t="s">
        <v>163</v>
      </c>
      <c r="K36" s="33">
        <v>6172</v>
      </c>
      <c r="L36" s="33" t="s">
        <v>164</v>
      </c>
      <c r="M36" s="34" t="s">
        <v>94</v>
      </c>
      <c r="N36" s="34"/>
      <c r="O36" s="35" t="s">
        <v>95</v>
      </c>
      <c r="P36" s="36" t="s">
        <v>112</v>
      </c>
    </row>
    <row r="37" spans="1:16" ht="12.75" customHeight="1" thickBot="1" x14ac:dyDescent="0.25">
      <c r="A37" s="8" t="str">
        <f t="shared" si="0"/>
        <v>IBVS 5898 </v>
      </c>
      <c r="B37" s="3" t="str">
        <f t="shared" si="1"/>
        <v>I</v>
      </c>
      <c r="C37" s="8">
        <f t="shared" si="2"/>
        <v>54410.269800000002</v>
      </c>
      <c r="D37" s="9" t="str">
        <f t="shared" si="3"/>
        <v>vis</v>
      </c>
      <c r="E37" s="32">
        <f>VLOOKUP(C37,Active!C$21:E$945,3,FALSE)</f>
        <v>1244.9961030609677</v>
      </c>
      <c r="F37" s="3" t="s">
        <v>67</v>
      </c>
      <c r="G37" s="9" t="str">
        <f t="shared" si="4"/>
        <v>54410.2698</v>
      </c>
      <c r="H37" s="8">
        <f t="shared" si="5"/>
        <v>6191</v>
      </c>
      <c r="I37" s="33" t="s">
        <v>165</v>
      </c>
      <c r="J37" s="34" t="s">
        <v>166</v>
      </c>
      <c r="K37" s="33">
        <v>6191</v>
      </c>
      <c r="L37" s="33" t="s">
        <v>167</v>
      </c>
      <c r="M37" s="34" t="s">
        <v>94</v>
      </c>
      <c r="N37" s="34"/>
      <c r="O37" s="35" t="s">
        <v>95</v>
      </c>
      <c r="P37" s="36" t="s">
        <v>112</v>
      </c>
    </row>
    <row r="38" spans="1:16" ht="12.75" customHeight="1" thickBot="1" x14ac:dyDescent="0.25">
      <c r="A38" s="8" t="str">
        <f t="shared" si="0"/>
        <v>IBVS 5898 </v>
      </c>
      <c r="B38" s="3" t="str">
        <f t="shared" si="1"/>
        <v>II</v>
      </c>
      <c r="C38" s="8">
        <f t="shared" si="2"/>
        <v>54410.425999999999</v>
      </c>
      <c r="D38" s="9" t="str">
        <f t="shared" si="3"/>
        <v>vis</v>
      </c>
      <c r="E38" s="32">
        <f>VLOOKUP(C38,Active!C$21:E$945,3,FALSE)</f>
        <v>1245.5023632009502</v>
      </c>
      <c r="F38" s="3" t="s">
        <v>67</v>
      </c>
      <c r="G38" s="9" t="str">
        <f t="shared" si="4"/>
        <v>54410.4260</v>
      </c>
      <c r="H38" s="8">
        <f t="shared" si="5"/>
        <v>6191.5</v>
      </c>
      <c r="I38" s="33" t="s">
        <v>168</v>
      </c>
      <c r="J38" s="34" t="s">
        <v>169</v>
      </c>
      <c r="K38" s="33">
        <v>6191.5</v>
      </c>
      <c r="L38" s="33" t="s">
        <v>170</v>
      </c>
      <c r="M38" s="34" t="s">
        <v>94</v>
      </c>
      <c r="N38" s="34"/>
      <c r="O38" s="35" t="s">
        <v>95</v>
      </c>
      <c r="P38" s="36" t="s">
        <v>112</v>
      </c>
    </row>
    <row r="39" spans="1:16" ht="12.75" customHeight="1" thickBot="1" x14ac:dyDescent="0.25">
      <c r="A39" s="8" t="str">
        <f t="shared" si="0"/>
        <v>IBVS 5898 </v>
      </c>
      <c r="B39" s="3" t="str">
        <f t="shared" si="1"/>
        <v>II</v>
      </c>
      <c r="C39" s="8">
        <f t="shared" si="2"/>
        <v>54433.260999999999</v>
      </c>
      <c r="D39" s="9" t="str">
        <f t="shared" si="3"/>
        <v>vis</v>
      </c>
      <c r="E39" s="32">
        <f>VLOOKUP(C39,Active!C$21:E$945,3,FALSE)</f>
        <v>1319.5129284805835</v>
      </c>
      <c r="F39" s="3" t="s">
        <v>67</v>
      </c>
      <c r="G39" s="9" t="str">
        <f t="shared" si="4"/>
        <v>54433.2610</v>
      </c>
      <c r="H39" s="8">
        <f t="shared" si="5"/>
        <v>6265.5</v>
      </c>
      <c r="I39" s="33" t="s">
        <v>171</v>
      </c>
      <c r="J39" s="34" t="s">
        <v>172</v>
      </c>
      <c r="K39" s="33">
        <v>6265.5</v>
      </c>
      <c r="L39" s="33" t="s">
        <v>173</v>
      </c>
      <c r="M39" s="34" t="s">
        <v>94</v>
      </c>
      <c r="N39" s="34"/>
      <c r="O39" s="35" t="s">
        <v>95</v>
      </c>
      <c r="P39" s="36" t="s">
        <v>112</v>
      </c>
    </row>
    <row r="40" spans="1:16" ht="12.75" customHeight="1" thickBot="1" x14ac:dyDescent="0.25">
      <c r="A40" s="8" t="str">
        <f t="shared" si="0"/>
        <v>IBVS 5898 </v>
      </c>
      <c r="B40" s="3" t="str">
        <f t="shared" si="1"/>
        <v>I</v>
      </c>
      <c r="C40" s="8">
        <f t="shared" si="2"/>
        <v>54715.412700000001</v>
      </c>
      <c r="D40" s="9" t="str">
        <f t="shared" si="3"/>
        <v>vis</v>
      </c>
      <c r="E40" s="32">
        <f>VLOOKUP(C40,Active!C$21:E$945,3,FALSE)</f>
        <v>2233.9953813647712</v>
      </c>
      <c r="F40" s="3" t="s">
        <v>67</v>
      </c>
      <c r="G40" s="9" t="str">
        <f t="shared" si="4"/>
        <v>54715.4127</v>
      </c>
      <c r="H40" s="8">
        <f t="shared" si="5"/>
        <v>7180</v>
      </c>
      <c r="I40" s="33" t="s">
        <v>174</v>
      </c>
      <c r="J40" s="34" t="s">
        <v>175</v>
      </c>
      <c r="K40" s="33">
        <v>7180</v>
      </c>
      <c r="L40" s="33" t="s">
        <v>176</v>
      </c>
      <c r="M40" s="34" t="s">
        <v>94</v>
      </c>
      <c r="N40" s="34"/>
      <c r="O40" s="35" t="s">
        <v>95</v>
      </c>
      <c r="P40" s="36" t="s">
        <v>112</v>
      </c>
    </row>
    <row r="41" spans="1:16" ht="12.75" customHeight="1" thickBot="1" x14ac:dyDescent="0.25">
      <c r="A41" s="8" t="str">
        <f t="shared" si="0"/>
        <v>IBVS 5898 </v>
      </c>
      <c r="B41" s="3" t="str">
        <f t="shared" si="1"/>
        <v>II</v>
      </c>
      <c r="C41" s="8">
        <f t="shared" si="2"/>
        <v>54715.577100000002</v>
      </c>
      <c r="D41" s="9" t="str">
        <f t="shared" si="3"/>
        <v>vis</v>
      </c>
      <c r="E41" s="32">
        <f>VLOOKUP(C41,Active!C$21:E$945,3,FALSE)</f>
        <v>2234.5282185415645</v>
      </c>
      <c r="F41" s="3" t="s">
        <v>67</v>
      </c>
      <c r="G41" s="9" t="str">
        <f t="shared" si="4"/>
        <v>54715.5771</v>
      </c>
      <c r="H41" s="8">
        <f t="shared" si="5"/>
        <v>7180.5</v>
      </c>
      <c r="I41" s="33" t="s">
        <v>177</v>
      </c>
      <c r="J41" s="34" t="s">
        <v>178</v>
      </c>
      <c r="K41" s="33">
        <v>7180.5</v>
      </c>
      <c r="L41" s="33" t="s">
        <v>179</v>
      </c>
      <c r="M41" s="34" t="s">
        <v>94</v>
      </c>
      <c r="N41" s="34"/>
      <c r="O41" s="35" t="s">
        <v>95</v>
      </c>
      <c r="P41" s="36" t="s">
        <v>112</v>
      </c>
    </row>
    <row r="42" spans="1:16" ht="12.75" customHeight="1" thickBot="1" x14ac:dyDescent="0.25">
      <c r="A42" s="8" t="str">
        <f t="shared" si="0"/>
        <v>IBVS 5898 </v>
      </c>
      <c r="B42" s="3" t="str">
        <f t="shared" si="1"/>
        <v>II</v>
      </c>
      <c r="C42" s="8">
        <f t="shared" si="2"/>
        <v>54716.4977</v>
      </c>
      <c r="D42" s="9" t="str">
        <f t="shared" si="3"/>
        <v>vis</v>
      </c>
      <c r="E42" s="32">
        <f>VLOOKUP(C42,Active!C$21:E$945,3,FALSE)</f>
        <v>2237.5119770874921</v>
      </c>
      <c r="F42" s="3" t="s">
        <v>67</v>
      </c>
      <c r="G42" s="9" t="str">
        <f t="shared" si="4"/>
        <v>54716.4977</v>
      </c>
      <c r="H42" s="8">
        <f t="shared" si="5"/>
        <v>7183.5</v>
      </c>
      <c r="I42" s="33" t="s">
        <v>180</v>
      </c>
      <c r="J42" s="34" t="s">
        <v>181</v>
      </c>
      <c r="K42" s="33">
        <v>7183.5</v>
      </c>
      <c r="L42" s="33" t="s">
        <v>182</v>
      </c>
      <c r="M42" s="34" t="s">
        <v>94</v>
      </c>
      <c r="N42" s="34"/>
      <c r="O42" s="35" t="s">
        <v>95</v>
      </c>
      <c r="P42" s="36" t="s">
        <v>112</v>
      </c>
    </row>
    <row r="43" spans="1:16" ht="12.75" customHeight="1" thickBot="1" x14ac:dyDescent="0.25">
      <c r="A43" s="8" t="str">
        <f t="shared" ref="A43:A74" si="6">P43</f>
        <v>IBVS 5898 </v>
      </c>
      <c r="B43" s="3" t="str">
        <f t="shared" ref="B43:B74" si="7">IF(H43=INT(H43),"I","II")</f>
        <v>I</v>
      </c>
      <c r="C43" s="8">
        <f t="shared" ref="C43:C74" si="8">1*G43</f>
        <v>54737.316200000001</v>
      </c>
      <c r="D43" s="9" t="str">
        <f t="shared" ref="D43:D74" si="9">VLOOKUP(F43,I$1:J$5,2,FALSE)</f>
        <v>vis</v>
      </c>
      <c r="E43" s="32">
        <f>VLOOKUP(C43,Active!C$21:E$945,3,FALSE)</f>
        <v>2304.9868600861432</v>
      </c>
      <c r="F43" s="3" t="s">
        <v>67</v>
      </c>
      <c r="G43" s="9" t="str">
        <f t="shared" ref="G43:G74" si="10">MID(I43,3,LEN(I43)-3)</f>
        <v>54737.3162</v>
      </c>
      <c r="H43" s="8">
        <f t="shared" ref="H43:H74" si="11">1*K43</f>
        <v>7251</v>
      </c>
      <c r="I43" s="33" t="s">
        <v>183</v>
      </c>
      <c r="J43" s="34" t="s">
        <v>184</v>
      </c>
      <c r="K43" s="33">
        <v>7251</v>
      </c>
      <c r="L43" s="33" t="s">
        <v>185</v>
      </c>
      <c r="M43" s="34" t="s">
        <v>94</v>
      </c>
      <c r="N43" s="34"/>
      <c r="O43" s="35" t="s">
        <v>95</v>
      </c>
      <c r="P43" s="36" t="s">
        <v>112</v>
      </c>
    </row>
    <row r="44" spans="1:16" ht="12.75" customHeight="1" thickBot="1" x14ac:dyDescent="0.25">
      <c r="A44" s="8" t="str">
        <f t="shared" si="6"/>
        <v>IBVS 5898 </v>
      </c>
      <c r="B44" s="3" t="str">
        <f t="shared" si="7"/>
        <v>II</v>
      </c>
      <c r="C44" s="8">
        <f t="shared" si="8"/>
        <v>54737.469100000002</v>
      </c>
      <c r="D44" s="9" t="str">
        <f t="shared" si="9"/>
        <v>vis</v>
      </c>
      <c r="E44" s="32">
        <f>VLOOKUP(C44,Active!C$21:E$945,3,FALSE)</f>
        <v>2305.482424589376</v>
      </c>
      <c r="F44" s="3" t="s">
        <v>67</v>
      </c>
      <c r="G44" s="9" t="str">
        <f t="shared" si="10"/>
        <v>54737.4691</v>
      </c>
      <c r="H44" s="8">
        <f t="shared" si="11"/>
        <v>7251.5</v>
      </c>
      <c r="I44" s="33" t="s">
        <v>186</v>
      </c>
      <c r="J44" s="34" t="s">
        <v>187</v>
      </c>
      <c r="K44" s="33">
        <v>7251.5</v>
      </c>
      <c r="L44" s="33" t="s">
        <v>188</v>
      </c>
      <c r="M44" s="34" t="s">
        <v>94</v>
      </c>
      <c r="N44" s="34"/>
      <c r="O44" s="35" t="s">
        <v>95</v>
      </c>
      <c r="P44" s="36" t="s">
        <v>112</v>
      </c>
    </row>
    <row r="45" spans="1:16" ht="12.75" customHeight="1" thickBot="1" x14ac:dyDescent="0.25">
      <c r="A45" s="8" t="str">
        <f t="shared" si="6"/>
        <v>IBVS 5898 </v>
      </c>
      <c r="B45" s="3" t="str">
        <f t="shared" si="7"/>
        <v>II</v>
      </c>
      <c r="C45" s="8">
        <f t="shared" si="8"/>
        <v>54739.3226</v>
      </c>
      <c r="D45" s="9" t="str">
        <f t="shared" si="9"/>
        <v>vis</v>
      </c>
      <c r="E45" s="32">
        <f>VLOOKUP(C45,Active!C$21:E$945,3,FALSE)</f>
        <v>2311.4898072364363</v>
      </c>
      <c r="F45" s="3" t="s">
        <v>67</v>
      </c>
      <c r="G45" s="9" t="str">
        <f t="shared" si="10"/>
        <v>54739.3226</v>
      </c>
      <c r="H45" s="8">
        <f t="shared" si="11"/>
        <v>7257.5</v>
      </c>
      <c r="I45" s="33" t="s">
        <v>189</v>
      </c>
      <c r="J45" s="34" t="s">
        <v>190</v>
      </c>
      <c r="K45" s="33">
        <v>7257.5</v>
      </c>
      <c r="L45" s="33" t="s">
        <v>191</v>
      </c>
      <c r="M45" s="34" t="s">
        <v>94</v>
      </c>
      <c r="N45" s="34"/>
      <c r="O45" s="35" t="s">
        <v>95</v>
      </c>
      <c r="P45" s="36" t="s">
        <v>112</v>
      </c>
    </row>
    <row r="46" spans="1:16" ht="12.75" customHeight="1" thickBot="1" x14ac:dyDescent="0.25">
      <c r="A46" s="8" t="str">
        <f t="shared" si="6"/>
        <v>IBVS 5898 </v>
      </c>
      <c r="B46" s="3" t="str">
        <f t="shared" si="7"/>
        <v>I</v>
      </c>
      <c r="C46" s="8">
        <f t="shared" si="8"/>
        <v>54748.425199999998</v>
      </c>
      <c r="D46" s="9" t="str">
        <f t="shared" si="9"/>
        <v>vis</v>
      </c>
      <c r="E46" s="32">
        <f>VLOOKUP(C46,Active!C$21:E$945,3,FALSE)</f>
        <v>2340.9922627439596</v>
      </c>
      <c r="F46" s="3" t="s">
        <v>67</v>
      </c>
      <c r="G46" s="9" t="str">
        <f t="shared" si="10"/>
        <v>54748.4252</v>
      </c>
      <c r="H46" s="8">
        <f t="shared" si="11"/>
        <v>7287</v>
      </c>
      <c r="I46" s="33" t="s">
        <v>192</v>
      </c>
      <c r="J46" s="34" t="s">
        <v>193</v>
      </c>
      <c r="K46" s="33">
        <v>7287</v>
      </c>
      <c r="L46" s="33" t="s">
        <v>194</v>
      </c>
      <c r="M46" s="34" t="s">
        <v>94</v>
      </c>
      <c r="N46" s="34"/>
      <c r="O46" s="35" t="s">
        <v>95</v>
      </c>
      <c r="P46" s="36" t="s">
        <v>112</v>
      </c>
    </row>
    <row r="47" spans="1:16" ht="12.75" customHeight="1" thickBot="1" x14ac:dyDescent="0.25">
      <c r="A47" s="8" t="str">
        <f t="shared" si="6"/>
        <v>IBVS 5871 </v>
      </c>
      <c r="B47" s="3" t="str">
        <f t="shared" si="7"/>
        <v>II</v>
      </c>
      <c r="C47" s="8">
        <f t="shared" si="8"/>
        <v>54792.72</v>
      </c>
      <c r="D47" s="9" t="str">
        <f t="shared" si="9"/>
        <v>vis</v>
      </c>
      <c r="E47" s="32">
        <f>VLOOKUP(C47,Active!C$21:E$945,3,FALSE)</f>
        <v>2484.5562297660163</v>
      </c>
      <c r="F47" s="3" t="s">
        <v>67</v>
      </c>
      <c r="G47" s="9" t="str">
        <f t="shared" si="10"/>
        <v>54792.720</v>
      </c>
      <c r="H47" s="8">
        <f t="shared" si="11"/>
        <v>7430.5</v>
      </c>
      <c r="I47" s="33" t="s">
        <v>209</v>
      </c>
      <c r="J47" s="34" t="s">
        <v>210</v>
      </c>
      <c r="K47" s="33">
        <v>7430.5</v>
      </c>
      <c r="L47" s="33" t="s">
        <v>211</v>
      </c>
      <c r="M47" s="34" t="s">
        <v>94</v>
      </c>
      <c r="N47" s="34"/>
      <c r="O47" s="35" t="s">
        <v>212</v>
      </c>
      <c r="P47" s="36" t="s">
        <v>213</v>
      </c>
    </row>
    <row r="48" spans="1:16" ht="12.75" customHeight="1" thickBot="1" x14ac:dyDescent="0.25">
      <c r="A48" s="8" t="str">
        <f t="shared" si="6"/>
        <v>BAVM 231 </v>
      </c>
      <c r="B48" s="3" t="str">
        <f t="shared" si="7"/>
        <v>I</v>
      </c>
      <c r="C48" s="8">
        <f t="shared" si="8"/>
        <v>55796.526899999997</v>
      </c>
      <c r="D48" s="9" t="str">
        <f t="shared" si="9"/>
        <v>vis</v>
      </c>
      <c r="E48" s="32">
        <f>VLOOKUP(C48,Active!C$21:E$945,3,FALSE)</f>
        <v>5737.9968297484429</v>
      </c>
      <c r="F48" s="3" t="s">
        <v>67</v>
      </c>
      <c r="G48" s="9" t="str">
        <f t="shared" si="10"/>
        <v>55796.5269</v>
      </c>
      <c r="H48" s="8">
        <f t="shared" si="11"/>
        <v>10684</v>
      </c>
      <c r="I48" s="33" t="s">
        <v>256</v>
      </c>
      <c r="J48" s="34" t="s">
        <v>257</v>
      </c>
      <c r="K48" s="33">
        <v>10684</v>
      </c>
      <c r="L48" s="33" t="s">
        <v>258</v>
      </c>
      <c r="M48" s="34" t="s">
        <v>94</v>
      </c>
      <c r="N48" s="34"/>
      <c r="O48" s="35" t="s">
        <v>259</v>
      </c>
      <c r="P48" s="36" t="s">
        <v>260</v>
      </c>
    </row>
    <row r="49" spans="1:16" ht="12.75" customHeight="1" thickBot="1" x14ac:dyDescent="0.25">
      <c r="A49" s="8" t="str">
        <f t="shared" si="6"/>
        <v>IBVS 6044 </v>
      </c>
      <c r="B49" s="3" t="str">
        <f t="shared" si="7"/>
        <v>I</v>
      </c>
      <c r="C49" s="8">
        <f t="shared" si="8"/>
        <v>55801.463300000003</v>
      </c>
      <c r="D49" s="9" t="str">
        <f t="shared" si="9"/>
        <v>vis</v>
      </c>
      <c r="E49" s="32">
        <f>VLOOKUP(C49,Active!C$21:E$945,3,FALSE)</f>
        <v>5753.9962059011395</v>
      </c>
      <c r="F49" s="3" t="s">
        <v>67</v>
      </c>
      <c r="G49" s="9" t="str">
        <f t="shared" si="10"/>
        <v>55801.4633</v>
      </c>
      <c r="H49" s="8">
        <f t="shared" si="11"/>
        <v>10700</v>
      </c>
      <c r="I49" s="33" t="s">
        <v>261</v>
      </c>
      <c r="J49" s="34" t="s">
        <v>262</v>
      </c>
      <c r="K49" s="33" t="s">
        <v>263</v>
      </c>
      <c r="L49" s="33" t="s">
        <v>264</v>
      </c>
      <c r="M49" s="34" t="s">
        <v>94</v>
      </c>
      <c r="N49" s="34"/>
      <c r="O49" s="35" t="s">
        <v>95</v>
      </c>
      <c r="P49" s="36" t="s">
        <v>265</v>
      </c>
    </row>
    <row r="50" spans="1:16" ht="12.75" customHeight="1" thickBot="1" x14ac:dyDescent="0.25">
      <c r="A50" s="8" t="str">
        <f t="shared" si="6"/>
        <v>IBVS 6044 </v>
      </c>
      <c r="B50" s="3" t="str">
        <f t="shared" si="7"/>
        <v>II</v>
      </c>
      <c r="C50" s="8">
        <f t="shared" si="8"/>
        <v>55838.334999999999</v>
      </c>
      <c r="D50" s="9" t="str">
        <f t="shared" si="9"/>
        <v>vis</v>
      </c>
      <c r="E50" s="32">
        <f>VLOOKUP(C50,Active!C$21:E$945,3,FALSE)</f>
        <v>5873.5011483062572</v>
      </c>
      <c r="F50" s="3" t="s">
        <v>67</v>
      </c>
      <c r="G50" s="9" t="str">
        <f t="shared" si="10"/>
        <v>55838.3350</v>
      </c>
      <c r="H50" s="8">
        <f t="shared" si="11"/>
        <v>10819.5</v>
      </c>
      <c r="I50" s="33" t="s">
        <v>266</v>
      </c>
      <c r="J50" s="34" t="s">
        <v>267</v>
      </c>
      <c r="K50" s="33" t="s">
        <v>268</v>
      </c>
      <c r="L50" s="33" t="s">
        <v>269</v>
      </c>
      <c r="M50" s="34" t="s">
        <v>94</v>
      </c>
      <c r="N50" s="34"/>
      <c r="O50" s="35" t="s">
        <v>95</v>
      </c>
      <c r="P50" s="36" t="s">
        <v>265</v>
      </c>
    </row>
    <row r="51" spans="1:16" ht="12.75" customHeight="1" thickBot="1" x14ac:dyDescent="0.25">
      <c r="A51" s="8" t="str">
        <f t="shared" si="6"/>
        <v>IBVS 6044 </v>
      </c>
      <c r="B51" s="3" t="str">
        <f t="shared" si="7"/>
        <v>I</v>
      </c>
      <c r="C51" s="8">
        <f t="shared" si="8"/>
        <v>55838.487800000003</v>
      </c>
      <c r="D51" s="9" t="str">
        <f t="shared" si="9"/>
        <v>vis</v>
      </c>
      <c r="E51" s="32">
        <f>VLOOKUP(C51,Active!C$21:E$945,3,FALSE)</f>
        <v>5873.9963886992937</v>
      </c>
      <c r="F51" s="3" t="s">
        <v>67</v>
      </c>
      <c r="G51" s="9" t="str">
        <f t="shared" si="10"/>
        <v>55838.4878</v>
      </c>
      <c r="H51" s="8">
        <f t="shared" si="11"/>
        <v>10820</v>
      </c>
      <c r="I51" s="33" t="s">
        <v>270</v>
      </c>
      <c r="J51" s="34" t="s">
        <v>271</v>
      </c>
      <c r="K51" s="33" t="s">
        <v>272</v>
      </c>
      <c r="L51" s="33" t="s">
        <v>273</v>
      </c>
      <c r="M51" s="34" t="s">
        <v>94</v>
      </c>
      <c r="N51" s="34"/>
      <c r="O51" s="35" t="s">
        <v>95</v>
      </c>
      <c r="P51" s="36" t="s">
        <v>265</v>
      </c>
    </row>
    <row r="52" spans="1:16" ht="12.75" customHeight="1" thickBot="1" x14ac:dyDescent="0.25">
      <c r="A52" s="8" t="str">
        <f t="shared" si="6"/>
        <v>BAVM 241 (=IBVS 6157) </v>
      </c>
      <c r="B52" s="3" t="str">
        <f t="shared" si="7"/>
        <v>I</v>
      </c>
      <c r="C52" s="8">
        <f t="shared" si="8"/>
        <v>56221.378900000003</v>
      </c>
      <c r="D52" s="9" t="str">
        <f t="shared" si="9"/>
        <v>CCD</v>
      </c>
      <c r="E52" s="32">
        <f>VLOOKUP(C52,Active!C$21:E$945,3,FALSE)</f>
        <v>7114.9855172975722</v>
      </c>
      <c r="F52" s="3" t="str">
        <f>LEFT(M52,1)</f>
        <v>C</v>
      </c>
      <c r="G52" s="9" t="str">
        <f t="shared" si="10"/>
        <v>56221.3789</v>
      </c>
      <c r="H52" s="8">
        <f t="shared" si="11"/>
        <v>12061</v>
      </c>
      <c r="I52" s="33" t="s">
        <v>306</v>
      </c>
      <c r="J52" s="34" t="s">
        <v>307</v>
      </c>
      <c r="K52" s="33" t="s">
        <v>308</v>
      </c>
      <c r="L52" s="33" t="s">
        <v>277</v>
      </c>
      <c r="M52" s="34" t="s">
        <v>94</v>
      </c>
      <c r="N52" s="34"/>
      <c r="O52" s="35" t="s">
        <v>259</v>
      </c>
      <c r="P52" s="36" t="s">
        <v>309</v>
      </c>
    </row>
    <row r="53" spans="1:16" ht="12.75" customHeight="1" thickBot="1" x14ac:dyDescent="0.25">
      <c r="A53" s="8" t="str">
        <f t="shared" si="6"/>
        <v>VSB 45 </v>
      </c>
      <c r="B53" s="3" t="str">
        <f t="shared" si="7"/>
        <v>II</v>
      </c>
      <c r="C53" s="8">
        <f t="shared" si="8"/>
        <v>54088.929900000003</v>
      </c>
      <c r="D53" s="9" t="str">
        <f t="shared" si="9"/>
        <v>vis</v>
      </c>
      <c r="E53" s="32">
        <f>VLOOKUP(C53,Active!C$21:E$945,3,FALSE)</f>
        <v>203.50069487609258</v>
      </c>
      <c r="F53" s="3" t="s">
        <v>67</v>
      </c>
      <c r="G53" s="9" t="str">
        <f t="shared" si="10"/>
        <v>54088.9299</v>
      </c>
      <c r="H53" s="8">
        <f t="shared" si="11"/>
        <v>5149.5</v>
      </c>
      <c r="I53" s="33" t="s">
        <v>153</v>
      </c>
      <c r="J53" s="34" t="s">
        <v>154</v>
      </c>
      <c r="K53" s="33">
        <v>5149.5</v>
      </c>
      <c r="L53" s="33" t="s">
        <v>126</v>
      </c>
      <c r="M53" s="34" t="s">
        <v>72</v>
      </c>
      <c r="N53" s="34"/>
      <c r="O53" s="35" t="s">
        <v>155</v>
      </c>
      <c r="P53" s="36" t="s">
        <v>156</v>
      </c>
    </row>
    <row r="54" spans="1:16" ht="12.75" customHeight="1" thickBot="1" x14ac:dyDescent="0.25">
      <c r="A54" s="8" t="str">
        <f t="shared" si="6"/>
        <v>VSB 46 </v>
      </c>
      <c r="B54" s="3" t="str">
        <f t="shared" si="7"/>
        <v>I</v>
      </c>
      <c r="C54" s="8">
        <f t="shared" si="8"/>
        <v>54110.99</v>
      </c>
      <c r="D54" s="9" t="str">
        <f t="shared" si="9"/>
        <v>vis</v>
      </c>
      <c r="E54" s="32">
        <f>VLOOKUP(C54,Active!C$21:E$945,3,FALSE)</f>
        <v>274.99973017825761</v>
      </c>
      <c r="F54" s="3" t="s">
        <v>67</v>
      </c>
      <c r="G54" s="9" t="str">
        <f t="shared" si="10"/>
        <v>54110.9900</v>
      </c>
      <c r="H54" s="8">
        <f t="shared" si="11"/>
        <v>5221</v>
      </c>
      <c r="I54" s="33" t="s">
        <v>157</v>
      </c>
      <c r="J54" s="34" t="s">
        <v>158</v>
      </c>
      <c r="K54" s="33">
        <v>5221</v>
      </c>
      <c r="L54" s="33" t="s">
        <v>152</v>
      </c>
      <c r="M54" s="34" t="s">
        <v>94</v>
      </c>
      <c r="N54" s="34"/>
      <c r="O54" s="35" t="s">
        <v>160</v>
      </c>
      <c r="P54" s="36" t="s">
        <v>161</v>
      </c>
    </row>
    <row r="55" spans="1:16" ht="12.75" customHeight="1" thickBot="1" x14ac:dyDescent="0.25">
      <c r="A55" s="8" t="str">
        <f t="shared" si="6"/>
        <v>VSB 48 </v>
      </c>
      <c r="B55" s="3" t="str">
        <f t="shared" si="7"/>
        <v>II</v>
      </c>
      <c r="C55" s="8">
        <f t="shared" si="8"/>
        <v>54751.051500000001</v>
      </c>
      <c r="D55" s="9" t="str">
        <f t="shared" si="9"/>
        <v>vis</v>
      </c>
      <c r="E55" s="32">
        <f>VLOOKUP(C55,Active!C$21:E$945,3,FALSE)</f>
        <v>2349.5043690541925</v>
      </c>
      <c r="F55" s="3" t="s">
        <v>67</v>
      </c>
      <c r="G55" s="9" t="str">
        <f t="shared" si="10"/>
        <v>54751.0515</v>
      </c>
      <c r="H55" s="8">
        <f t="shared" si="11"/>
        <v>7295.5</v>
      </c>
      <c r="I55" s="33" t="s">
        <v>195</v>
      </c>
      <c r="J55" s="34" t="s">
        <v>196</v>
      </c>
      <c r="K55" s="33">
        <v>7295.5</v>
      </c>
      <c r="L55" s="33" t="s">
        <v>197</v>
      </c>
      <c r="M55" s="34" t="s">
        <v>94</v>
      </c>
      <c r="N55" s="34"/>
      <c r="O55" s="35" t="s">
        <v>198</v>
      </c>
      <c r="P55" s="36" t="s">
        <v>199</v>
      </c>
    </row>
    <row r="56" spans="1:16" ht="12.75" customHeight="1" thickBot="1" x14ac:dyDescent="0.25">
      <c r="A56" s="8" t="str">
        <f t="shared" si="6"/>
        <v>VSB 48 </v>
      </c>
      <c r="B56" s="3" t="str">
        <f t="shared" si="7"/>
        <v>I</v>
      </c>
      <c r="C56" s="8">
        <f t="shared" si="8"/>
        <v>54751.199800000002</v>
      </c>
      <c r="D56" s="9" t="str">
        <f t="shared" si="9"/>
        <v>vis</v>
      </c>
      <c r="E56" s="32">
        <f>VLOOKUP(C56,Active!C$21:E$945,3,FALSE)</f>
        <v>2349.9850244880013</v>
      </c>
      <c r="F56" s="3" t="s">
        <v>67</v>
      </c>
      <c r="G56" s="9" t="str">
        <f t="shared" si="10"/>
        <v>54751.1998</v>
      </c>
      <c r="H56" s="8">
        <f t="shared" si="11"/>
        <v>7296</v>
      </c>
      <c r="I56" s="33" t="s">
        <v>200</v>
      </c>
      <c r="J56" s="34" t="s">
        <v>201</v>
      </c>
      <c r="K56" s="33">
        <v>7296</v>
      </c>
      <c r="L56" s="33" t="s">
        <v>202</v>
      </c>
      <c r="M56" s="34" t="s">
        <v>94</v>
      </c>
      <c r="N56" s="34"/>
      <c r="O56" s="35" t="s">
        <v>198</v>
      </c>
      <c r="P56" s="36" t="s">
        <v>199</v>
      </c>
    </row>
    <row r="57" spans="1:16" ht="12.75" customHeight="1" thickBot="1" x14ac:dyDescent="0.25">
      <c r="A57" s="8" t="str">
        <f t="shared" si="6"/>
        <v>VSB 48 </v>
      </c>
      <c r="B57" s="3" t="str">
        <f t="shared" si="7"/>
        <v>II</v>
      </c>
      <c r="C57" s="8">
        <f t="shared" si="8"/>
        <v>54755.989699999998</v>
      </c>
      <c r="D57" s="9" t="str">
        <f t="shared" si="9"/>
        <v>vis</v>
      </c>
      <c r="E57" s="32">
        <f>VLOOKUP(C57,Active!C$21:E$945,3,FALSE)</f>
        <v>2365.5095791905474</v>
      </c>
      <c r="F57" s="3" t="s">
        <v>67</v>
      </c>
      <c r="G57" s="9" t="str">
        <f t="shared" si="10"/>
        <v>54755.9897</v>
      </c>
      <c r="H57" s="8">
        <f t="shared" si="11"/>
        <v>7311.5</v>
      </c>
      <c r="I57" s="33" t="s">
        <v>203</v>
      </c>
      <c r="J57" s="34" t="s">
        <v>204</v>
      </c>
      <c r="K57" s="33">
        <v>7311.5</v>
      </c>
      <c r="L57" s="33" t="s">
        <v>205</v>
      </c>
      <c r="M57" s="34" t="s">
        <v>94</v>
      </c>
      <c r="N57" s="34"/>
      <c r="O57" s="35" t="s">
        <v>206</v>
      </c>
      <c r="P57" s="36" t="s">
        <v>199</v>
      </c>
    </row>
    <row r="58" spans="1:16" ht="12.75" customHeight="1" thickBot="1" x14ac:dyDescent="0.25">
      <c r="A58" s="8" t="str">
        <f t="shared" si="6"/>
        <v>VSB 48 </v>
      </c>
      <c r="B58" s="3" t="str">
        <f t="shared" si="7"/>
        <v>I</v>
      </c>
      <c r="C58" s="8">
        <f t="shared" si="8"/>
        <v>54761.075799999999</v>
      </c>
      <c r="D58" s="9" t="str">
        <f t="shared" si="9"/>
        <v>vis</v>
      </c>
      <c r="E58" s="32">
        <f>VLOOKUP(C58,Active!C$21:E$945,3,FALSE)</f>
        <v>2381.9941483199009</v>
      </c>
      <c r="F58" s="3" t="s">
        <v>67</v>
      </c>
      <c r="G58" s="9" t="str">
        <f t="shared" si="10"/>
        <v>54761.0758</v>
      </c>
      <c r="H58" s="8">
        <f t="shared" si="11"/>
        <v>7328</v>
      </c>
      <c r="I58" s="33" t="s">
        <v>207</v>
      </c>
      <c r="J58" s="34" t="s">
        <v>208</v>
      </c>
      <c r="K58" s="33">
        <v>7328</v>
      </c>
      <c r="L58" s="33" t="s">
        <v>176</v>
      </c>
      <c r="M58" s="34" t="s">
        <v>94</v>
      </c>
      <c r="N58" s="34"/>
      <c r="O58" s="35" t="s">
        <v>206</v>
      </c>
      <c r="P58" s="36" t="s">
        <v>199</v>
      </c>
    </row>
    <row r="59" spans="1:16" ht="12.75" customHeight="1" thickBot="1" x14ac:dyDescent="0.25">
      <c r="A59" s="8" t="str">
        <f t="shared" si="6"/>
        <v>IBVS 5980 </v>
      </c>
      <c r="B59" s="3" t="str">
        <f t="shared" si="7"/>
        <v>II</v>
      </c>
      <c r="C59" s="8">
        <f t="shared" si="8"/>
        <v>55060.512499999997</v>
      </c>
      <c r="D59" s="9" t="str">
        <f t="shared" si="9"/>
        <v>vis</v>
      </c>
      <c r="E59" s="32">
        <f>VLOOKUP(C59,Active!C$21:E$945,3,FALSE)</f>
        <v>3352.4990501140173</v>
      </c>
      <c r="F59" s="3" t="s">
        <v>67</v>
      </c>
      <c r="G59" s="9" t="str">
        <f t="shared" si="10"/>
        <v>55060.5125</v>
      </c>
      <c r="H59" s="8">
        <f t="shared" si="11"/>
        <v>8298.5</v>
      </c>
      <c r="I59" s="33" t="s">
        <v>214</v>
      </c>
      <c r="J59" s="34" t="s">
        <v>215</v>
      </c>
      <c r="K59" s="33">
        <v>8298.5</v>
      </c>
      <c r="L59" s="33" t="s">
        <v>216</v>
      </c>
      <c r="M59" s="34" t="s">
        <v>94</v>
      </c>
      <c r="N59" s="34"/>
      <c r="O59" s="35" t="s">
        <v>95</v>
      </c>
      <c r="P59" s="36" t="s">
        <v>217</v>
      </c>
    </row>
    <row r="60" spans="1:16" ht="12.75" customHeight="1" thickBot="1" x14ac:dyDescent="0.25">
      <c r="A60" s="8" t="str">
        <f t="shared" si="6"/>
        <v>IBVS 5980 </v>
      </c>
      <c r="B60" s="3" t="str">
        <f t="shared" si="7"/>
        <v>II</v>
      </c>
      <c r="C60" s="8">
        <f t="shared" si="8"/>
        <v>55064.524799999999</v>
      </c>
      <c r="D60" s="9" t="str">
        <f t="shared" si="9"/>
        <v>vis</v>
      </c>
      <c r="E60" s="32">
        <f>VLOOKUP(C60,Active!C$21:E$945,3,FALSE)</f>
        <v>3365.503323863597</v>
      </c>
      <c r="F60" s="3" t="s">
        <v>67</v>
      </c>
      <c r="G60" s="9" t="str">
        <f t="shared" si="10"/>
        <v>55064.5248</v>
      </c>
      <c r="H60" s="8">
        <f t="shared" si="11"/>
        <v>8311.5</v>
      </c>
      <c r="I60" s="33" t="s">
        <v>218</v>
      </c>
      <c r="J60" s="34" t="s">
        <v>219</v>
      </c>
      <c r="K60" s="33">
        <v>8311.5</v>
      </c>
      <c r="L60" s="33" t="s">
        <v>220</v>
      </c>
      <c r="M60" s="34" t="s">
        <v>94</v>
      </c>
      <c r="N60" s="34"/>
      <c r="O60" s="35" t="s">
        <v>95</v>
      </c>
      <c r="P60" s="36" t="s">
        <v>217</v>
      </c>
    </row>
    <row r="61" spans="1:16" ht="12.75" customHeight="1" thickBot="1" x14ac:dyDescent="0.25">
      <c r="A61" s="8" t="str">
        <f t="shared" si="6"/>
        <v>IBVS 5980 </v>
      </c>
      <c r="B61" s="3" t="str">
        <f t="shared" si="7"/>
        <v>II</v>
      </c>
      <c r="C61" s="8">
        <f t="shared" si="8"/>
        <v>55090.441800000001</v>
      </c>
      <c r="D61" s="9" t="str">
        <f t="shared" si="9"/>
        <v>vis</v>
      </c>
      <c r="E61" s="32">
        <f>VLOOKUP(C61,Active!C$21:E$945,3,FALSE)</f>
        <v>3449.5029656570023</v>
      </c>
      <c r="F61" s="3" t="s">
        <v>67</v>
      </c>
      <c r="G61" s="9" t="str">
        <f t="shared" si="10"/>
        <v>55090.4418</v>
      </c>
      <c r="H61" s="8">
        <f t="shared" si="11"/>
        <v>8395.5</v>
      </c>
      <c r="I61" s="33" t="s">
        <v>221</v>
      </c>
      <c r="J61" s="34" t="s">
        <v>222</v>
      </c>
      <c r="K61" s="33">
        <v>8395.5</v>
      </c>
      <c r="L61" s="33" t="s">
        <v>223</v>
      </c>
      <c r="M61" s="34" t="s">
        <v>94</v>
      </c>
      <c r="N61" s="34"/>
      <c r="O61" s="35" t="s">
        <v>95</v>
      </c>
      <c r="P61" s="36" t="s">
        <v>217</v>
      </c>
    </row>
    <row r="62" spans="1:16" ht="12.75" customHeight="1" thickBot="1" x14ac:dyDescent="0.25">
      <c r="A62" s="8" t="str">
        <f t="shared" si="6"/>
        <v>VSB 50 </v>
      </c>
      <c r="B62" s="3" t="str">
        <f t="shared" si="7"/>
        <v>I</v>
      </c>
      <c r="C62" s="8">
        <f t="shared" si="8"/>
        <v>55091.209900000002</v>
      </c>
      <c r="D62" s="9" t="str">
        <f t="shared" si="9"/>
        <v>vis</v>
      </c>
      <c r="E62" s="32">
        <f>VLOOKUP(C62,Active!C$21:E$945,3,FALSE)</f>
        <v>3451.992456140531</v>
      </c>
      <c r="F62" s="3" t="s">
        <v>67</v>
      </c>
      <c r="G62" s="9" t="str">
        <f t="shared" si="10"/>
        <v>55091.2099</v>
      </c>
      <c r="H62" s="8">
        <f t="shared" si="11"/>
        <v>8398</v>
      </c>
      <c r="I62" s="33" t="s">
        <v>224</v>
      </c>
      <c r="J62" s="34" t="s">
        <v>225</v>
      </c>
      <c r="K62" s="33">
        <v>8398</v>
      </c>
      <c r="L62" s="33" t="s">
        <v>226</v>
      </c>
      <c r="M62" s="34" t="s">
        <v>94</v>
      </c>
      <c r="N62" s="34"/>
      <c r="O62" s="35" t="s">
        <v>227</v>
      </c>
      <c r="P62" s="36" t="s">
        <v>228</v>
      </c>
    </row>
    <row r="63" spans="1:16" ht="12.75" customHeight="1" thickBot="1" x14ac:dyDescent="0.25">
      <c r="A63" s="8" t="str">
        <f t="shared" si="6"/>
        <v>IBVS 5980 </v>
      </c>
      <c r="B63" s="3" t="str">
        <f t="shared" si="7"/>
        <v>I</v>
      </c>
      <c r="C63" s="8">
        <f t="shared" si="8"/>
        <v>55097.381300000001</v>
      </c>
      <c r="D63" s="9" t="str">
        <f t="shared" si="9"/>
        <v>vis</v>
      </c>
      <c r="E63" s="32">
        <f>VLOOKUP(C63,Active!C$21:E$945,3,FALSE)</f>
        <v>3471.9945933232193</v>
      </c>
      <c r="F63" s="3" t="s">
        <v>67</v>
      </c>
      <c r="G63" s="9" t="str">
        <f t="shared" si="10"/>
        <v>55097.3813</v>
      </c>
      <c r="H63" s="8">
        <f t="shared" si="11"/>
        <v>8418</v>
      </c>
      <c r="I63" s="33" t="s">
        <v>229</v>
      </c>
      <c r="J63" s="34" t="s">
        <v>230</v>
      </c>
      <c r="K63" s="33">
        <v>8418</v>
      </c>
      <c r="L63" s="33" t="s">
        <v>231</v>
      </c>
      <c r="M63" s="34" t="s">
        <v>94</v>
      </c>
      <c r="N63" s="34"/>
      <c r="O63" s="35" t="s">
        <v>95</v>
      </c>
      <c r="P63" s="36" t="s">
        <v>217</v>
      </c>
    </row>
    <row r="64" spans="1:16" ht="12.75" customHeight="1" thickBot="1" x14ac:dyDescent="0.25">
      <c r="A64" s="8" t="str">
        <f t="shared" si="6"/>
        <v>VSB 50 </v>
      </c>
      <c r="B64" s="3" t="str">
        <f t="shared" si="7"/>
        <v>II</v>
      </c>
      <c r="C64" s="8">
        <f t="shared" si="8"/>
        <v>55116.0504</v>
      </c>
      <c r="D64" s="9" t="str">
        <f t="shared" si="9"/>
        <v>vis</v>
      </c>
      <c r="E64" s="32">
        <f>VLOOKUP(C64,Active!C$21:E$945,3,FALSE)</f>
        <v>3532.5030515786166</v>
      </c>
      <c r="F64" s="3" t="s">
        <v>67</v>
      </c>
      <c r="G64" s="9" t="str">
        <f t="shared" si="10"/>
        <v>55116.0504</v>
      </c>
      <c r="H64" s="8">
        <f t="shared" si="11"/>
        <v>8478.5</v>
      </c>
      <c r="I64" s="33" t="s">
        <v>232</v>
      </c>
      <c r="J64" s="34" t="s">
        <v>233</v>
      </c>
      <c r="K64" s="33">
        <v>8478.5</v>
      </c>
      <c r="L64" s="33" t="s">
        <v>234</v>
      </c>
      <c r="M64" s="34" t="s">
        <v>94</v>
      </c>
      <c r="N64" s="34"/>
      <c r="O64" s="35" t="s">
        <v>227</v>
      </c>
      <c r="P64" s="36" t="s">
        <v>228</v>
      </c>
    </row>
    <row r="65" spans="1:16" ht="12.75" customHeight="1" thickBot="1" x14ac:dyDescent="0.25">
      <c r="A65" s="8" t="str">
        <f t="shared" si="6"/>
        <v>VSB 50 </v>
      </c>
      <c r="B65" s="3" t="str">
        <f t="shared" si="7"/>
        <v>I</v>
      </c>
      <c r="C65" s="8">
        <f t="shared" si="8"/>
        <v>55118.054799999998</v>
      </c>
      <c r="D65" s="9" t="str">
        <f t="shared" si="9"/>
        <v>vis</v>
      </c>
      <c r="E65" s="32">
        <f>VLOOKUP(C65,Active!C$21:E$945,3,FALSE)</f>
        <v>3538.999516524811</v>
      </c>
      <c r="F65" s="3" t="s">
        <v>67</v>
      </c>
      <c r="G65" s="9" t="str">
        <f t="shared" si="10"/>
        <v>55118.0548</v>
      </c>
      <c r="H65" s="8">
        <f t="shared" si="11"/>
        <v>8485</v>
      </c>
      <c r="I65" s="33" t="s">
        <v>235</v>
      </c>
      <c r="J65" s="34" t="s">
        <v>236</v>
      </c>
      <c r="K65" s="33">
        <v>8485</v>
      </c>
      <c r="L65" s="33" t="s">
        <v>182</v>
      </c>
      <c r="M65" s="34" t="s">
        <v>94</v>
      </c>
      <c r="N65" s="34"/>
      <c r="O65" s="35" t="s">
        <v>227</v>
      </c>
      <c r="P65" s="36" t="s">
        <v>228</v>
      </c>
    </row>
    <row r="66" spans="1:16" ht="12.75" customHeight="1" thickBot="1" x14ac:dyDescent="0.25">
      <c r="A66" s="8" t="str">
        <f t="shared" si="6"/>
        <v>VSB 50 </v>
      </c>
      <c r="B66" s="3" t="str">
        <f t="shared" si="7"/>
        <v>II</v>
      </c>
      <c r="C66" s="8">
        <f t="shared" si="8"/>
        <v>55139.190499999997</v>
      </c>
      <c r="D66" s="9" t="str">
        <f t="shared" si="9"/>
        <v>vis</v>
      </c>
      <c r="E66" s="32">
        <f>VLOOKUP(C66,Active!C$21:E$945,3,FALSE)</f>
        <v>3607.5024770932682</v>
      </c>
      <c r="F66" s="3" t="s">
        <v>67</v>
      </c>
      <c r="G66" s="9" t="str">
        <f t="shared" si="10"/>
        <v>55139.1905</v>
      </c>
      <c r="H66" s="8">
        <f t="shared" si="11"/>
        <v>8553.5</v>
      </c>
      <c r="I66" s="33" t="s">
        <v>237</v>
      </c>
      <c r="J66" s="34" t="s">
        <v>238</v>
      </c>
      <c r="K66" s="33">
        <v>8553.5</v>
      </c>
      <c r="L66" s="33" t="s">
        <v>239</v>
      </c>
      <c r="M66" s="34" t="s">
        <v>94</v>
      </c>
      <c r="N66" s="34"/>
      <c r="O66" s="35" t="s">
        <v>198</v>
      </c>
      <c r="P66" s="36" t="s">
        <v>228</v>
      </c>
    </row>
    <row r="67" spans="1:16" ht="12.75" customHeight="1" thickBot="1" x14ac:dyDescent="0.25">
      <c r="A67" s="8" t="str">
        <f t="shared" si="6"/>
        <v>VSB 50 </v>
      </c>
      <c r="B67" s="3" t="str">
        <f t="shared" si="7"/>
        <v>I</v>
      </c>
      <c r="C67" s="8">
        <f t="shared" si="8"/>
        <v>55143.970200000003</v>
      </c>
      <c r="D67" s="9" t="str">
        <f t="shared" si="9"/>
        <v>vis</v>
      </c>
      <c r="E67" s="32">
        <f>VLOOKUP(C67,Active!C$21:E$945,3,FALSE)</f>
        <v>3622.9939725549521</v>
      </c>
      <c r="F67" s="3" t="s">
        <v>67</v>
      </c>
      <c r="G67" s="9" t="str">
        <f t="shared" si="10"/>
        <v>55143.9702</v>
      </c>
      <c r="H67" s="8">
        <f t="shared" si="11"/>
        <v>8569</v>
      </c>
      <c r="I67" s="33" t="s">
        <v>240</v>
      </c>
      <c r="J67" s="34" t="s">
        <v>241</v>
      </c>
      <c r="K67" s="33">
        <v>8569</v>
      </c>
      <c r="L67" s="33" t="s">
        <v>242</v>
      </c>
      <c r="M67" s="34" t="s">
        <v>94</v>
      </c>
      <c r="N67" s="34"/>
      <c r="O67" s="35" t="s">
        <v>198</v>
      </c>
      <c r="P67" s="36" t="s">
        <v>228</v>
      </c>
    </row>
    <row r="68" spans="1:16" ht="12.75" customHeight="1" thickBot="1" x14ac:dyDescent="0.25">
      <c r="A68" s="8" t="str">
        <f t="shared" si="6"/>
        <v>IBVS 5980 </v>
      </c>
      <c r="B68" s="3" t="str">
        <f t="shared" si="7"/>
        <v>I</v>
      </c>
      <c r="C68" s="8">
        <f t="shared" si="8"/>
        <v>55501.257400000002</v>
      </c>
      <c r="D68" s="9" t="str">
        <f t="shared" si="9"/>
        <v>vis</v>
      </c>
      <c r="E68" s="32">
        <f>VLOOKUP(C68,Active!C$21:E$945,3,FALSE)</f>
        <v>4780.998248411237</v>
      </c>
      <c r="F68" s="3" t="s">
        <v>67</v>
      </c>
      <c r="G68" s="9" t="str">
        <f t="shared" si="10"/>
        <v>55501.2574</v>
      </c>
      <c r="H68" s="8">
        <f t="shared" si="11"/>
        <v>9727</v>
      </c>
      <c r="I68" s="33" t="s">
        <v>243</v>
      </c>
      <c r="J68" s="34" t="s">
        <v>244</v>
      </c>
      <c r="K68" s="33">
        <v>9727</v>
      </c>
      <c r="L68" s="33" t="s">
        <v>245</v>
      </c>
      <c r="M68" s="34" t="s">
        <v>94</v>
      </c>
      <c r="N68" s="34"/>
      <c r="O68" s="35" t="s">
        <v>95</v>
      </c>
      <c r="P68" s="36" t="s">
        <v>217</v>
      </c>
    </row>
    <row r="69" spans="1:16" ht="12.75" customHeight="1" thickBot="1" x14ac:dyDescent="0.25">
      <c r="A69" s="8" t="str">
        <f t="shared" si="6"/>
        <v>VSB 51 </v>
      </c>
      <c r="B69" s="3" t="str">
        <f t="shared" si="7"/>
        <v>I</v>
      </c>
      <c r="C69" s="8">
        <f t="shared" si="8"/>
        <v>55504.034800000001</v>
      </c>
      <c r="D69" s="9" t="str">
        <f t="shared" si="9"/>
        <v>vis</v>
      </c>
      <c r="E69" s="32">
        <f>VLOOKUP(C69,Active!C$21:E$945,3,FALSE)</f>
        <v>4790.0000852409976</v>
      </c>
      <c r="F69" s="3" t="s">
        <v>67</v>
      </c>
      <c r="G69" s="9" t="str">
        <f t="shared" si="10"/>
        <v>55504.0348</v>
      </c>
      <c r="H69" s="8">
        <f t="shared" si="11"/>
        <v>9736</v>
      </c>
      <c r="I69" s="33" t="s">
        <v>246</v>
      </c>
      <c r="J69" s="34" t="s">
        <v>247</v>
      </c>
      <c r="K69" s="33">
        <v>9736</v>
      </c>
      <c r="L69" s="33" t="s">
        <v>248</v>
      </c>
      <c r="M69" s="34" t="s">
        <v>94</v>
      </c>
      <c r="N69" s="34"/>
      <c r="O69" s="35" t="s">
        <v>198</v>
      </c>
      <c r="P69" s="36" t="s">
        <v>249</v>
      </c>
    </row>
    <row r="70" spans="1:16" ht="12.75" customHeight="1" thickBot="1" x14ac:dyDescent="0.25">
      <c r="A70" s="8" t="str">
        <f t="shared" si="6"/>
        <v>VSB 51 </v>
      </c>
      <c r="B70" s="3" t="str">
        <f t="shared" si="7"/>
        <v>II</v>
      </c>
      <c r="C70" s="8">
        <f t="shared" si="8"/>
        <v>55504.193899999998</v>
      </c>
      <c r="D70" s="9" t="str">
        <f t="shared" si="9"/>
        <v>vis</v>
      </c>
      <c r="E70" s="32">
        <f>VLOOKUP(C70,Active!C$21:E$945,3,FALSE)</f>
        <v>4790.51574457692</v>
      </c>
      <c r="F70" s="3" t="s">
        <v>67</v>
      </c>
      <c r="G70" s="9" t="str">
        <f t="shared" si="10"/>
        <v>55504.1939</v>
      </c>
      <c r="H70" s="8">
        <f t="shared" si="11"/>
        <v>9736.5</v>
      </c>
      <c r="I70" s="33" t="s">
        <v>250</v>
      </c>
      <c r="J70" s="34" t="s">
        <v>251</v>
      </c>
      <c r="K70" s="33">
        <v>9736.5</v>
      </c>
      <c r="L70" s="33" t="s">
        <v>252</v>
      </c>
      <c r="M70" s="34" t="s">
        <v>94</v>
      </c>
      <c r="N70" s="34"/>
      <c r="O70" s="35" t="s">
        <v>198</v>
      </c>
      <c r="P70" s="36" t="s">
        <v>249</v>
      </c>
    </row>
    <row r="71" spans="1:16" ht="12.75" customHeight="1" thickBot="1" x14ac:dyDescent="0.25">
      <c r="A71" s="8" t="str">
        <f t="shared" si="6"/>
        <v>VSB 51 </v>
      </c>
      <c r="B71" s="3" t="str">
        <f t="shared" si="7"/>
        <v>II</v>
      </c>
      <c r="C71" s="8">
        <f t="shared" si="8"/>
        <v>55506.9643</v>
      </c>
      <c r="D71" s="9" t="str">
        <f t="shared" si="9"/>
        <v>vis</v>
      </c>
      <c r="E71" s="32">
        <f>VLOOKUP(C71,Active!C$21:E$945,3,FALSE)</f>
        <v>4799.4948936923474</v>
      </c>
      <c r="F71" s="3" t="s">
        <v>67</v>
      </c>
      <c r="G71" s="9" t="str">
        <f t="shared" si="10"/>
        <v>55506.9643</v>
      </c>
      <c r="H71" s="8">
        <f t="shared" si="11"/>
        <v>9745.5</v>
      </c>
      <c r="I71" s="33" t="s">
        <v>253</v>
      </c>
      <c r="J71" s="34" t="s">
        <v>254</v>
      </c>
      <c r="K71" s="33">
        <v>9745.5</v>
      </c>
      <c r="L71" s="33" t="s">
        <v>255</v>
      </c>
      <c r="M71" s="34" t="s">
        <v>94</v>
      </c>
      <c r="N71" s="34"/>
      <c r="O71" s="35" t="s">
        <v>206</v>
      </c>
      <c r="P71" s="36" t="s">
        <v>249</v>
      </c>
    </row>
    <row r="72" spans="1:16" ht="12.75" customHeight="1" thickBot="1" x14ac:dyDescent="0.25">
      <c r="A72" s="8" t="str">
        <f t="shared" si="6"/>
        <v>VSB 53 </v>
      </c>
      <c r="B72" s="3" t="str">
        <f t="shared" si="7"/>
        <v>I</v>
      </c>
      <c r="C72" s="8">
        <f t="shared" si="8"/>
        <v>55861.011100000003</v>
      </c>
      <c r="D72" s="9" t="str">
        <f t="shared" si="9"/>
        <v>vis</v>
      </c>
      <c r="E72" s="32">
        <f>VLOOKUP(C72,Active!C$21:E$945,3,FALSE)</f>
        <v>5946.9967024703856</v>
      </c>
      <c r="F72" s="3" t="s">
        <v>67</v>
      </c>
      <c r="G72" s="9" t="str">
        <f t="shared" si="10"/>
        <v>55861.0111</v>
      </c>
      <c r="H72" s="8">
        <f t="shared" si="11"/>
        <v>10893</v>
      </c>
      <c r="I72" s="33" t="s">
        <v>274</v>
      </c>
      <c r="J72" s="34" t="s">
        <v>275</v>
      </c>
      <c r="K72" s="33" t="s">
        <v>276</v>
      </c>
      <c r="L72" s="33" t="s">
        <v>277</v>
      </c>
      <c r="M72" s="34" t="s">
        <v>94</v>
      </c>
      <c r="N72" s="34"/>
      <c r="O72" s="35" t="s">
        <v>206</v>
      </c>
      <c r="P72" s="36" t="s">
        <v>278</v>
      </c>
    </row>
    <row r="73" spans="1:16" ht="12.75" customHeight="1" thickBot="1" x14ac:dyDescent="0.25">
      <c r="A73" s="8" t="str">
        <f t="shared" si="6"/>
        <v>VSB 53 </v>
      </c>
      <c r="B73" s="3" t="str">
        <f t="shared" si="7"/>
        <v>I</v>
      </c>
      <c r="C73" s="8">
        <f t="shared" si="8"/>
        <v>55878.904600000002</v>
      </c>
      <c r="D73" s="9" t="str">
        <f t="shared" si="9"/>
        <v>vis</v>
      </c>
      <c r="E73" s="32">
        <f>VLOOKUP(C73,Active!C$21:E$945,3,FALSE)</f>
        <v>6004.9913619768904</v>
      </c>
      <c r="F73" s="3" t="s">
        <v>67</v>
      </c>
      <c r="G73" s="9" t="str">
        <f t="shared" si="10"/>
        <v>55878.9046</v>
      </c>
      <c r="H73" s="8">
        <f t="shared" si="11"/>
        <v>10951</v>
      </c>
      <c r="I73" s="33" t="s">
        <v>279</v>
      </c>
      <c r="J73" s="34" t="s">
        <v>280</v>
      </c>
      <c r="K73" s="33" t="s">
        <v>281</v>
      </c>
      <c r="L73" s="33" t="s">
        <v>282</v>
      </c>
      <c r="M73" s="34" t="s">
        <v>94</v>
      </c>
      <c r="N73" s="34"/>
      <c r="O73" s="35" t="s">
        <v>206</v>
      </c>
      <c r="P73" s="36" t="s">
        <v>278</v>
      </c>
    </row>
    <row r="74" spans="1:16" ht="12.75" customHeight="1" thickBot="1" x14ac:dyDescent="0.25">
      <c r="A74" s="8" t="str">
        <f t="shared" si="6"/>
        <v>VSB 53 </v>
      </c>
      <c r="B74" s="3" t="str">
        <f t="shared" si="7"/>
        <v>I</v>
      </c>
      <c r="C74" s="8">
        <f t="shared" si="8"/>
        <v>55886.002899999999</v>
      </c>
      <c r="D74" s="9" t="str">
        <f t="shared" si="9"/>
        <v>vis</v>
      </c>
      <c r="E74" s="32">
        <f>VLOOKUP(C74,Active!C$21:E$945,3,FALSE)</f>
        <v>6027.997676648416</v>
      </c>
      <c r="F74" s="3" t="s">
        <v>67</v>
      </c>
      <c r="G74" s="9" t="str">
        <f t="shared" si="10"/>
        <v>55886.0029</v>
      </c>
      <c r="H74" s="8">
        <f t="shared" si="11"/>
        <v>10974</v>
      </c>
      <c r="I74" s="33" t="s">
        <v>283</v>
      </c>
      <c r="J74" s="34" t="s">
        <v>284</v>
      </c>
      <c r="K74" s="33" t="s">
        <v>285</v>
      </c>
      <c r="L74" s="33" t="s">
        <v>286</v>
      </c>
      <c r="M74" s="34" t="s">
        <v>94</v>
      </c>
      <c r="N74" s="34"/>
      <c r="O74" s="35" t="s">
        <v>198</v>
      </c>
      <c r="P74" s="36" t="s">
        <v>278</v>
      </c>
    </row>
    <row r="75" spans="1:16" ht="12.75" customHeight="1" thickBot="1" x14ac:dyDescent="0.25">
      <c r="A75" s="8" t="str">
        <f t="shared" ref="A75:A96" si="12">P75</f>
        <v>VSB 55 </v>
      </c>
      <c r="B75" s="3" t="str">
        <f t="shared" ref="B75:B96" si="13">IF(H75=INT(H75),"I","II")</f>
        <v>II</v>
      </c>
      <c r="C75" s="8">
        <f t="shared" ref="C75:C96" si="14">1*G75</f>
        <v>56155.200400000002</v>
      </c>
      <c r="D75" s="9" t="str">
        <f t="shared" ref="D75:D96" si="15">VLOOKUP(F75,I$1:J$5,2,FALSE)</f>
        <v>vis</v>
      </c>
      <c r="E75" s="32">
        <f>VLOOKUP(C75,Active!C$21:E$945,3,FALSE)</f>
        <v>6900.4942453747108</v>
      </c>
      <c r="F75" s="3" t="s">
        <v>67</v>
      </c>
      <c r="G75" s="9" t="str">
        <f t="shared" ref="G75:G96" si="16">MID(I75,3,LEN(I75)-3)</f>
        <v>56155.2004</v>
      </c>
      <c r="H75" s="8">
        <f t="shared" ref="H75:H96" si="17">1*K75</f>
        <v>11846.5</v>
      </c>
      <c r="I75" s="33" t="s">
        <v>287</v>
      </c>
      <c r="J75" s="34" t="s">
        <v>288</v>
      </c>
      <c r="K75" s="33" t="s">
        <v>289</v>
      </c>
      <c r="L75" s="33" t="s">
        <v>290</v>
      </c>
      <c r="M75" s="34" t="s">
        <v>94</v>
      </c>
      <c r="N75" s="34"/>
      <c r="O75" s="35" t="s">
        <v>198</v>
      </c>
      <c r="P75" s="36" t="s">
        <v>291</v>
      </c>
    </row>
    <row r="76" spans="1:16" ht="12.75" customHeight="1" thickBot="1" x14ac:dyDescent="0.25">
      <c r="A76" s="8" t="str">
        <f t="shared" si="12"/>
        <v>VSB 55 </v>
      </c>
      <c r="B76" s="3" t="str">
        <f t="shared" si="13"/>
        <v>II</v>
      </c>
      <c r="C76" s="8">
        <f t="shared" si="14"/>
        <v>56158.287199999999</v>
      </c>
      <c r="D76" s="9" t="str">
        <f t="shared" si="15"/>
        <v>vis</v>
      </c>
      <c r="E76" s="32">
        <f>VLOOKUP(C76,Active!C$21:E$945,3,FALSE)</f>
        <v>6910.4988791783016</v>
      </c>
      <c r="F76" s="3" t="s">
        <v>67</v>
      </c>
      <c r="G76" s="9" t="str">
        <f t="shared" si="16"/>
        <v>56158.2872</v>
      </c>
      <c r="H76" s="8">
        <f t="shared" si="17"/>
        <v>11856.5</v>
      </c>
      <c r="I76" s="33" t="s">
        <v>292</v>
      </c>
      <c r="J76" s="34" t="s">
        <v>293</v>
      </c>
      <c r="K76" s="33" t="s">
        <v>294</v>
      </c>
      <c r="L76" s="33" t="s">
        <v>295</v>
      </c>
      <c r="M76" s="34" t="s">
        <v>94</v>
      </c>
      <c r="N76" s="34"/>
      <c r="O76" s="35" t="s">
        <v>198</v>
      </c>
      <c r="P76" s="36" t="s">
        <v>291</v>
      </c>
    </row>
    <row r="77" spans="1:16" ht="12.75" customHeight="1" thickBot="1" x14ac:dyDescent="0.25">
      <c r="A77" s="8" t="str">
        <f t="shared" si="12"/>
        <v>VSB 55 </v>
      </c>
      <c r="B77" s="3" t="str">
        <f t="shared" si="13"/>
        <v>II</v>
      </c>
      <c r="C77" s="8">
        <f t="shared" si="14"/>
        <v>56160.1374</v>
      </c>
      <c r="D77" s="9" t="str">
        <f t="shared" si="15"/>
        <v>vis</v>
      </c>
      <c r="E77" s="32">
        <f>VLOOKUP(C77,Active!C$21:E$945,3,FALSE)</f>
        <v>6916.4955661886115</v>
      </c>
      <c r="F77" s="3" t="s">
        <v>67</v>
      </c>
      <c r="G77" s="9" t="str">
        <f t="shared" si="16"/>
        <v>56160.1374</v>
      </c>
      <c r="H77" s="8">
        <f t="shared" si="17"/>
        <v>11862.5</v>
      </c>
      <c r="I77" s="33" t="s">
        <v>296</v>
      </c>
      <c r="J77" s="34" t="s">
        <v>297</v>
      </c>
      <c r="K77" s="33" t="s">
        <v>298</v>
      </c>
      <c r="L77" s="33" t="s">
        <v>252</v>
      </c>
      <c r="M77" s="34" t="s">
        <v>94</v>
      </c>
      <c r="N77" s="34"/>
      <c r="O77" s="35" t="s">
        <v>198</v>
      </c>
      <c r="P77" s="36" t="s">
        <v>291</v>
      </c>
    </row>
    <row r="78" spans="1:16" ht="12.75" customHeight="1" thickBot="1" x14ac:dyDescent="0.25">
      <c r="A78" s="8" t="str">
        <f t="shared" si="12"/>
        <v>VSB 55 </v>
      </c>
      <c r="B78" s="3" t="str">
        <f t="shared" si="13"/>
        <v>I</v>
      </c>
      <c r="C78" s="8">
        <f t="shared" si="14"/>
        <v>56160.288</v>
      </c>
      <c r="D78" s="9" t="str">
        <f t="shared" si="15"/>
        <v>vis</v>
      </c>
      <c r="E78" s="32">
        <f>VLOOKUP(C78,Active!C$21:E$945,3,FALSE)</f>
        <v>6916.9836761571323</v>
      </c>
      <c r="F78" s="3" t="s">
        <v>67</v>
      </c>
      <c r="G78" s="9" t="str">
        <f t="shared" si="16"/>
        <v>56160.2880</v>
      </c>
      <c r="H78" s="8">
        <f t="shared" si="17"/>
        <v>11863</v>
      </c>
      <c r="I78" s="33" t="s">
        <v>299</v>
      </c>
      <c r="J78" s="34" t="s">
        <v>300</v>
      </c>
      <c r="K78" s="33" t="s">
        <v>301</v>
      </c>
      <c r="L78" s="33" t="s">
        <v>179</v>
      </c>
      <c r="M78" s="34" t="s">
        <v>94</v>
      </c>
      <c r="N78" s="34"/>
      <c r="O78" s="35" t="s">
        <v>198</v>
      </c>
      <c r="P78" s="36" t="s">
        <v>291</v>
      </c>
    </row>
    <row r="79" spans="1:16" ht="12.75" customHeight="1" thickBot="1" x14ac:dyDescent="0.25">
      <c r="A79" s="8" t="str">
        <f t="shared" si="12"/>
        <v>VSB 55 </v>
      </c>
      <c r="B79" s="3" t="str">
        <f t="shared" si="13"/>
        <v>II</v>
      </c>
      <c r="C79" s="8">
        <f t="shared" si="14"/>
        <v>56219.991099999999</v>
      </c>
      <c r="D79" s="9" t="str">
        <f t="shared" si="15"/>
        <v>CCD</v>
      </c>
      <c r="E79" s="32">
        <f>VLOOKUP(C79,Active!C$21:E$945,3,FALSE)</f>
        <v>7110.4875158745199</v>
      </c>
      <c r="F79" s="3" t="str">
        <f>LEFT(M79,1)</f>
        <v>C</v>
      </c>
      <c r="G79" s="9" t="str">
        <f t="shared" si="16"/>
        <v>56219.9911</v>
      </c>
      <c r="H79" s="8">
        <f t="shared" si="17"/>
        <v>12056.5</v>
      </c>
      <c r="I79" s="33" t="s">
        <v>302</v>
      </c>
      <c r="J79" s="34" t="s">
        <v>303</v>
      </c>
      <c r="K79" s="33" t="s">
        <v>304</v>
      </c>
      <c r="L79" s="33" t="s">
        <v>286</v>
      </c>
      <c r="M79" s="34" t="s">
        <v>94</v>
      </c>
      <c r="N79" s="34"/>
      <c r="O79" s="35" t="s">
        <v>305</v>
      </c>
      <c r="P79" s="36" t="s">
        <v>291</v>
      </c>
    </row>
    <row r="80" spans="1:16" ht="12.75" customHeight="1" thickBot="1" x14ac:dyDescent="0.25">
      <c r="A80" s="8" t="str">
        <f t="shared" si="12"/>
        <v>VSB 55 </v>
      </c>
      <c r="B80" s="3" t="str">
        <f t="shared" si="13"/>
        <v>I</v>
      </c>
      <c r="C80" s="8">
        <f t="shared" si="14"/>
        <v>56221.995600000002</v>
      </c>
      <c r="D80" s="9" t="str">
        <f t="shared" si="15"/>
        <v>CCD</v>
      </c>
      <c r="E80" s="32">
        <f>VLOOKUP(C80,Active!C$21:E$945,3,FALSE)</f>
        <v>7116.9843049309347</v>
      </c>
      <c r="F80" s="3" t="str">
        <f>LEFT(M80,1)</f>
        <v>C</v>
      </c>
      <c r="G80" s="9" t="str">
        <f t="shared" si="16"/>
        <v>56221.9956</v>
      </c>
      <c r="H80" s="8">
        <f t="shared" si="17"/>
        <v>12063</v>
      </c>
      <c r="I80" s="33" t="s">
        <v>310</v>
      </c>
      <c r="J80" s="34" t="s">
        <v>311</v>
      </c>
      <c r="K80" s="33" t="s">
        <v>312</v>
      </c>
      <c r="L80" s="33" t="s">
        <v>273</v>
      </c>
      <c r="M80" s="34" t="s">
        <v>94</v>
      </c>
      <c r="N80" s="34"/>
      <c r="O80" s="35" t="s">
        <v>305</v>
      </c>
      <c r="P80" s="36" t="s">
        <v>291</v>
      </c>
    </row>
    <row r="81" spans="1:16" ht="12.75" customHeight="1" thickBot="1" x14ac:dyDescent="0.25">
      <c r="A81" s="8" t="str">
        <f t="shared" si="12"/>
        <v>VSB 56 </v>
      </c>
      <c r="B81" s="3" t="str">
        <f t="shared" si="13"/>
        <v>I</v>
      </c>
      <c r="C81" s="8">
        <f t="shared" si="14"/>
        <v>56557.061999999998</v>
      </c>
      <c r="D81" s="9" t="str">
        <f t="shared" si="15"/>
        <v>CCD</v>
      </c>
      <c r="E81" s="32" t="e">
        <f>VLOOKUP(C81,Active!C$21:E$945,3,FALSE)</f>
        <v>#N/A</v>
      </c>
      <c r="F81" s="3" t="str">
        <f>LEFT(M81,1)</f>
        <v>C</v>
      </c>
      <c r="G81" s="9" t="str">
        <f t="shared" si="16"/>
        <v>56557.0620</v>
      </c>
      <c r="H81" s="8">
        <f t="shared" si="17"/>
        <v>13149</v>
      </c>
      <c r="I81" s="33" t="s">
        <v>313</v>
      </c>
      <c r="J81" s="34" t="s">
        <v>314</v>
      </c>
      <c r="K81" s="33" t="s">
        <v>315</v>
      </c>
      <c r="L81" s="33" t="s">
        <v>316</v>
      </c>
      <c r="M81" s="34" t="s">
        <v>94</v>
      </c>
      <c r="N81" s="34"/>
      <c r="O81" s="35" t="s">
        <v>198</v>
      </c>
      <c r="P81" s="36" t="s">
        <v>317</v>
      </c>
    </row>
    <row r="82" spans="1:16" ht="12.75" customHeight="1" thickBot="1" x14ac:dyDescent="0.25">
      <c r="A82" s="8" t="str">
        <f t="shared" si="12"/>
        <v>VSB 56 </v>
      </c>
      <c r="B82" s="3" t="str">
        <f t="shared" si="13"/>
        <v>I</v>
      </c>
      <c r="C82" s="8">
        <f t="shared" si="14"/>
        <v>56557.062100000003</v>
      </c>
      <c r="D82" s="9" t="str">
        <f t="shared" si="15"/>
        <v>CCD</v>
      </c>
      <c r="E82" s="32" t="e">
        <f>VLOOKUP(C82,Active!C$21:E$945,3,FALSE)</f>
        <v>#N/A</v>
      </c>
      <c r="F82" s="3" t="str">
        <f>LEFT(M82,1)</f>
        <v>C</v>
      </c>
      <c r="G82" s="9" t="str">
        <f t="shared" si="16"/>
        <v>56557.0621</v>
      </c>
      <c r="H82" s="8">
        <f t="shared" si="17"/>
        <v>13149</v>
      </c>
      <c r="I82" s="33" t="s">
        <v>318</v>
      </c>
      <c r="J82" s="34" t="s">
        <v>314</v>
      </c>
      <c r="K82" s="33" t="s">
        <v>315</v>
      </c>
      <c r="L82" s="33" t="s">
        <v>319</v>
      </c>
      <c r="M82" s="34" t="s">
        <v>94</v>
      </c>
      <c r="N82" s="34"/>
      <c r="O82" s="35" t="s">
        <v>198</v>
      </c>
      <c r="P82" s="36" t="s">
        <v>317</v>
      </c>
    </row>
    <row r="83" spans="1:16" ht="12.75" customHeight="1" thickBot="1" x14ac:dyDescent="0.25">
      <c r="A83" s="8" t="str">
        <f t="shared" si="12"/>
        <v>VSB 56 </v>
      </c>
      <c r="B83" s="3" t="str">
        <f t="shared" si="13"/>
        <v>I</v>
      </c>
      <c r="C83" s="8">
        <f t="shared" si="14"/>
        <v>56557.063099999999</v>
      </c>
      <c r="D83" s="9" t="str">
        <f t="shared" si="15"/>
        <v>vis</v>
      </c>
      <c r="E83" s="32">
        <f>VLOOKUP(C83,Active!C$21:E$945,3,FALSE)</f>
        <v>8202.9722655980786</v>
      </c>
      <c r="F83" s="3" t="s">
        <v>67</v>
      </c>
      <c r="G83" s="9" t="str">
        <f t="shared" si="16"/>
        <v>56557.0631</v>
      </c>
      <c r="H83" s="8">
        <f t="shared" si="17"/>
        <v>13149</v>
      </c>
      <c r="I83" s="33" t="s">
        <v>320</v>
      </c>
      <c r="J83" s="34" t="s">
        <v>321</v>
      </c>
      <c r="K83" s="33" t="s">
        <v>315</v>
      </c>
      <c r="L83" s="33" t="s">
        <v>322</v>
      </c>
      <c r="M83" s="34" t="s">
        <v>94</v>
      </c>
      <c r="N83" s="34"/>
      <c r="O83" s="35" t="s">
        <v>198</v>
      </c>
      <c r="P83" s="36" t="s">
        <v>317</v>
      </c>
    </row>
    <row r="84" spans="1:16" ht="12.75" customHeight="1" thickBot="1" x14ac:dyDescent="0.25">
      <c r="A84" s="8" t="str">
        <f t="shared" si="12"/>
        <v>VSB 56 </v>
      </c>
      <c r="B84" s="3" t="str">
        <f t="shared" si="13"/>
        <v>I</v>
      </c>
      <c r="C84" s="8">
        <f t="shared" si="14"/>
        <v>56578.968500000003</v>
      </c>
      <c r="D84" s="9" t="str">
        <f t="shared" si="15"/>
        <v>vis</v>
      </c>
      <c r="E84" s="32">
        <f>VLOOKUP(C84,Active!C$21:E$945,3,FALSE)</f>
        <v>8273.9699024133533</v>
      </c>
      <c r="F84" s="3" t="s">
        <v>67</v>
      </c>
      <c r="G84" s="9" t="str">
        <f t="shared" si="16"/>
        <v>56578.9685</v>
      </c>
      <c r="H84" s="8">
        <f t="shared" si="17"/>
        <v>13220</v>
      </c>
      <c r="I84" s="33" t="s">
        <v>323</v>
      </c>
      <c r="J84" s="34" t="s">
        <v>324</v>
      </c>
      <c r="K84" s="33" t="s">
        <v>325</v>
      </c>
      <c r="L84" s="33" t="s">
        <v>282</v>
      </c>
      <c r="M84" s="34" t="s">
        <v>94</v>
      </c>
      <c r="N84" s="34"/>
      <c r="O84" s="35" t="s">
        <v>198</v>
      </c>
      <c r="P84" s="36" t="s">
        <v>317</v>
      </c>
    </row>
    <row r="85" spans="1:16" ht="12.75" customHeight="1" thickBot="1" x14ac:dyDescent="0.25">
      <c r="A85" s="8" t="str">
        <f t="shared" si="12"/>
        <v>VSB 56 </v>
      </c>
      <c r="B85" s="3" t="str">
        <f t="shared" si="13"/>
        <v>I</v>
      </c>
      <c r="C85" s="8">
        <f t="shared" si="14"/>
        <v>56578.968800000002</v>
      </c>
      <c r="D85" s="9" t="str">
        <f t="shared" si="15"/>
        <v>vis</v>
      </c>
      <c r="E85" s="32">
        <f>VLOOKUP(C85,Active!C$21:E$945,3,FALSE)</f>
        <v>8273.9708747439672</v>
      </c>
      <c r="F85" s="3" t="s">
        <v>67</v>
      </c>
      <c r="G85" s="9" t="str">
        <f t="shared" si="16"/>
        <v>56578.9688</v>
      </c>
      <c r="H85" s="8">
        <f t="shared" si="17"/>
        <v>13220</v>
      </c>
      <c r="I85" s="33" t="s">
        <v>326</v>
      </c>
      <c r="J85" s="34" t="s">
        <v>327</v>
      </c>
      <c r="K85" s="33" t="s">
        <v>325</v>
      </c>
      <c r="L85" s="33" t="s">
        <v>179</v>
      </c>
      <c r="M85" s="34" t="s">
        <v>94</v>
      </c>
      <c r="N85" s="34"/>
      <c r="O85" s="35" t="s">
        <v>198</v>
      </c>
      <c r="P85" s="36" t="s">
        <v>317</v>
      </c>
    </row>
    <row r="86" spans="1:16" ht="12.75" customHeight="1" thickBot="1" x14ac:dyDescent="0.25">
      <c r="A86" s="8" t="str">
        <f t="shared" si="12"/>
        <v>VSB 56 </v>
      </c>
      <c r="B86" s="3" t="str">
        <f t="shared" si="13"/>
        <v>I</v>
      </c>
      <c r="C86" s="8">
        <f t="shared" si="14"/>
        <v>56578.969100000002</v>
      </c>
      <c r="D86" s="9" t="str">
        <f t="shared" si="15"/>
        <v>vis</v>
      </c>
      <c r="E86" s="32">
        <f>VLOOKUP(C86,Active!C$21:E$945,3,FALSE)</f>
        <v>8273.9718470745811</v>
      </c>
      <c r="F86" s="3" t="s">
        <v>67</v>
      </c>
      <c r="G86" s="9" t="str">
        <f t="shared" si="16"/>
        <v>56578.9691</v>
      </c>
      <c r="H86" s="8">
        <f t="shared" si="17"/>
        <v>13220</v>
      </c>
      <c r="I86" s="33" t="s">
        <v>328</v>
      </c>
      <c r="J86" s="34" t="s">
        <v>327</v>
      </c>
      <c r="K86" s="33" t="s">
        <v>325</v>
      </c>
      <c r="L86" s="33" t="s">
        <v>329</v>
      </c>
      <c r="M86" s="34" t="s">
        <v>94</v>
      </c>
      <c r="N86" s="34"/>
      <c r="O86" s="35" t="s">
        <v>198</v>
      </c>
      <c r="P86" s="36" t="s">
        <v>317</v>
      </c>
    </row>
    <row r="87" spans="1:16" ht="12.75" customHeight="1" thickBot="1" x14ac:dyDescent="0.25">
      <c r="A87" s="8" t="str">
        <f t="shared" si="12"/>
        <v>VSB 56 </v>
      </c>
      <c r="B87" s="3" t="str">
        <f t="shared" si="13"/>
        <v>II</v>
      </c>
      <c r="C87" s="8">
        <f t="shared" si="14"/>
        <v>56579.1253</v>
      </c>
      <c r="D87" s="9" t="str">
        <f t="shared" si="15"/>
        <v>vis</v>
      </c>
      <c r="E87" s="32">
        <f>VLOOKUP(C87,Active!C$21:E$945,3,FALSE)</f>
        <v>8274.4781072145634</v>
      </c>
      <c r="F87" s="3" t="s">
        <v>67</v>
      </c>
      <c r="G87" s="9" t="str">
        <f t="shared" si="16"/>
        <v>56579.1253</v>
      </c>
      <c r="H87" s="8">
        <f t="shared" si="17"/>
        <v>13220.5</v>
      </c>
      <c r="I87" s="33" t="s">
        <v>330</v>
      </c>
      <c r="J87" s="34" t="s">
        <v>331</v>
      </c>
      <c r="K87" s="33" t="s">
        <v>332</v>
      </c>
      <c r="L87" s="33" t="s">
        <v>333</v>
      </c>
      <c r="M87" s="34" t="s">
        <v>94</v>
      </c>
      <c r="N87" s="34"/>
      <c r="O87" s="35" t="s">
        <v>198</v>
      </c>
      <c r="P87" s="36" t="s">
        <v>317</v>
      </c>
    </row>
    <row r="88" spans="1:16" ht="12.75" customHeight="1" thickBot="1" x14ac:dyDescent="0.25">
      <c r="A88" s="8" t="str">
        <f t="shared" si="12"/>
        <v>VSB 56 </v>
      </c>
      <c r="B88" s="3" t="str">
        <f t="shared" si="13"/>
        <v>II</v>
      </c>
      <c r="C88" s="8">
        <f t="shared" si="14"/>
        <v>56579.126900000003</v>
      </c>
      <c r="D88" s="9" t="str">
        <f t="shared" si="15"/>
        <v>vis</v>
      </c>
      <c r="E88" s="32">
        <f>VLOOKUP(C88,Active!C$21:E$945,3,FALSE)</f>
        <v>8274.4832929778513</v>
      </c>
      <c r="F88" s="3" t="s">
        <v>67</v>
      </c>
      <c r="G88" s="9" t="str">
        <f t="shared" si="16"/>
        <v>56579.1269</v>
      </c>
      <c r="H88" s="8">
        <f t="shared" si="17"/>
        <v>13220.5</v>
      </c>
      <c r="I88" s="33" t="s">
        <v>334</v>
      </c>
      <c r="J88" s="34" t="s">
        <v>335</v>
      </c>
      <c r="K88" s="33" t="s">
        <v>332</v>
      </c>
      <c r="L88" s="33" t="s">
        <v>336</v>
      </c>
      <c r="M88" s="34" t="s">
        <v>94</v>
      </c>
      <c r="N88" s="34"/>
      <c r="O88" s="35" t="s">
        <v>198</v>
      </c>
      <c r="P88" s="36" t="s">
        <v>317</v>
      </c>
    </row>
    <row r="89" spans="1:16" ht="12.75" customHeight="1" thickBot="1" x14ac:dyDescent="0.25">
      <c r="A89" s="8" t="str">
        <f t="shared" si="12"/>
        <v>VSB 56 </v>
      </c>
      <c r="B89" s="3" t="str">
        <f t="shared" si="13"/>
        <v>II</v>
      </c>
      <c r="C89" s="8">
        <f t="shared" si="14"/>
        <v>56579.130899999996</v>
      </c>
      <c r="D89" s="9" t="str">
        <f t="shared" si="15"/>
        <v>vis</v>
      </c>
      <c r="E89" s="32">
        <f>VLOOKUP(C89,Active!C$21:E$945,3,FALSE)</f>
        <v>8274.4962573860248</v>
      </c>
      <c r="F89" s="3" t="s">
        <v>67</v>
      </c>
      <c r="G89" s="9" t="str">
        <f t="shared" si="16"/>
        <v>56579.1309</v>
      </c>
      <c r="H89" s="8">
        <f t="shared" si="17"/>
        <v>13220.5</v>
      </c>
      <c r="I89" s="33" t="s">
        <v>337</v>
      </c>
      <c r="J89" s="34" t="s">
        <v>338</v>
      </c>
      <c r="K89" s="33" t="s">
        <v>332</v>
      </c>
      <c r="L89" s="33" t="s">
        <v>339</v>
      </c>
      <c r="M89" s="34" t="s">
        <v>94</v>
      </c>
      <c r="N89" s="34"/>
      <c r="O89" s="35" t="s">
        <v>198</v>
      </c>
      <c r="P89" s="36" t="s">
        <v>317</v>
      </c>
    </row>
    <row r="90" spans="1:16" ht="12.75" customHeight="1" thickBot="1" x14ac:dyDescent="0.25">
      <c r="A90" s="8" t="str">
        <f t="shared" si="12"/>
        <v>VSB 56 </v>
      </c>
      <c r="B90" s="3" t="str">
        <f t="shared" si="13"/>
        <v>I</v>
      </c>
      <c r="C90" s="8">
        <f t="shared" si="14"/>
        <v>56579.277000000002</v>
      </c>
      <c r="D90" s="9" t="str">
        <f t="shared" si="15"/>
        <v>vis</v>
      </c>
      <c r="E90" s="32">
        <f>VLOOKUP(C90,Active!C$21:E$945,3,FALSE)</f>
        <v>8274.9697823953411</v>
      </c>
      <c r="F90" s="3" t="s">
        <v>67</v>
      </c>
      <c r="G90" s="9" t="str">
        <f t="shared" si="16"/>
        <v>56579.2770</v>
      </c>
      <c r="H90" s="8">
        <f t="shared" si="17"/>
        <v>13221</v>
      </c>
      <c r="I90" s="33" t="s">
        <v>340</v>
      </c>
      <c r="J90" s="34" t="s">
        <v>341</v>
      </c>
      <c r="K90" s="33" t="s">
        <v>342</v>
      </c>
      <c r="L90" s="33" t="s">
        <v>282</v>
      </c>
      <c r="M90" s="34" t="s">
        <v>94</v>
      </c>
      <c r="N90" s="34"/>
      <c r="O90" s="35" t="s">
        <v>198</v>
      </c>
      <c r="P90" s="36" t="s">
        <v>317</v>
      </c>
    </row>
    <row r="91" spans="1:16" ht="12.75" customHeight="1" thickBot="1" x14ac:dyDescent="0.25">
      <c r="A91" s="8" t="str">
        <f t="shared" si="12"/>
        <v>VSB 59 </v>
      </c>
      <c r="B91" s="3" t="str">
        <f t="shared" si="13"/>
        <v>I</v>
      </c>
      <c r="C91" s="8">
        <f t="shared" si="14"/>
        <v>56947.976799999997</v>
      </c>
      <c r="D91" s="9" t="str">
        <f t="shared" si="15"/>
        <v>vis</v>
      </c>
      <c r="E91" s="32">
        <f>VLOOKUP(C91,Active!C$21:E$945,3,FALSE)</f>
        <v>9469.9634594913932</v>
      </c>
      <c r="F91" s="3" t="s">
        <v>67</v>
      </c>
      <c r="G91" s="9" t="str">
        <f t="shared" si="16"/>
        <v>56947.9768</v>
      </c>
      <c r="H91" s="8">
        <f t="shared" si="17"/>
        <v>14416</v>
      </c>
      <c r="I91" s="33" t="s">
        <v>343</v>
      </c>
      <c r="J91" s="34" t="s">
        <v>344</v>
      </c>
      <c r="K91" s="33" t="s">
        <v>345</v>
      </c>
      <c r="L91" s="33" t="s">
        <v>346</v>
      </c>
      <c r="M91" s="34" t="s">
        <v>94</v>
      </c>
      <c r="N91" s="34"/>
      <c r="O91" s="35" t="s">
        <v>206</v>
      </c>
      <c r="P91" s="36" t="s">
        <v>347</v>
      </c>
    </row>
    <row r="92" spans="1:16" ht="12.75" customHeight="1" thickBot="1" x14ac:dyDescent="0.25">
      <c r="A92" s="8" t="str">
        <f t="shared" si="12"/>
        <v>VSB 59 </v>
      </c>
      <c r="B92" s="3" t="str">
        <f t="shared" si="13"/>
        <v>I</v>
      </c>
      <c r="C92" s="8">
        <f t="shared" si="14"/>
        <v>56947.976900000001</v>
      </c>
      <c r="D92" s="9" t="str">
        <f t="shared" si="15"/>
        <v>vis</v>
      </c>
      <c r="E92" s="32" t="e">
        <f>VLOOKUP(C92,Active!C$21:E$945,3,FALSE)</f>
        <v>#N/A</v>
      </c>
      <c r="F92" s="3" t="s">
        <v>67</v>
      </c>
      <c r="G92" s="9" t="str">
        <f t="shared" si="16"/>
        <v>56947.9769</v>
      </c>
      <c r="H92" s="8">
        <f t="shared" si="17"/>
        <v>14416</v>
      </c>
      <c r="I92" s="33" t="s">
        <v>348</v>
      </c>
      <c r="J92" s="34" t="s">
        <v>344</v>
      </c>
      <c r="K92" s="33" t="s">
        <v>345</v>
      </c>
      <c r="L92" s="33" t="s">
        <v>349</v>
      </c>
      <c r="M92" s="34" t="s">
        <v>94</v>
      </c>
      <c r="N92" s="34"/>
      <c r="O92" s="35" t="s">
        <v>206</v>
      </c>
      <c r="P92" s="36" t="s">
        <v>347</v>
      </c>
    </row>
    <row r="93" spans="1:16" ht="12.75" customHeight="1" thickBot="1" x14ac:dyDescent="0.25">
      <c r="A93" s="8" t="str">
        <f t="shared" si="12"/>
        <v>VSB 59 </v>
      </c>
      <c r="B93" s="3" t="str">
        <f t="shared" si="13"/>
        <v>I</v>
      </c>
      <c r="C93" s="8">
        <f t="shared" si="14"/>
        <v>56947.976900000001</v>
      </c>
      <c r="D93" s="9" t="str">
        <f t="shared" si="15"/>
        <v>vis</v>
      </c>
      <c r="E93" s="32" t="e">
        <f>VLOOKUP(C93,Active!C$21:E$945,3,FALSE)</f>
        <v>#N/A</v>
      </c>
      <c r="F93" s="3" t="s">
        <v>67</v>
      </c>
      <c r="G93" s="9" t="str">
        <f t="shared" si="16"/>
        <v>56947.9769</v>
      </c>
      <c r="H93" s="8">
        <f t="shared" si="17"/>
        <v>14416</v>
      </c>
      <c r="I93" s="33" t="s">
        <v>348</v>
      </c>
      <c r="J93" s="34" t="s">
        <v>344</v>
      </c>
      <c r="K93" s="33" t="s">
        <v>345</v>
      </c>
      <c r="L93" s="33" t="s">
        <v>349</v>
      </c>
      <c r="M93" s="34" t="s">
        <v>94</v>
      </c>
      <c r="N93" s="34"/>
      <c r="O93" s="35" t="s">
        <v>206</v>
      </c>
      <c r="P93" s="36" t="s">
        <v>347</v>
      </c>
    </row>
    <row r="94" spans="1:16" ht="12.75" customHeight="1" thickBot="1" x14ac:dyDescent="0.25">
      <c r="A94" s="8" t="str">
        <f t="shared" si="12"/>
        <v>VSB 59 </v>
      </c>
      <c r="B94" s="3" t="str">
        <f t="shared" si="13"/>
        <v>I</v>
      </c>
      <c r="C94" s="8">
        <f t="shared" si="14"/>
        <v>57018.939299999998</v>
      </c>
      <c r="D94" s="9" t="str">
        <f t="shared" si="15"/>
        <v>vis</v>
      </c>
      <c r="E94" s="32">
        <f>VLOOKUP(C94,Active!C$21:E$945,3,FALSE)</f>
        <v>9699.9601636147254</v>
      </c>
      <c r="F94" s="3" t="s">
        <v>67</v>
      </c>
      <c r="G94" s="9" t="str">
        <f t="shared" si="16"/>
        <v>57018.9393</v>
      </c>
      <c r="H94" s="8">
        <f t="shared" si="17"/>
        <v>14646</v>
      </c>
      <c r="I94" s="33" t="s">
        <v>350</v>
      </c>
      <c r="J94" s="34" t="s">
        <v>351</v>
      </c>
      <c r="K94" s="33" t="s">
        <v>352</v>
      </c>
      <c r="L94" s="33" t="s">
        <v>353</v>
      </c>
      <c r="M94" s="34" t="s">
        <v>94</v>
      </c>
      <c r="N94" s="34"/>
      <c r="O94" s="35" t="s">
        <v>198</v>
      </c>
      <c r="P94" s="36" t="s">
        <v>347</v>
      </c>
    </row>
    <row r="95" spans="1:16" ht="12.75" customHeight="1" thickBot="1" x14ac:dyDescent="0.25">
      <c r="A95" s="8" t="str">
        <f t="shared" si="12"/>
        <v>VSB 59 </v>
      </c>
      <c r="B95" s="3" t="str">
        <f t="shared" si="13"/>
        <v>I</v>
      </c>
      <c r="C95" s="8">
        <f t="shared" si="14"/>
        <v>57018.939899999998</v>
      </c>
      <c r="D95" s="9" t="str">
        <f t="shared" si="15"/>
        <v>vis</v>
      </c>
      <c r="E95" s="32" t="e">
        <f>VLOOKUP(C95,Active!C$21:E$945,3,FALSE)</f>
        <v>#N/A</v>
      </c>
      <c r="F95" s="3" t="s">
        <v>67</v>
      </c>
      <c r="G95" s="9" t="str">
        <f t="shared" si="16"/>
        <v>57018.9399</v>
      </c>
      <c r="H95" s="8">
        <f t="shared" si="17"/>
        <v>14646</v>
      </c>
      <c r="I95" s="33" t="s">
        <v>354</v>
      </c>
      <c r="J95" s="34" t="s">
        <v>355</v>
      </c>
      <c r="K95" s="33" t="s">
        <v>352</v>
      </c>
      <c r="L95" s="33" t="s">
        <v>356</v>
      </c>
      <c r="M95" s="34" t="s">
        <v>94</v>
      </c>
      <c r="N95" s="34"/>
      <c r="O95" s="35" t="s">
        <v>198</v>
      </c>
      <c r="P95" s="36" t="s">
        <v>347</v>
      </c>
    </row>
    <row r="96" spans="1:16" ht="12.75" customHeight="1" thickBot="1" x14ac:dyDescent="0.25">
      <c r="A96" s="8" t="str">
        <f t="shared" si="12"/>
        <v>VSB 59 </v>
      </c>
      <c r="B96" s="3" t="str">
        <f t="shared" si="13"/>
        <v>I</v>
      </c>
      <c r="C96" s="8">
        <f t="shared" si="14"/>
        <v>57018.94</v>
      </c>
      <c r="D96" s="9" t="str">
        <f t="shared" si="15"/>
        <v>vis</v>
      </c>
      <c r="E96" s="32" t="e">
        <f>VLOOKUP(C96,Active!C$21:E$945,3,FALSE)</f>
        <v>#N/A</v>
      </c>
      <c r="F96" s="3" t="s">
        <v>67</v>
      </c>
      <c r="G96" s="9" t="str">
        <f t="shared" si="16"/>
        <v>57018.9400</v>
      </c>
      <c r="H96" s="8">
        <f t="shared" si="17"/>
        <v>14646</v>
      </c>
      <c r="I96" s="33" t="s">
        <v>357</v>
      </c>
      <c r="J96" s="34" t="s">
        <v>355</v>
      </c>
      <c r="K96" s="33" t="s">
        <v>352</v>
      </c>
      <c r="L96" s="33" t="s">
        <v>358</v>
      </c>
      <c r="M96" s="34" t="s">
        <v>94</v>
      </c>
      <c r="N96" s="34"/>
      <c r="O96" s="35" t="s">
        <v>198</v>
      </c>
      <c r="P96" s="36" t="s">
        <v>347</v>
      </c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</sheetData>
  <phoneticPr fontId="8" type="noConversion"/>
  <hyperlinks>
    <hyperlink ref="P11" r:id="rId1" display="http://www.konkoly.hu/cgi-bin/IBVS?5694" xr:uid="{00000000-0004-0000-0100-000000000000}"/>
    <hyperlink ref="P12" r:id="rId2" display="http://www.konkoly.hu/cgi-bin/IBVS?5694" xr:uid="{00000000-0004-0000-0100-000001000000}"/>
    <hyperlink ref="P13" r:id="rId3" display="http://www.konkoly.hu/cgi-bin/IBVS?5694" xr:uid="{00000000-0004-0000-0100-000002000000}"/>
    <hyperlink ref="P14" r:id="rId4" display="http://www.konkoly.hu/cgi-bin/IBVS?5694" xr:uid="{00000000-0004-0000-0100-000003000000}"/>
    <hyperlink ref="P15" r:id="rId5" display="http://www.konkoly.hu/cgi-bin/IBVS?5690" xr:uid="{00000000-0004-0000-0100-000004000000}"/>
    <hyperlink ref="P16" r:id="rId6" display="http://www.konkoly.hu/cgi-bin/IBVS?5690" xr:uid="{00000000-0004-0000-0100-000005000000}"/>
    <hyperlink ref="P17" r:id="rId7" display="http://www.konkoly.hu/cgi-bin/IBVS?5777" xr:uid="{00000000-0004-0000-0100-000006000000}"/>
    <hyperlink ref="P18" r:id="rId8" display="http://www.konkoly.hu/cgi-bin/IBVS?5777" xr:uid="{00000000-0004-0000-0100-000007000000}"/>
    <hyperlink ref="P19" r:id="rId9" display="http://www.konkoly.hu/cgi-bin/IBVS?5777" xr:uid="{00000000-0004-0000-0100-000008000000}"/>
    <hyperlink ref="P20" r:id="rId10" display="http://www.konkoly.hu/cgi-bin/IBVS?5777" xr:uid="{00000000-0004-0000-0100-000009000000}"/>
    <hyperlink ref="P21" r:id="rId11" display="http://www.konkoly.hu/cgi-bin/IBVS?5777" xr:uid="{00000000-0004-0000-0100-00000A000000}"/>
    <hyperlink ref="P22" r:id="rId12" display="http://www.konkoly.hu/cgi-bin/IBVS?5898" xr:uid="{00000000-0004-0000-0100-00000B000000}"/>
    <hyperlink ref="P23" r:id="rId13" display="http://www.konkoly.hu/cgi-bin/IBVS?5898" xr:uid="{00000000-0004-0000-0100-00000C000000}"/>
    <hyperlink ref="P24" r:id="rId14" display="http://www.konkoly.hu/cgi-bin/IBVS?5898" xr:uid="{00000000-0004-0000-0100-00000D000000}"/>
    <hyperlink ref="P25" r:id="rId15" display="http://www.konkoly.hu/cgi-bin/IBVS?5677" xr:uid="{00000000-0004-0000-0100-00000E000000}"/>
    <hyperlink ref="P26" r:id="rId16" display="http://www.konkoly.hu/cgi-bin/IBVS?5777" xr:uid="{00000000-0004-0000-0100-00000F000000}"/>
    <hyperlink ref="P27" r:id="rId17" display="http://www.konkoly.hu/cgi-bin/IBVS?5777" xr:uid="{00000000-0004-0000-0100-000010000000}"/>
    <hyperlink ref="P28" r:id="rId18" display="http://www.konkoly.hu/cgi-bin/IBVS?5777" xr:uid="{00000000-0004-0000-0100-000011000000}"/>
    <hyperlink ref="P29" r:id="rId19" display="http://www.konkoly.hu/cgi-bin/IBVS?5777" xr:uid="{00000000-0004-0000-0100-000012000000}"/>
    <hyperlink ref="P30" r:id="rId20" display="http://www.konkoly.hu/cgi-bin/IBVS?5777" xr:uid="{00000000-0004-0000-0100-000013000000}"/>
    <hyperlink ref="P31" r:id="rId21" display="http://www.konkoly.hu/cgi-bin/IBVS?5777" xr:uid="{00000000-0004-0000-0100-000014000000}"/>
    <hyperlink ref="P32" r:id="rId22" display="http://www.konkoly.hu/cgi-bin/IBVS?5777" xr:uid="{00000000-0004-0000-0100-000015000000}"/>
    <hyperlink ref="P33" r:id="rId23" display="http://www.konkoly.hu/cgi-bin/IBVS?5777" xr:uid="{00000000-0004-0000-0100-000016000000}"/>
    <hyperlink ref="P34" r:id="rId24" display="http://www.konkoly.hu/cgi-bin/IBVS?5777" xr:uid="{00000000-0004-0000-0100-000017000000}"/>
    <hyperlink ref="P35" r:id="rId25" display="http://www.konkoly.hu/cgi-bin/IBVS?5777" xr:uid="{00000000-0004-0000-0100-000018000000}"/>
    <hyperlink ref="P53" r:id="rId26" display="http://vsolj.cetus-net.org/no45.pdf" xr:uid="{00000000-0004-0000-0100-000019000000}"/>
    <hyperlink ref="P54" r:id="rId27" display="http://vsolj.cetus-net.org/no46.pdf" xr:uid="{00000000-0004-0000-0100-00001A000000}"/>
    <hyperlink ref="P36" r:id="rId28" display="http://www.konkoly.hu/cgi-bin/IBVS?5898" xr:uid="{00000000-0004-0000-0100-00001B000000}"/>
    <hyperlink ref="P37" r:id="rId29" display="http://www.konkoly.hu/cgi-bin/IBVS?5898" xr:uid="{00000000-0004-0000-0100-00001C000000}"/>
    <hyperlink ref="P38" r:id="rId30" display="http://www.konkoly.hu/cgi-bin/IBVS?5898" xr:uid="{00000000-0004-0000-0100-00001D000000}"/>
    <hyperlink ref="P39" r:id="rId31" display="http://www.konkoly.hu/cgi-bin/IBVS?5898" xr:uid="{00000000-0004-0000-0100-00001E000000}"/>
    <hyperlink ref="P40" r:id="rId32" display="http://www.konkoly.hu/cgi-bin/IBVS?5898" xr:uid="{00000000-0004-0000-0100-00001F000000}"/>
    <hyperlink ref="P41" r:id="rId33" display="http://www.konkoly.hu/cgi-bin/IBVS?5898" xr:uid="{00000000-0004-0000-0100-000020000000}"/>
    <hyperlink ref="P42" r:id="rId34" display="http://www.konkoly.hu/cgi-bin/IBVS?5898" xr:uid="{00000000-0004-0000-0100-000021000000}"/>
    <hyperlink ref="P43" r:id="rId35" display="http://www.konkoly.hu/cgi-bin/IBVS?5898" xr:uid="{00000000-0004-0000-0100-000022000000}"/>
    <hyperlink ref="P44" r:id="rId36" display="http://www.konkoly.hu/cgi-bin/IBVS?5898" xr:uid="{00000000-0004-0000-0100-000023000000}"/>
    <hyperlink ref="P45" r:id="rId37" display="http://www.konkoly.hu/cgi-bin/IBVS?5898" xr:uid="{00000000-0004-0000-0100-000024000000}"/>
    <hyperlink ref="P46" r:id="rId38" display="http://www.konkoly.hu/cgi-bin/IBVS?5898" xr:uid="{00000000-0004-0000-0100-000025000000}"/>
    <hyperlink ref="P55" r:id="rId39" display="http://vsolj.cetus-net.org/no48.pdf" xr:uid="{00000000-0004-0000-0100-000026000000}"/>
    <hyperlink ref="P56" r:id="rId40" display="http://vsolj.cetus-net.org/no48.pdf" xr:uid="{00000000-0004-0000-0100-000027000000}"/>
    <hyperlink ref="P57" r:id="rId41" display="http://vsolj.cetus-net.org/no48.pdf" xr:uid="{00000000-0004-0000-0100-000028000000}"/>
    <hyperlink ref="P58" r:id="rId42" display="http://vsolj.cetus-net.org/no48.pdf" xr:uid="{00000000-0004-0000-0100-000029000000}"/>
    <hyperlink ref="P47" r:id="rId43" display="http://www.konkoly.hu/cgi-bin/IBVS?5871" xr:uid="{00000000-0004-0000-0100-00002A000000}"/>
    <hyperlink ref="P59" r:id="rId44" display="http://www.konkoly.hu/cgi-bin/IBVS?5980" xr:uid="{00000000-0004-0000-0100-00002B000000}"/>
    <hyperlink ref="P60" r:id="rId45" display="http://www.konkoly.hu/cgi-bin/IBVS?5980" xr:uid="{00000000-0004-0000-0100-00002C000000}"/>
    <hyperlink ref="P61" r:id="rId46" display="http://www.konkoly.hu/cgi-bin/IBVS?5980" xr:uid="{00000000-0004-0000-0100-00002D000000}"/>
    <hyperlink ref="P62" r:id="rId47" display="http://vsolj.cetus-net.org/vsoljno50.pdf" xr:uid="{00000000-0004-0000-0100-00002E000000}"/>
    <hyperlink ref="P63" r:id="rId48" display="http://www.konkoly.hu/cgi-bin/IBVS?5980" xr:uid="{00000000-0004-0000-0100-00002F000000}"/>
    <hyperlink ref="P64" r:id="rId49" display="http://vsolj.cetus-net.org/vsoljno50.pdf" xr:uid="{00000000-0004-0000-0100-000030000000}"/>
    <hyperlink ref="P65" r:id="rId50" display="http://vsolj.cetus-net.org/vsoljno50.pdf" xr:uid="{00000000-0004-0000-0100-000031000000}"/>
    <hyperlink ref="P66" r:id="rId51" display="http://vsolj.cetus-net.org/vsoljno50.pdf" xr:uid="{00000000-0004-0000-0100-000032000000}"/>
    <hyperlink ref="P67" r:id="rId52" display="http://vsolj.cetus-net.org/vsoljno50.pdf" xr:uid="{00000000-0004-0000-0100-000033000000}"/>
    <hyperlink ref="P68" r:id="rId53" display="http://www.konkoly.hu/cgi-bin/IBVS?5980" xr:uid="{00000000-0004-0000-0100-000034000000}"/>
    <hyperlink ref="P69" r:id="rId54" display="http://vsolj.cetus-net.org/vsoljno51.pdf" xr:uid="{00000000-0004-0000-0100-000035000000}"/>
    <hyperlink ref="P70" r:id="rId55" display="http://vsolj.cetus-net.org/vsoljno51.pdf" xr:uid="{00000000-0004-0000-0100-000036000000}"/>
    <hyperlink ref="P71" r:id="rId56" display="http://vsolj.cetus-net.org/vsoljno51.pdf" xr:uid="{00000000-0004-0000-0100-000037000000}"/>
    <hyperlink ref="P48" r:id="rId57" display="http://www.bav-astro.de/sfs/BAVM_link.php?BAVMnr=231" xr:uid="{00000000-0004-0000-0100-000038000000}"/>
    <hyperlink ref="P49" r:id="rId58" display="http://www.konkoly.hu/cgi-bin/IBVS?6044" xr:uid="{00000000-0004-0000-0100-000039000000}"/>
    <hyperlink ref="P50" r:id="rId59" display="http://www.konkoly.hu/cgi-bin/IBVS?6044" xr:uid="{00000000-0004-0000-0100-00003A000000}"/>
    <hyperlink ref="P51" r:id="rId60" display="http://www.konkoly.hu/cgi-bin/IBVS?6044" xr:uid="{00000000-0004-0000-0100-00003B000000}"/>
    <hyperlink ref="P72" r:id="rId61" display="http://vsolj.cetus-net.org/vsoljno53.pdf" xr:uid="{00000000-0004-0000-0100-00003C000000}"/>
    <hyperlink ref="P73" r:id="rId62" display="http://vsolj.cetus-net.org/vsoljno53.pdf" xr:uid="{00000000-0004-0000-0100-00003D000000}"/>
    <hyperlink ref="P74" r:id="rId63" display="http://vsolj.cetus-net.org/vsoljno53.pdf" xr:uid="{00000000-0004-0000-0100-00003E000000}"/>
    <hyperlink ref="P75" r:id="rId64" display="http://vsolj.cetus-net.org/vsoljno55.pdf" xr:uid="{00000000-0004-0000-0100-00003F000000}"/>
    <hyperlink ref="P76" r:id="rId65" display="http://vsolj.cetus-net.org/vsoljno55.pdf" xr:uid="{00000000-0004-0000-0100-000040000000}"/>
    <hyperlink ref="P77" r:id="rId66" display="http://vsolj.cetus-net.org/vsoljno55.pdf" xr:uid="{00000000-0004-0000-0100-000041000000}"/>
    <hyperlink ref="P78" r:id="rId67" display="http://vsolj.cetus-net.org/vsoljno55.pdf" xr:uid="{00000000-0004-0000-0100-000042000000}"/>
    <hyperlink ref="P79" r:id="rId68" display="http://vsolj.cetus-net.org/vsoljno55.pdf" xr:uid="{00000000-0004-0000-0100-000043000000}"/>
    <hyperlink ref="P52" r:id="rId69" display="http://www.bav-astro.de/sfs/BAVM_link.php?BAVMnr=241" xr:uid="{00000000-0004-0000-0100-000044000000}"/>
    <hyperlink ref="P80" r:id="rId70" display="http://vsolj.cetus-net.org/vsoljno55.pdf" xr:uid="{00000000-0004-0000-0100-000045000000}"/>
    <hyperlink ref="P81" r:id="rId71" display="http://vsolj.cetus-net.org/vsoljno56.pdf" xr:uid="{00000000-0004-0000-0100-000046000000}"/>
    <hyperlink ref="P82" r:id="rId72" display="http://vsolj.cetus-net.org/vsoljno56.pdf" xr:uid="{00000000-0004-0000-0100-000047000000}"/>
    <hyperlink ref="P83" r:id="rId73" display="http://vsolj.cetus-net.org/vsoljno56.pdf" xr:uid="{00000000-0004-0000-0100-000048000000}"/>
    <hyperlink ref="P84" r:id="rId74" display="http://vsolj.cetus-net.org/vsoljno56.pdf" xr:uid="{00000000-0004-0000-0100-000049000000}"/>
    <hyperlink ref="P85" r:id="rId75" display="http://vsolj.cetus-net.org/vsoljno56.pdf" xr:uid="{00000000-0004-0000-0100-00004A000000}"/>
    <hyperlink ref="P86" r:id="rId76" display="http://vsolj.cetus-net.org/vsoljno56.pdf" xr:uid="{00000000-0004-0000-0100-00004B000000}"/>
    <hyperlink ref="P87" r:id="rId77" display="http://vsolj.cetus-net.org/vsoljno56.pdf" xr:uid="{00000000-0004-0000-0100-00004C000000}"/>
    <hyperlink ref="P88" r:id="rId78" display="http://vsolj.cetus-net.org/vsoljno56.pdf" xr:uid="{00000000-0004-0000-0100-00004D000000}"/>
    <hyperlink ref="P89" r:id="rId79" display="http://vsolj.cetus-net.org/vsoljno56.pdf" xr:uid="{00000000-0004-0000-0100-00004E000000}"/>
    <hyperlink ref="P90" r:id="rId80" display="http://vsolj.cetus-net.org/vsoljno56.pdf" xr:uid="{00000000-0004-0000-0100-00004F000000}"/>
    <hyperlink ref="P91" r:id="rId81" display="http://vsolj.cetus-net.org/vsoljno59.pdf" xr:uid="{00000000-0004-0000-0100-000050000000}"/>
    <hyperlink ref="P92" r:id="rId82" display="http://vsolj.cetus-net.org/vsoljno59.pdf" xr:uid="{00000000-0004-0000-0100-000051000000}"/>
    <hyperlink ref="P93" r:id="rId83" display="http://vsolj.cetus-net.org/vsoljno59.pdf" xr:uid="{00000000-0004-0000-0100-000052000000}"/>
    <hyperlink ref="P94" r:id="rId84" display="http://vsolj.cetus-net.org/vsoljno59.pdf" xr:uid="{00000000-0004-0000-0100-000053000000}"/>
    <hyperlink ref="P95" r:id="rId85" display="http://vsolj.cetus-net.org/vsoljno59.pdf" xr:uid="{00000000-0004-0000-0100-000054000000}"/>
    <hyperlink ref="P96" r:id="rId86" display="http://vsolj.cetus-net.org/vsoljno59.pdf" xr:uid="{00000000-0004-0000-0100-00005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2025-01-07T23:33:54Z</dcterms:modified>
</cp:coreProperties>
</file>